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<sst xmlns="http://schemas.openxmlformats.org/spreadsheetml/2006/main" count="9727" uniqueCount="1528">
  <si>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</si>
  <si>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</si>
  <si>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</si>
  <si>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</si>
  <si>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</si>
  <si>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</si>
  <si>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</si>
  <si>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</si>
  <si>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</si>
  <si>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</si>
  <si>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</si>
  <si>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</si>
  <si>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</si>
  <si>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</si>
  <si>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</si>
  <si>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</si>
  <si>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</si>
  <si>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</si>
  <si>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</si>
  <si>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</si>
  <si>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</si>
  <si>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</si>
  <si>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</si>
  <si>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</si>
  <si>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</si>
  <si>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</si>
  <si>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</si>
  <si>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</si>
  <si>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</si>
  <si>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</si>
  <si>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</si>
  <si>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</si>
  <si>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</si>
  <si>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</si>
  <si>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</si>
  <si>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</si>
  <si>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</si>
  <si>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</si>
  <si>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</si>
  <si>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</si>
  <si>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</si>
  <si>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</si>
  <si>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</si>
  <si>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</si>
  <si>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</si>
  <si>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</si>
  <si>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</si>
  <si>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</si>
  <si>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</si>
  <si>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</si>
  <si>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</si>
  <si>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</si>
  <si>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</si>
  <si>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</si>
  <si>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</si>
  <si>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</si>
  <si>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</si>
  <si>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</si>
  <si>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</si>
  <si>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</si>
  <si>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</si>
  <si>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</si>
  <si>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</si>
  <si>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</si>
  <si>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</si>
  <si>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</si>
  <si>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</si>
  <si>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</si>
  <si>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</si>
  <si>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</si>
  <si>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</si>
  <si>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</si>
  <si>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</si>
  <si>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</si>
  <si>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</si>
  <si>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</si>
  <si>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</si>
  <si>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</si>
  <si>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</si>
  <si>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</si>
  <si>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</si>
  <si>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</si>
  <si>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</si>
  <si>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</si>
  <si>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</si>
  <si>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</si>
  <si>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</si>
  <si>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</si>
  <si>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</si>
  <si>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</si>
  <si>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</si>
  <si>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</si>
  <si>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</si>
  <si>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</si>
  <si>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</si>
  <si>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</si>
  <si>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</si>
  <si>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</si>
  <si>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</si>
  <si>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</si>
  <si>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</si>
  <si>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</si>
  <si>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</si>
  <si>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</si>
  <si>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</si>
  <si>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</si>
  <si>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</si>
  <si>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</si>
  <si>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</si>
  <si>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</si>
  <si>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</si>
  <si>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</si>
  <si>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</si>
  <si>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</si>
  <si>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</si>
  <si>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</si>
  <si>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</si>
  <si>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</si>
  <si>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</si>
  <si>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</si>
  <si>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</si>
  <si>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</si>
  <si>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</si>
  <si>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</si>
  <si>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</si>
  <si>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</si>
  <si>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</si>
  <si>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</si>
  <si>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</si>
  <si>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</si>
  <si>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</si>
  <si>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</si>
  <si>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</si>
  <si>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</si>
  <si>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</si>
  <si>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</si>
  <si>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</si>
  <si>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</si>
  <si>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</si>
  <si>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</si>
  <si>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</si>
  <si>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</si>
  <si>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</si>
  <si>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</si>
  <si>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</si>
  <si>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</si>
  <si>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</si>
  <si>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</si>
  <si>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</si>
  <si>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</si>
  <si>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</si>
  <si>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</si>
  <si>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</si>
  <si>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</si>
  <si>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</si>
  <si>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</si>
  <si>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</si>
  <si>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</si>
  <si>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</si>
  <si>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</si>
  <si>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</si>
  <si>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</si>
  <si>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</si>
  <si>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</si>
  <si>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</si>
  <si>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</si>
  <si>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</si>
  <si>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</si>
  <si>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</si>
  <si>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</si>
  <si>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</si>
  <si>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</si>
  <si>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</si>
  <si>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</si>
  <si>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</si>
  <si>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</si>
  <si>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</si>
  <si>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</si>
  <si>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</si>
  <si>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</si>
  <si>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</si>
  <si>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</si>
  <si>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</si>
  <si>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</si>
  <si>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</si>
  <si>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</si>
  <si>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</si>
  <si>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</si>
  <si>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</si>
  <si>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</si>
  <si>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</si>
  <si>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</si>
  <si>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</si>
  <si>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</si>
  <si>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</si>
  <si>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</si>
  <si>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</si>
  <si>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</si>
  <si>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</si>
  <si>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</si>
  <si>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</si>
  <si>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</si>
  <si>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</si>
  <si>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</si>
  <si>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</si>
  <si>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</si>
  <si>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</si>
  <si>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</si>
  <si>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</si>
  <si>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</si>
  <si>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</si>
  <si>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</si>
  <si>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</si>
  <si>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</si>
  <si>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</si>
  <si>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</si>
  <si>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</si>
  <si>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</si>
  <si>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</si>
  <si>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</si>
  <si>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</si>
  <si>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</si>
  <si>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</si>
  <si>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</si>
  <si>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</si>
  <si>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</si>
  <si>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</si>
  <si>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</si>
  <si>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</si>
  <si>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</si>
  <si>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</si>
  <si>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</si>
  <si>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</si>
  <si>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</si>
  <si>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</si>
  <si>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</si>
  <si>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</si>
  <si>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</si>
  <si>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</si>
  <si>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</si>
  <si>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</si>
  <si>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</si>
  <si>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</si>
  <si>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</si>
  <si>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</si>
  <si>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</si>
  <si>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</si>
  <si>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</si>
  <si>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</si>
  <si>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</si>
  <si>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</si>
  <si>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</si>
  <si>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</si>
  <si>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</si>
  <si>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</si>
  <si>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</si>
  <si>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</si>
  <si>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</si>
  <si>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</si>
  <si>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</si>
  <si>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</si>
  <si>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</si>
  <si>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</si>
  <si>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</si>
  <si>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</si>
  <si>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</si>
  <si>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</si>
  <si>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</si>
  <si>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</si>
  <si>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</si>
  <si>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</si>
  <si>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</si>
  <si>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</si>
  <si>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</si>
  <si>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</si>
  <si>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</si>
  <si>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</si>
  <si>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</si>
  <si>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</si>
  <si>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</si>
  <si>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</si>
  <si>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</si>
  <si>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</si>
  <si>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</si>
  <si>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</si>
  <si>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</si>
  <si>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</si>
  <si>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</si>
  <si>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</si>
  <si>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</si>
  <si>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</si>
  <si>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</si>
  <si>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</si>
  <si>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</si>
  <si>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</si>
  <si>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</si>
  <si>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</si>
  <si>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</si>
  <si>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</si>
  <si>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</si>
  <si>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</si>
  <si>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</si>
  <si>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</si>
  <si>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</si>
  <si>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</si>
  <si>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</si>
  <si>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</si>
  <si>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</si>
  <si>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</si>
  <si>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</si>
  <si>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</si>
  <si>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</si>
  <si>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</si>
  <si>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</si>
  <si>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</si>
  <si>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</si>
  <si>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</si>
  <si>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</si>
  <si>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</si>
  <si>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</si>
  <si>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</si>
  <si>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</si>
  <si>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</si>
  <si>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</si>
  <si>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</si>
  <si>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</si>
  <si>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</si>
  <si>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</si>
  <si>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</si>
  <si>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</si>
  <si>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</si>
  <si>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</si>
  <si>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</si>
  <si>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</si>
  <si>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</si>
  <si>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</si>
  <si>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</si>
  <si>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</si>
  <si>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</si>
  <si>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</si>
  <si>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</si>
  <si>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</si>
  <si>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</si>
  <si>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</si>
  <si>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</si>
  <si>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</si>
  <si>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</si>
  <si>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</si>
  <si>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</si>
  <si>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</si>
  <si>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</si>
  <si>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</si>
  <si>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</si>
  <si>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</si>
  <si>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</si>
  <si>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</si>
  <si>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</si>
  <si>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</si>
  <si>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</si>
  <si>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</si>
  <si>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</si>
  <si>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</si>
  <si>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</si>
  <si>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</si>
  <si>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</si>
  <si>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</si>
  <si>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</si>
  <si>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</si>
  <si>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</si>
  <si>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</si>
  <si>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</si>
  <si>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</si>
  <si>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</si>
  <si>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</si>
  <si>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</si>
  <si>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</si>
  <si>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</si>
  <si>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</si>
  <si>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</si>
  <si>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</si>
  <si>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</si>
  <si>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</si>
  <si>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</si>
  <si>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</si>
  <si>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</si>
  <si>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</si>
  <si>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</si>
  <si>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</si>
  <si>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</si>
  <si>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</si>
  <si>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</si>
  <si>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</si>
  <si>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</si>
  <si>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</si>
  <si>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</si>
  <si>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</si>
  <si>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</si>
  <si>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</si>
  <si>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</si>
  <si>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</si>
  <si>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</si>
  <si>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</si>
  <si>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</si>
  <si>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</si>
  <si>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</si>
  <si>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</si>
  <si>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</si>
  <si>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</si>
  <si>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</si>
  <si>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</si>
  <si>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</si>
  <si>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</si>
  <si>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</si>
  <si>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</si>
  <si>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</si>
  <si>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</si>
  <si>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</si>
  <si>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</si>
  <si>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</si>
  <si>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</si>
  <si>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</si>
  <si>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</si>
  <si>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</si>
  <si>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</si>
  <si>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</si>
  <si>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</si>
  <si>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</si>
  <si>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</si>
  <si>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</si>
  <si>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</si>
  <si>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</si>
  <si>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</si>
  <si>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</si>
  <si>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</si>
  <si>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</si>
  <si>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</si>
  <si>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</si>
  <si>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</si>
  <si>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</si>
  <si>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</si>
  <si>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</si>
  <si>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</si>
  <si>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</si>
  <si>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</si>
  <si>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</si>
  <si>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</si>
  <si>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</si>
  <si>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</si>
  <si>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</si>
  <si>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</si>
  <si>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</si>
  <si>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</si>
  <si>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</si>
  <si>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</si>
  <si>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</si>
  <si>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</si>
  <si>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</si>
  <si>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</si>
  <si>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</si>
  <si>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</si>
  <si>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</si>
  <si>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</si>
  <si>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</si>
  <si>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</si>
  <si>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</si>
  <si>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</si>
  <si>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</si>
  <si>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</si>
  <si>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</si>
  <si>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</si>
  <si>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</si>
  <si>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</si>
  <si>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</si>
  <si>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</si>
  <si>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</si>
  <si>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</si>
  <si>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</si>
  <si>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</si>
  <si>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</si>
  <si>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</si>
  <si>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</si>
  <si>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</si>
  <si>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</si>
  <si>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</si>
  <si>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</si>
  <si>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</si>
  <si>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</si>
  <si>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</si>
  <si>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</si>
  <si>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</si>
  <si>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</si>
  <si>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</si>
  <si>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</si>
  <si>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</si>
  <si>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</si>
  <si>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</si>
  <si>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</si>
  <si>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</si>
  <si>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</si>
  <si>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</si>
  <si>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</si>
  <si>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</si>
  <si>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</si>
  <si>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</si>
  <si>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</si>
  <si>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</si>
  <si>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</si>
  <si>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</si>
  <si>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</si>
  <si>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</si>
  <si>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</si>
  <si>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</si>
  <si>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</si>
  <si>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</si>
  <si>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</si>
  <si>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</si>
  <si>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</si>
  <si>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</si>
  <si>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</si>
  <si>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</si>
  <si>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</si>
  <si>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</si>
  <si>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</si>
  <si>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</si>
  <si>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</si>
  <si>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</si>
  <si>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</si>
  <si>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</si>
  <si>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</si>
  <si>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</si>
  <si>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</si>
  <si>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</si>
  <si>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</si>
  <si>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</si>
  <si>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</si>
  <si>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</si>
  <si>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</si>
  <si>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</si>
  <si>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</si>
  <si>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</si>
  <si>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</si>
  <si>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</si>
  <si>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</si>
  <si>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</si>
  <si>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</si>
  <si>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</si>
  <si>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</si>
  <si>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</si>
  <si>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</si>
  <si>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</si>
  <si>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</si>
  <si>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</si>
  <si>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</si>
  <si>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</si>
  <si>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</si>
  <si>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</si>
  <si>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</si>
  <si>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</si>
  <si>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</si>
  <si>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</si>
  <si>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</si>
  <si>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</si>
  <si>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</si>
  <si>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</si>
  <si>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</si>
  <si>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</si>
  <si>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</si>
  <si>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</si>
  <si>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</si>
  <si>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</si>
  <si>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</si>
  <si>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</si>
  <si>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</si>
  <si>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</si>
  <si>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</si>
  <si>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</si>
  <si>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</si>
  <si>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</si>
  <si>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</si>
  <si>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</si>
  <si>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</si>
  <si>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</si>
  <si>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</si>
  <si>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</si>
  <si>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</si>
  <si>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</si>
  <si>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</si>
  <si>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</si>
  <si>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</si>
  <si>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</si>
  <si>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</si>
  <si>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</si>
  <si>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</si>
  <si>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</si>
  <si>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</si>
  <si>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</si>
  <si>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</si>
  <si>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</si>
  <si>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</si>
  <si>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</si>
  <si>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</si>
  <si>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</si>
  <si>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</si>
  <si>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</si>
  <si>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</si>
  <si>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</si>
  <si>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</si>
  <si>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</si>
  <si>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</si>
  <si>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</si>
  <si>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</si>
  <si>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</si>
  <si>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</si>
  <si>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</si>
  <si>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</si>
  <si>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</si>
  <si>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</si>
  <si>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</si>
  <si>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</si>
  <si>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</si>
  <si>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</si>
  <si>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</si>
  <si>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</si>
  <si>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</si>
  <si>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</si>
  <si>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</si>
  <si>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</si>
  <si>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</si>
  <si>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</si>
  <si>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</si>
  <si>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</si>
  <si>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</si>
  <si>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</si>
  <si>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</si>
  <si>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</si>
  <si>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</si>
  <si>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</si>
  <si>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</si>
  <si>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</si>
  <si>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</si>
  <si>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</si>
  <si>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</si>
  <si>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</si>
  <si>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</si>
  <si>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</si>
  <si>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</si>
  <si>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</si>
  <si>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</si>
  <si>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</si>
  <si>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</si>
  <si>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</si>
  <si>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</si>
  <si>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</si>
  <si>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</si>
  <si>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</si>
  <si>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</si>
  <si>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</si>
  <si>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</si>
  <si>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</si>
  <si>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</si>
  <si>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</si>
  <si>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</si>
  <si>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</si>
  <si>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</si>
  <si>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</si>
  <si>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</si>
  <si>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</si>
  <si>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</si>
  <si>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</si>
  <si>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</si>
  <si>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</si>
  <si>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</si>
  <si>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</si>
  <si>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</si>
  <si>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</si>
  <si>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</si>
  <si>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</si>
  <si>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</si>
  <si>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</si>
  <si>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</si>
  <si>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</si>
  <si>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</si>
  <si>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</si>
  <si>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</si>
  <si>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</si>
  <si>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</si>
  <si>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</si>
  <si>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</si>
  <si>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</si>
  <si>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</si>
  <si>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</si>
  <si>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</si>
  <si>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</si>
  <si>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</si>
  <si>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</si>
  <si>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</si>
  <si>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</si>
  <si>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</si>
  <si>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</si>
  <si>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</si>
  <si>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</si>
  <si>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</si>
  <si>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</si>
  <si>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</si>
  <si>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</si>
  <si>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</si>
  <si>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</si>
  <si>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</si>
  <si>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</si>
  <si>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</si>
  <si>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</si>
  <si>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</si>
  <si>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</si>
  <si>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</si>
  <si>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</si>
  <si>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</si>
  <si>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</si>
  <si>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</si>
  <si>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</si>
  <si>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</si>
  <si>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</si>
  <si>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</si>
  <si>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</si>
  <si>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</si>
  <si>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</si>
  <si>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</si>
  <si>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</si>
  <si>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</si>
  <si>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</si>
  <si>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</si>
  <si>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</si>
  <si>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</si>
  <si>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</si>
  <si>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</si>
  <si>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</si>
  <si>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</si>
  <si>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</si>
  <si>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</si>
  <si>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</si>
  <si>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</si>
  <si>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</si>
  <si>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</si>
  <si>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</si>
  <si>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</si>
  <si>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</si>
  <si>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</si>
  <si>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</si>
  <si>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</si>
  <si>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</si>
  <si>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</si>
  <si>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</si>
  <si>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</si>
  <si>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</si>
  <si>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</si>
  <si>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</si>
  <si>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</si>
  <si>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</si>
  <si>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</si>
  <si>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</si>
  <si>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</si>
  <si>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</si>
  <si>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</si>
  <si>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</si>
  <si>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</si>
  <si>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</si>
  <si>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</si>
  <si>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</si>
  <si>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</si>
  <si>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</si>
  <si>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</si>
  <si>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</si>
  <si>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</si>
  <si>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</si>
  <si>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</si>
  <si>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</si>
  <si>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</si>
  <si>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</si>
  <si>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</si>
  <si>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</si>
  <si>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</si>
  <si>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</si>
  <si>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</si>
  <si>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</si>
  <si>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</si>
  <si>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</si>
  <si>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</si>
  <si>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</si>
  <si>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</si>
  <si>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</si>
  <si>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</si>
  <si>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</si>
  <si>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</si>
  <si>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</si>
  <si>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</si>
  <si>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</si>
  <si>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</si>
  <si>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</si>
  <si>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</si>
  <si>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</si>
  <si>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</si>
  <si>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</si>
  <si>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</si>
  <si>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</si>
  <si>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</si>
  <si>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</si>
  <si>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</si>
  <si>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</si>
  <si>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</si>
  <si>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</si>
  <si>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</si>
  <si>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</si>
  <si>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</si>
  <si>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</si>
  <si>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</si>
  <si>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</si>
  <si>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</si>
  <si>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</si>
  <si>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</si>
  <si>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</si>
  <si>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</si>
  <si>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</si>
  <si>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</si>
  <si>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</si>
  <si>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</si>
  <si>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</si>
  <si>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</si>
  <si>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</si>
  <si>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</si>
  <si>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</si>
  <si>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</si>
  <si>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</si>
  <si>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</si>
  <si>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</si>
  <si>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</si>
  <si>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</si>
  <si>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</si>
  <si>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</si>
  <si>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</si>
  <si>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</si>
  <si>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</si>
  <si>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</si>
  <si>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</si>
  <si>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</si>
  <si>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</si>
  <si>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</si>
  <si>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</si>
  <si>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</si>
  <si>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</si>
  <si>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</si>
  <si>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</si>
  <si>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</si>
  <si>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</si>
  <si>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</si>
  <si>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</si>
  <si>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</si>
  <si>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</si>
  <si>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</si>
  <si>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</si>
  <si>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</si>
  <si>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</si>
  <si>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</si>
  <si>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</si>
  <si>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</si>
  <si>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</si>
  <si>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</si>
  <si>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</si>
  <si>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</si>
  <si>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</si>
  <si>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</si>
  <si>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</si>
  <si>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</si>
  <si>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</si>
  <si>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</si>
  <si>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</si>
  <si>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</si>
  <si>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</si>
  <si>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</si>
  <si>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</si>
  <si>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</si>
  <si>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</si>
  <si>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</si>
  <si>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</si>
  <si>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</si>
  <si>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</si>
  <si>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</si>
  <si>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</si>
  <si>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</si>
  <si>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</si>
  <si>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</si>
  <si>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</si>
  <si>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</si>
  <si>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</si>
  <si>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</si>
  <si>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</si>
  <si>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</si>
  <si>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</si>
  <si>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</si>
  <si>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</si>
  <si>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</si>
  <si>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</si>
  <si>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</si>
  <si>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</si>
  <si>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</si>
  <si>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</si>
  <si>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</si>
  <si>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</si>
  <si>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</si>
  <si>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</si>
  <si>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</si>
  <si>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</si>
  <si>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</si>
  <si>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</si>
  <si>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</si>
  <si>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</si>
  <si>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</si>
  <si>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</si>
  <si>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</si>
  <si>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</si>
  <si>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</si>
  <si>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</si>
  <si>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</si>
  <si>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</si>
  <si>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</si>
  <si>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</si>
  <si>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</si>
  <si>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</si>
  <si>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</si>
  <si>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</si>
  <si>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</si>
  <si>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</si>
  <si>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</si>
  <si>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</si>
  <si>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</si>
  <si>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</si>
  <si>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</si>
  <si>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</si>
  <si>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</si>
  <si>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</si>
  <si>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</si>
  <si>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</si>
  <si>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</si>
  <si>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</si>
  <si>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</si>
  <si>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</si>
  <si>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</si>
  <si>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</si>
  <si>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</si>
  <si>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</si>
  <si>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</si>
  <si>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</si>
  <si>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</si>
  <si>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</si>
  <si>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</si>
  <si>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</si>
  <si>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</si>
  <si>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</si>
  <si>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</si>
  <si>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</si>
  <si>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</si>
  <si>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</si>
  <si>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</si>
  <si>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</si>
  <si>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</si>
  <si>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</si>
  <si>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</si>
  <si>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</si>
  <si>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</si>
  <si>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</si>
  <si>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</si>
  <si>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</si>
  <si>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</si>
  <si>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</si>
  <si>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</si>
  <si>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</si>
  <si>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</si>
  <si>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</si>
  <si>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</si>
  <si>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</si>
  <si>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</si>
  <si>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</si>
  <si>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</si>
  <si>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</si>
  <si>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</si>
  <si>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</si>
  <si>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</si>
  <si>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</si>
  <si>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</si>
  <si>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</si>
  <si>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</si>
  <si>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</si>
  <si>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</si>
  <si>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</si>
  <si>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</si>
  <si>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</si>
  <si>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</si>
  <si>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</si>
  <si>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</si>
  <si>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</si>
  <si>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</si>
  <si>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</si>
  <si>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</si>
  <si>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</si>
  <si>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</si>
  <si>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</si>
  <si>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</si>
  <si>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</si>
  <si>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</si>
  <si>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</si>
  <si>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</si>
  <si>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</si>
  <si>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</si>
  <si>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</si>
  <si>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</si>
  <si>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</si>
  <si>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</si>
  <si>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</si>
  <si>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</si>
  <si>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</si>
  <si>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</si>
  <si>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</si>
  <si>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</si>
  <si>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</si>
  <si>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</si>
  <si>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</si>
  <si>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</si>
  <si>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</si>
  <si>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</si>
  <si>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</si>
  <si>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</si>
  <si>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</si>
  <si>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</si>
  <si>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</si>
  <si>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</si>
  <si>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</si>
  <si>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</si>
  <si>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</si>
  <si>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</si>
  <si>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</si>
  <si>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</si>
  <si>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</si>
  <si>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</si>
  <si>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</si>
  <si>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</si>
  <si>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</si>
  <si>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</si>
  <si>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</si>
  <si>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</si>
  <si>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</si>
  <si>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</si>
  <si>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</si>
  <si>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</si>
  <si>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</si>
  <si>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</si>
  <si>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</si>
  <si>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</si>
  <si>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</si>
  <si>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</si>
  <si>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</si>
  <si>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</si>
  <si>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</si>
  <si>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</si>
  <si>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</si>
  <si>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</si>
  <si>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</si>
  <si>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</si>
  <si>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</si>
  <si>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</si>
  <si>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</si>
  <si>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</si>
  <si>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</si>
  <si>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</si>
  <si>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</si>
  <si>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</si>
  <si>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</si>
  <si>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</si>
  <si>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</si>
  <si>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</si>
  <si>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</si>
  <si>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</si>
  <si>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</si>
  <si>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</si>
  <si>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</si>
  <si>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</si>
  <si>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</si>
  <si>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</si>
  <si>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</si>
  <si>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</si>
  <si>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</si>
  <si>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</si>
  <si>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</si>
  <si>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</si>
  <si>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</si>
  <si>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</si>
  <si>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</si>
  <si>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</si>
  <si>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</si>
  <si>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</si>
  <si>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</si>
  <si>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</si>
  <si>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</si>
  <si>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</si>
  <si>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</si>
  <si>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</si>
  <si>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</si>
  <si>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</si>
  <si>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</si>
  <si>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</si>
  <si>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</si>
  <si>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</si>
  <si>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</si>
  <si>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</si>
  <si>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</si>
  <si>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</si>
  <si>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</si>
  <si>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</si>
  <si>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</si>
  <si>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</si>
  <si>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</si>
  <si>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</si>
  <si>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</si>
  <si>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</si>
  <si>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</si>
  <si>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</si>
  <si>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</si>
  <si>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</si>
  <si>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</si>
  <si>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</si>
  <si>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</si>
  <si>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</si>
  <si>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</si>
  <si>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</si>
  <si>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</si>
  <si>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</si>
  <si>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</si>
  <si>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</si>
  <si>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</si>
  <si>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</si>
  <si>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</si>
  <si>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</si>
  <si>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</si>
  <si>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</si>
  <si>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</si>
  <si>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</si>
  <si>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</si>
  <si>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</si>
  <si>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</si>
  <si>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</si>
  <si>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</si>
  <si>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</si>
  <si>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</si>
  <si>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</si>
  <si>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</si>
  <si>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</si>
  <si>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</si>
  <si>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</si>
  <si>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</si>
  <si>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</si>
  <si>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</si>
  <si>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</si>
  <si>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</si>
  <si>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</si>
  <si>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</si>
  <si>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</si>
  <si>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</si>
  <si>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</si>
  <si>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</si>
  <si>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</si>
  <si>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</si>
  <si>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</si>
  <si>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</si>
  <si>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</si>
  <si>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</si>
  <si>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</si>
  <si>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</si>
  <si>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</si>
  <si>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</si>
  <si>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</si>
  <si>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</si>
  <si>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</si>
  <si>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</si>
  <si>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</si>
  <si>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</si>
  <si>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</si>
  <si>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</si>
  <si>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</si>
  <si>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</si>
  <si>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</si>
  <si>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</si>
  <si>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</si>
  <si>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</si>
  <si>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</si>
  <si>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</si>
  <si>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</si>
  <si>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</si>
  <si>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</si>
  <si>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</si>
  <si>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</si>
  <si>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</si>
  <si>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</si>
  <si>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</si>
  <si>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</si>
  <si>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</si>
  <si>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</si>
  <si>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</si>
  <si>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</si>
  <si>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</si>
  <si>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</si>
  <si>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</si>
  <si>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</si>
  <si>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</si>
  <si>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</si>
  <si>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</si>
  <si>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</si>
  <si>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</si>
  <si>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</si>
  <si>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</si>
  <si>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</si>
  <si>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</si>
  <si>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</si>
  <si>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</si>
  <si>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</si>
  <si>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</si>
  <si>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</si>
  <si>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</si>
  <si>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</si>
  <si>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</si>
  <si>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</si>
  <si>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</si>
  <si>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</si>
  <si>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</si>
  <si>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</si>
  <si>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</si>
  <si>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</si>
  <si>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</si>
  <si>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</si>
  <si>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</si>
  <si>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</si>
  <si>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</si>
  <si>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</si>
  <si>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</si>
  <si>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</si>
  <si>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</si>
  <si>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</si>
  <si>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</si>
  <si>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</si>
  <si>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</si>
  <si>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</si>
  <si>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</si>
  <si>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</si>
  <si>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</si>
  <si>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</si>
  <si>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</si>
  <si>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</si>
  <si>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</si>
  <si>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</si>
  <si>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</si>
  <si>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</si>
  <si>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</si>
  <si>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</si>
  <si>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</si>
  <si>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</si>
  <si>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</si>
  <si>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</si>
  <si>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</si>
  <si>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</si>
  <si>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</si>
  <si>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</si>
  <si>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</si>
  <si>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</si>
  <si>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</si>
  <si>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</si>
  <si>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</si>
  <si>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</si>
  <si>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</si>
  <si>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</si>
  <si>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</si>
  <si>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</si>
  <si>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</si>
  <si>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</si>
  <si>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</si>
  <si>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</si>
  <si>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</si>
  <si>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</si>
  <si>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</si>
  <si>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</si>
  <si>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</si>
  <si>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</si>
  <si>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</si>
  <si>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</si>
  <si>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</si>
  <si>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</si>
  <si>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</si>
  <si>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</si>
  <si>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</si>
  <si>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</si>
  <si>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</si>
  <si>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</si>
  <si>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</si>
  <si>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</si>
  <si>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</si>
  <si>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</si>
  <si>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</si>
  <si>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</si>
  <si>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</si>
  <si>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</si>
  <si>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</si>
  <si>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</si>
  <si>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</si>
  <si>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</si>
  <si>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</si>
  <si>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</si>
  <si>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</si>
  <si>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</si>
  <si>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</si>
  <si>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</si>
  <si>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</si>
  <si>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</si>
  <si>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</si>
  <si>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</si>
  <si>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</si>
  <si>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</si>
  <si>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</si>
  <si>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</si>
  <si>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</si>
  <si>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</si>
  <si>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</si>
  <si>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</si>
  <si>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</si>
  <si>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</si>
  <si>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</si>
  <si>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</si>
  <si>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</si>
  <si>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</si>
  <si>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</si>
  <si>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</si>
  <si>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</si>
  <si>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</si>
  <si>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</si>
  <si>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</si>
  <si>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</si>
  <si>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</si>
  <si>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</si>
  <si>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</si>
  <si>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AerChemMIP,C4MIP,CDRMIP,CMIP,DCPP,FAFMIP,GMMIP,GeoMIP,HighResMIP,LS3MIP,LUMIP,PAMIP,PMIP,RFMIP,VIACSAB,VolMIP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</si>
  <si>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</si>
  <si>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</si>
  <si>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</si>
  <si>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</si>
  <si>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</si>
  <si>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</si>
  <si>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</si>
  <si>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</si>
  <si>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</si>
  <si>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</si>
  <si>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</si>
  <si>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</si>
  <si>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</si>
  <si>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</si>
  <si>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</si>
  <si>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</si>
  <si>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</si>
  <si>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</si>
  <si>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</si>
  <si>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</si>
  <si>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</si>
  <si>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</si>
  <si>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</si>
  <si>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</si>
  <si>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</si>
  <si>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</si>
  <si>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</si>
  <si>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</si>
  <si>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</si>
  <si>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</si>
  <si>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</si>
  <si>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</si>
  <si>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</si>
  <si>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</si>
  <si>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</si>
  <si>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</si>
  <si>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</si>
  <si>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</si>
  <si>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</si>
  <si>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</si>
  <si>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</si>
  <si>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</si>
  <si>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</si>
  <si>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</si>
  <si>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</si>
  <si>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</si>
  <si>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</si>
  <si>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</si>
  <si>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</si>
  <si>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</si>
  <si>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</si>
  <si>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</si>
  <si>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</si>
  <si>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</si>
  <si>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</si>
  <si>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</si>
  <si>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</si>
  <si>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</si>
  <si>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</si>
  <si>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</si>
  <si>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</si>
  <si>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</si>
  <si>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</si>
  <si>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</si>
  <si>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</si>
  <si>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</si>
  <si>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</si>
  <si>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</si>
  <si>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</si>
  <si>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</si>
  <si>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</si>
  <si>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</si>
  <si>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</si>
  <si>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</si>
  <si>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</si>
  <si>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</si>
  <si>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</si>
  <si>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</si>
  <si>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</si>
  <si>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</si>
  <si>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</si>
  <si>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</si>
  <si>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</si>
  <si>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</si>
  <si>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</si>
  <si>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</si>
  <si>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</si>
  <si>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</si>
  <si>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</si>
  <si>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</si>
  <si>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</si>
  <si>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</si>
  <si>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</si>
  <si>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</si>
  <si>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</si>
  <si>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</si>
  <si>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</si>
  <si>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</si>
  <si>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</si>
  <si>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</si>
  <si>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</si>
  <si>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</si>
  <si>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</si>
  <si>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</si>
  <si>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</si>
  <si>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</si>
  <si>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</si>
  <si>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</si>
  <si>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</si>
  <si>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</si>
  <si>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</si>
  <si>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</si>
  <si>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</si>
  <si>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</si>
  <si>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</si>
  <si>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</si>
  <si>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</si>
  <si>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</si>
  <si>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</si>
  <si>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</si>
  <si>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</si>
  <si>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</si>
  <si>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</si>
  <si>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</si>
  <si>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</si>
  <si>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</si>
  <si>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</si>
  <si>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</si>
  <si>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</si>
  <si>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</si>
  <si>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</si>
  <si>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</si>
  <si>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</si>
  <si>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</si>
  <si>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</si>
  <si>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</si>
  <si>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</si>
  <si>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</si>
  <si>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</si>
  <si>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</si>
  <si>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</si>
  <si>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</si>
  <si>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</si>
  <si>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</si>
  <si>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</si>
  <si>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</si>
  <si>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</si>
  <si>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</si>
  <si>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</si>
  <si>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</si>
  <si>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</si>
  <si>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</si>
  <si>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</si>
  <si>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</si>
  <si>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</si>
  <si>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</si>
  <si>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</si>
  <si>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</si>
  <si>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</si>
  <si>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</si>
  <si>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</si>
  <si>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</si>
  <si>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</si>
  <si>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</si>
  <si>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</si>
  <si>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</si>
  <si>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</si>
  <si>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</si>
  <si>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</si>
  <si>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</si>
  <si>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</si>
  <si>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</si>
  <si>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</si>
  <si>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</si>
  <si>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</si>
  <si>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</si>
  <si>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</si>
  <si>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</si>
  <si>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</si>
  <si>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tos</t>
  </si>
  <si>
    <t xml:space="preserve">Sea Surface Temperature</t>
  </si>
  <si>
    <t xml:space="preserve">degC</t>
  </si>
  <si>
    <t xml:space="preserve">The 3hr tos for an AMIP run needs to be taken from NEMO. The confusing thing here is that the request asks for tos from the ocean grid cell. Therefore ignore this variable for this table for AMIP? #389</t>
  </si>
  <si>
    <t xml:space="preserve">Temperature of upper boundary of the liquid ocean, including temperatures below sea-ice and floating ice shelves.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</si>
</sst>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26"/>
  <sheetViews>
    <sheetView showFormulas="false" showGridLines="true" showRowColHeaders="true" showZeros="true" rightToLeft="false" tabSelected="true" showOutlineSymbols="true" defaultGridColor="true" view="normal" topLeftCell="B1005" colorId="64" zoomScale="100" zoomScaleNormal="100" zoomScalePageLayoutView="100" workbookViewId="0">
      <selection pane="topLeft" activeCell="H1026" activeCellId="0" sqref="H1026"/>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31</v>
      </c>
      <c r="D329" s="0" t="s">
        <v>194</v>
      </c>
      <c r="E329" s="0" t="s">
        <v>585</v>
      </c>
      <c r="F329" s="0" t="s">
        <v>586</v>
      </c>
      <c r="G329" s="0" t="n">
        <f aca="false">HYPERLINK("http://clipc-services.ceda.ac.uk/dreq/u/06942529e05aac1e9a39ca1f5737af2f.html","web")</f>
        <v>0</v>
      </c>
      <c r="H329" s="0" t="s">
        <v>81</v>
      </c>
      <c r="I329" s="0" t="s">
        <v>45</v>
      </c>
      <c r="J329" s="0" t="s">
        <v>587</v>
      </c>
      <c r="K329" s="0" t="s">
        <v>563</v>
      </c>
    </row>
    <row r="330" customFormat="false" ht="15" hidden="false" customHeight="false" outlineLevel="0" collapsed="false">
      <c r="A330" s="0" t="s">
        <v>491</v>
      </c>
      <c r="B330" s="0" t="s">
        <v>584</v>
      </c>
      <c r="C330" s="0" t="s">
        <v>31</v>
      </c>
      <c r="D330" s="0" t="s">
        <v>194</v>
      </c>
      <c r="E330" s="0" t="s">
        <v>585</v>
      </c>
      <c r="F330" s="0" t="s">
        <v>586</v>
      </c>
      <c r="G330" s="0" t="n">
        <f aca="false">HYPERLINK("http://clipc-services.ceda.ac.uk/dreq/u/06942529e05aac1e9a39ca1f5737af2f.html","web")</f>
        <v>0</v>
      </c>
      <c r="H330" s="0" t="s">
        <v>81</v>
      </c>
      <c r="I330" s="0" t="s">
        <v>45</v>
      </c>
      <c r="J330" s="0" t="s">
        <v>587</v>
      </c>
      <c r="K330" s="0" t="s">
        <v>563</v>
      </c>
    </row>
    <row r="331" customFormat="false" ht="15" hidden="false" customHeight="false" outlineLevel="0" collapsed="false">
      <c r="A331" s="0" t="s">
        <v>491</v>
      </c>
      <c r="B331" s="0" t="s">
        <v>588</v>
      </c>
      <c r="C331" s="0" t="s">
        <v>31</v>
      </c>
      <c r="D331" s="0" t="s">
        <v>194</v>
      </c>
      <c r="E331" s="0" t="s">
        <v>589</v>
      </c>
      <c r="F331" s="0" t="s">
        <v>586</v>
      </c>
      <c r="G331" s="0" t="n">
        <f aca="false">HYPERLINK("http://clipc-services.ceda.ac.uk/dreq/u/ab495084beb82a29c24bf6c226fd0e57.html","web")</f>
        <v>0</v>
      </c>
      <c r="H331" s="0" t="s">
        <v>81</v>
      </c>
      <c r="I331" s="0" t="s">
        <v>45</v>
      </c>
      <c r="J331" s="0" t="s">
        <v>587</v>
      </c>
      <c r="K331" s="0" t="s">
        <v>563</v>
      </c>
    </row>
    <row r="332" customFormat="false" ht="15" hidden="false" customHeight="false" outlineLevel="0" collapsed="false">
      <c r="A332" s="0" t="s">
        <v>491</v>
      </c>
      <c r="B332" s="0" t="s">
        <v>588</v>
      </c>
      <c r="C332" s="0" t="s">
        <v>31</v>
      </c>
      <c r="D332" s="0" t="s">
        <v>194</v>
      </c>
      <c r="E332" s="0" t="s">
        <v>589</v>
      </c>
      <c r="F332" s="0" t="s">
        <v>586</v>
      </c>
      <c r="G332" s="0" t="n">
        <f aca="false">HYPERLINK("http://clipc-services.ceda.ac.uk/dreq/u/ab495084beb82a29c24bf6c226fd0e57.html","web")</f>
        <v>0</v>
      </c>
      <c r="H332" s="0" t="s">
        <v>81</v>
      </c>
      <c r="I332" s="0" t="s">
        <v>45</v>
      </c>
      <c r="J332" s="0" t="s">
        <v>587</v>
      </c>
      <c r="K332" s="0" t="s">
        <v>563</v>
      </c>
    </row>
    <row r="333" customFormat="false" ht="15" hidden="false" customHeight="false" outlineLevel="0" collapsed="false">
      <c r="A333" s="0" t="s">
        <v>491</v>
      </c>
      <c r="B333" s="0" t="s">
        <v>244</v>
      </c>
      <c r="C333" s="0" t="s">
        <v>31</v>
      </c>
      <c r="D333" s="0" t="s">
        <v>41</v>
      </c>
      <c r="E333" s="0" t="s">
        <v>245</v>
      </c>
      <c r="F333" s="0" t="s">
        <v>16</v>
      </c>
      <c r="G333" s="0" t="n">
        <f aca="false">HYPERLINK("http://clipc-services.ceda.ac.uk/dreq/u/44471dd9799293cef70ac63fcdd2476e.html","web")</f>
        <v>0</v>
      </c>
      <c r="I333" s="0" t="s">
        <v>18</v>
      </c>
      <c r="J333" s="0" t="s">
        <v>246</v>
      </c>
      <c r="K333" s="0" t="s">
        <v>590</v>
      </c>
    </row>
    <row r="334" customFormat="false" ht="15" hidden="false" customHeight="false" outlineLevel="0" collapsed="false">
      <c r="A334" s="0" t="s">
        <v>491</v>
      </c>
      <c r="B334" s="0" t="s">
        <v>244</v>
      </c>
      <c r="C334" s="0" t="s">
        <v>31</v>
      </c>
      <c r="D334" s="0" t="s">
        <v>41</v>
      </c>
      <c r="E334" s="0" t="s">
        <v>245</v>
      </c>
      <c r="F334" s="0" t="s">
        <v>16</v>
      </c>
      <c r="G334" s="0" t="n">
        <f aca="false">HYPERLINK("http://clipc-services.ceda.ac.uk/dreq/u/44471dd9799293cef70ac63fcdd2476e.html","web")</f>
        <v>0</v>
      </c>
      <c r="I334" s="0" t="s">
        <v>18</v>
      </c>
      <c r="J334" s="0" t="s">
        <v>246</v>
      </c>
      <c r="K334" s="0" t="s">
        <v>590</v>
      </c>
    </row>
    <row r="335" customFormat="false" ht="15" hidden="false" customHeight="false" outlineLevel="0" collapsed="false">
      <c r="A335" s="0" t="s">
        <v>491</v>
      </c>
      <c r="B335" s="0" t="s">
        <v>121</v>
      </c>
      <c r="C335" s="0" t="s">
        <v>60</v>
      </c>
      <c r="D335" s="0" t="s">
        <v>41</v>
      </c>
      <c r="E335" s="0" t="s">
        <v>122</v>
      </c>
      <c r="F335" s="0" t="s">
        <v>43</v>
      </c>
      <c r="G335" s="0" t="n">
        <f aca="false">HYPERLINK("http://clipc-services.ceda.ac.uk/dreq/u/bdce9878-233e-11e6-a788-5404a60d96b5.html","web")</f>
        <v>0</v>
      </c>
      <c r="H335" s="0" t="s">
        <v>123</v>
      </c>
      <c r="I335" s="0" t="s">
        <v>76</v>
      </c>
      <c r="J335" s="0" t="s">
        <v>124</v>
      </c>
      <c r="K335" s="0" t="s">
        <v>591</v>
      </c>
    </row>
    <row r="336" customFormat="false" ht="15" hidden="false" customHeight="false" outlineLevel="0" collapsed="false">
      <c r="A336" s="0" t="s">
        <v>491</v>
      </c>
      <c r="B336" s="0" t="s">
        <v>121</v>
      </c>
      <c r="C336" s="0" t="s">
        <v>60</v>
      </c>
      <c r="D336" s="0" t="s">
        <v>41</v>
      </c>
      <c r="E336" s="0" t="s">
        <v>122</v>
      </c>
      <c r="F336" s="0" t="s">
        <v>43</v>
      </c>
      <c r="G336" s="0" t="n">
        <f aca="false">HYPERLINK("http://clipc-services.ceda.ac.uk/dreq/u/bdce9878-233e-11e6-a788-5404a60d96b5.html","web")</f>
        <v>0</v>
      </c>
      <c r="H336" s="0" t="s">
        <v>123</v>
      </c>
      <c r="I336" s="0" t="s">
        <v>76</v>
      </c>
      <c r="J336" s="0" t="s">
        <v>124</v>
      </c>
      <c r="K336" s="0" t="s">
        <v>591</v>
      </c>
    </row>
    <row r="337" customFormat="false" ht="15" hidden="false" customHeight="false" outlineLevel="0" collapsed="false">
      <c r="A337" s="0" t="s">
        <v>491</v>
      </c>
      <c r="B337" s="0" t="s">
        <v>592</v>
      </c>
      <c r="C337" s="0" t="s">
        <v>60</v>
      </c>
      <c r="D337" s="0" t="s">
        <v>194</v>
      </c>
      <c r="E337" s="0" t="s">
        <v>155</v>
      </c>
      <c r="F337" s="0" t="s">
        <v>135</v>
      </c>
      <c r="G337" s="0" t="n">
        <f aca="false">HYPERLINK("http://clipc-services.ceda.ac.uk/dreq/u/e52807e8-dd83-11e5-9194-ac72891c3257.html","web")</f>
        <v>0</v>
      </c>
      <c r="H337" s="0" t="s">
        <v>593</v>
      </c>
      <c r="I337" s="0" t="s">
        <v>594</v>
      </c>
      <c r="J337" s="0" t="s">
        <v>595</v>
      </c>
      <c r="K337" s="0" t="s">
        <v>563</v>
      </c>
    </row>
    <row r="338" customFormat="false" ht="15" hidden="false" customHeight="false" outlineLevel="0" collapsed="false">
      <c r="A338" s="0" t="s">
        <v>491</v>
      </c>
      <c r="B338" s="0" t="s">
        <v>592</v>
      </c>
      <c r="C338" s="0" t="s">
        <v>60</v>
      </c>
      <c r="D338" s="0" t="s">
        <v>194</v>
      </c>
      <c r="E338" s="0" t="s">
        <v>155</v>
      </c>
      <c r="F338" s="0" t="s">
        <v>135</v>
      </c>
      <c r="G338" s="0" t="n">
        <f aca="false">HYPERLINK("http://clipc-services.ceda.ac.uk/dreq/u/e52807e8-dd83-11e5-9194-ac72891c3257.html","web")</f>
        <v>0</v>
      </c>
      <c r="H338" s="0" t="s">
        <v>593</v>
      </c>
      <c r="I338" s="0" t="s">
        <v>594</v>
      </c>
      <c r="J338" s="0" t="s">
        <v>595</v>
      </c>
      <c r="K338" s="0" t="s">
        <v>563</v>
      </c>
    </row>
    <row r="339" customFormat="false" ht="15" hidden="false" customHeight="false" outlineLevel="0" collapsed="false">
      <c r="A339" s="0" t="s">
        <v>491</v>
      </c>
      <c r="B339" s="0" t="s">
        <v>596</v>
      </c>
      <c r="C339" s="0" t="s">
        <v>60</v>
      </c>
      <c r="D339" s="0" t="s">
        <v>194</v>
      </c>
      <c r="E339" s="0" t="s">
        <v>161</v>
      </c>
      <c r="F339" s="0" t="s">
        <v>135</v>
      </c>
      <c r="G339" s="0" t="n">
        <f aca="false">HYPERLINK("http://clipc-services.ceda.ac.uk/dreq/u/e5287110-dd83-11e5-9194-ac72891c3257.html","web")</f>
        <v>0</v>
      </c>
      <c r="H339" s="0" t="s">
        <v>54</v>
      </c>
      <c r="I339" s="0" t="s">
        <v>45</v>
      </c>
      <c r="J339" s="0" t="s">
        <v>597</v>
      </c>
      <c r="K339" s="0" t="s">
        <v>563</v>
      </c>
    </row>
    <row r="340" customFormat="false" ht="15" hidden="false" customHeight="false" outlineLevel="0" collapsed="false">
      <c r="A340" s="0" t="s">
        <v>491</v>
      </c>
      <c r="B340" s="0" t="s">
        <v>596</v>
      </c>
      <c r="C340" s="0" t="s">
        <v>60</v>
      </c>
      <c r="D340" s="0" t="s">
        <v>194</v>
      </c>
      <c r="E340" s="0" t="s">
        <v>161</v>
      </c>
      <c r="F340" s="0" t="s">
        <v>135</v>
      </c>
      <c r="G340" s="0" t="n">
        <f aca="false">HYPERLINK("http://clipc-services.ceda.ac.uk/dreq/u/e5287110-dd83-11e5-9194-ac72891c3257.html","web")</f>
        <v>0</v>
      </c>
      <c r="H340" s="0" t="s">
        <v>54</v>
      </c>
      <c r="I340" s="0" t="s">
        <v>45</v>
      </c>
      <c r="J340" s="0" t="s">
        <v>597</v>
      </c>
      <c r="K340" s="0" t="s">
        <v>563</v>
      </c>
    </row>
    <row r="341" customFormat="false" ht="15" hidden="false" customHeight="false" outlineLevel="0" collapsed="false">
      <c r="A341" s="0" t="s">
        <v>491</v>
      </c>
      <c r="B341" s="0" t="s">
        <v>598</v>
      </c>
      <c r="C341" s="0" t="s">
        <v>60</v>
      </c>
      <c r="D341" s="0" t="s">
        <v>194</v>
      </c>
      <c r="E341" s="0" t="s">
        <v>130</v>
      </c>
      <c r="F341" s="0" t="s">
        <v>135</v>
      </c>
      <c r="G341" s="0" t="n">
        <f aca="false">HYPERLINK("http://clipc-services.ceda.ac.uk/dreq/u/baf651d5dbd448df196faedae8a97b22.html","web")</f>
        <v>0</v>
      </c>
      <c r="H341" s="0" t="s">
        <v>599</v>
      </c>
      <c r="I341" s="0" t="s">
        <v>76</v>
      </c>
      <c r="J341" s="0" t="s">
        <v>600</v>
      </c>
      <c r="K341" s="0" t="s">
        <v>563</v>
      </c>
    </row>
    <row r="342" customFormat="false" ht="15" hidden="false" customHeight="false" outlineLevel="0" collapsed="false">
      <c r="A342" s="0" t="s">
        <v>491</v>
      </c>
      <c r="B342" s="0" t="s">
        <v>598</v>
      </c>
      <c r="C342" s="0" t="s">
        <v>60</v>
      </c>
      <c r="D342" s="0" t="s">
        <v>194</v>
      </c>
      <c r="E342" s="0" t="s">
        <v>130</v>
      </c>
      <c r="F342" s="0" t="s">
        <v>135</v>
      </c>
      <c r="G342" s="0" t="n">
        <f aca="false">HYPERLINK("http://clipc-services.ceda.ac.uk/dreq/u/baf651d5dbd448df196faedae8a97b22.html","web")</f>
        <v>0</v>
      </c>
      <c r="H342" s="0" t="s">
        <v>599</v>
      </c>
      <c r="I342" s="0" t="s">
        <v>76</v>
      </c>
      <c r="J342" s="0" t="s">
        <v>600</v>
      </c>
      <c r="K342" s="0" t="s">
        <v>563</v>
      </c>
    </row>
    <row r="343" customFormat="false" ht="15" hidden="false" customHeight="false" outlineLevel="0" collapsed="false">
      <c r="A343" s="0" t="s">
        <v>491</v>
      </c>
      <c r="B343" s="0" t="s">
        <v>601</v>
      </c>
      <c r="C343" s="0" t="s">
        <v>60</v>
      </c>
      <c r="D343" s="0" t="s">
        <v>602</v>
      </c>
      <c r="E343" s="0" t="s">
        <v>603</v>
      </c>
      <c r="F343" s="0" t="s">
        <v>135</v>
      </c>
      <c r="G343" s="0" t="n">
        <f aca="false">HYPERLINK("http://clipc-services.ceda.ac.uk/dreq/u/5a17eb002c56c129c27f6e2b8e0c06d7.html","web")</f>
        <v>0</v>
      </c>
      <c r="H343" s="0" t="s">
        <v>75</v>
      </c>
      <c r="I343" s="0" t="s">
        <v>89</v>
      </c>
      <c r="J343" s="0" t="s">
        <v>137</v>
      </c>
      <c r="K343" s="0" t="s">
        <v>494</v>
      </c>
    </row>
    <row r="344" customFormat="false" ht="15" hidden="false" customHeight="false" outlineLevel="0" collapsed="false">
      <c r="A344" s="0" t="s">
        <v>491</v>
      </c>
      <c r="B344" s="0" t="s">
        <v>601</v>
      </c>
      <c r="C344" s="0" t="s">
        <v>60</v>
      </c>
      <c r="D344" s="0" t="s">
        <v>602</v>
      </c>
      <c r="E344" s="0" t="s">
        <v>603</v>
      </c>
      <c r="F344" s="0" t="s">
        <v>135</v>
      </c>
      <c r="G344" s="0" t="n">
        <f aca="false">HYPERLINK("http://clipc-services.ceda.ac.uk/dreq/u/5a17eb002c56c129c27f6e2b8e0c06d7.html","web")</f>
        <v>0</v>
      </c>
      <c r="H344" s="0" t="s">
        <v>75</v>
      </c>
      <c r="I344" s="0" t="s">
        <v>89</v>
      </c>
      <c r="J344" s="0" t="s">
        <v>137</v>
      </c>
      <c r="K344" s="0" t="s">
        <v>494</v>
      </c>
    </row>
    <row r="345" customFormat="false" ht="15" hidden="false" customHeight="false" outlineLevel="0" collapsed="false">
      <c r="A345" s="0" t="s">
        <v>491</v>
      </c>
      <c r="B345" s="0" t="s">
        <v>604</v>
      </c>
      <c r="C345" s="0" t="s">
        <v>60</v>
      </c>
      <c r="D345" s="0" t="s">
        <v>602</v>
      </c>
      <c r="E345" s="0" t="s">
        <v>605</v>
      </c>
      <c r="F345" s="0" t="s">
        <v>135</v>
      </c>
      <c r="G345" s="0" t="n">
        <f aca="false">HYPERLINK("http://clipc-services.ceda.ac.uk/dreq/u/600c9692a7eaef4037565fa8846ae6ba.html","web")</f>
        <v>0</v>
      </c>
      <c r="H345" s="0" t="s">
        <v>75</v>
      </c>
      <c r="I345" s="0" t="s">
        <v>89</v>
      </c>
      <c r="J345" s="0" t="s">
        <v>137</v>
      </c>
      <c r="K345" s="0" t="s">
        <v>494</v>
      </c>
    </row>
    <row r="346" customFormat="false" ht="15" hidden="false" customHeight="false" outlineLevel="0" collapsed="false">
      <c r="A346" s="0" t="s">
        <v>491</v>
      </c>
      <c r="B346" s="0" t="s">
        <v>604</v>
      </c>
      <c r="C346" s="0" t="s">
        <v>60</v>
      </c>
      <c r="D346" s="0" t="s">
        <v>602</v>
      </c>
      <c r="E346" s="0" t="s">
        <v>605</v>
      </c>
      <c r="F346" s="0" t="s">
        <v>135</v>
      </c>
      <c r="G346" s="0" t="n">
        <f aca="false">HYPERLINK("http://clipc-services.ceda.ac.uk/dreq/u/600c9692a7eaef4037565fa8846ae6ba.html","web")</f>
        <v>0</v>
      </c>
      <c r="H346" s="0" t="s">
        <v>75</v>
      </c>
      <c r="I346" s="0" t="s">
        <v>89</v>
      </c>
      <c r="J346" s="0" t="s">
        <v>137</v>
      </c>
      <c r="K346" s="0" t="s">
        <v>494</v>
      </c>
    </row>
    <row r="347" customFormat="false" ht="15" hidden="false" customHeight="false" outlineLevel="0" collapsed="false">
      <c r="A347" s="0" t="s">
        <v>491</v>
      </c>
      <c r="B347" s="0" t="s">
        <v>606</v>
      </c>
      <c r="C347" s="0" t="s">
        <v>31</v>
      </c>
      <c r="D347" s="0" t="s">
        <v>602</v>
      </c>
      <c r="E347" s="0" t="s">
        <v>144</v>
      </c>
      <c r="F347" s="0" t="s">
        <v>135</v>
      </c>
      <c r="G347" s="0" t="n">
        <f aca="false">HYPERLINK("http://clipc-services.ceda.ac.uk/dreq/u/f43d7527cd48c992f075339b2bbbf9ef.html","web")</f>
        <v>0</v>
      </c>
      <c r="H347" s="0" t="s">
        <v>50</v>
      </c>
      <c r="I347" s="0" t="s">
        <v>45</v>
      </c>
      <c r="J347" s="0" t="s">
        <v>607</v>
      </c>
      <c r="K347" s="0" t="s">
        <v>578</v>
      </c>
    </row>
    <row r="348" customFormat="false" ht="15" hidden="false" customHeight="false" outlineLevel="0" collapsed="false">
      <c r="A348" s="0" t="s">
        <v>491</v>
      </c>
      <c r="B348" s="0" t="s">
        <v>606</v>
      </c>
      <c r="C348" s="0" t="s">
        <v>31</v>
      </c>
      <c r="D348" s="0" t="s">
        <v>602</v>
      </c>
      <c r="E348" s="0" t="s">
        <v>144</v>
      </c>
      <c r="F348" s="0" t="s">
        <v>135</v>
      </c>
      <c r="G348" s="0" t="n">
        <f aca="false">HYPERLINK("http://clipc-services.ceda.ac.uk/dreq/u/f43d7527cd48c992f075339b2bbbf9ef.html","web")</f>
        <v>0</v>
      </c>
      <c r="H348" s="0" t="s">
        <v>50</v>
      </c>
      <c r="I348" s="0" t="s">
        <v>45</v>
      </c>
      <c r="J348" s="0" t="s">
        <v>607</v>
      </c>
      <c r="K348" s="0" t="s">
        <v>578</v>
      </c>
    </row>
    <row r="349" customFormat="false" ht="15" hidden="false" customHeight="false" outlineLevel="0" collapsed="false">
      <c r="A349" s="0" t="s">
        <v>491</v>
      </c>
      <c r="B349" s="0" t="s">
        <v>608</v>
      </c>
      <c r="C349" s="0" t="s">
        <v>31</v>
      </c>
      <c r="D349" s="0" t="s">
        <v>609</v>
      </c>
      <c r="E349" s="0" t="s">
        <v>610</v>
      </c>
      <c r="F349" s="0" t="s">
        <v>219</v>
      </c>
      <c r="G349" s="0" t="n">
        <f aca="false">HYPERLINK("http://clipc-services.ceda.ac.uk/dreq/u/c972f264-c5f0-11e6-ac20-5404a60d96b5.html","web")</f>
        <v>0</v>
      </c>
      <c r="H349" s="0" t="s">
        <v>611</v>
      </c>
      <c r="I349" s="0" t="s">
        <v>45</v>
      </c>
      <c r="J349" s="0" t="s">
        <v>612</v>
      </c>
      <c r="K349" s="0" t="s">
        <v>494</v>
      </c>
    </row>
    <row r="350" customFormat="false" ht="15" hidden="false" customHeight="false" outlineLevel="0" collapsed="false">
      <c r="A350" s="0" t="s">
        <v>491</v>
      </c>
      <c r="B350" s="0" t="s">
        <v>608</v>
      </c>
      <c r="C350" s="0" t="s">
        <v>31</v>
      </c>
      <c r="D350" s="0" t="s">
        <v>609</v>
      </c>
      <c r="E350" s="0" t="s">
        <v>610</v>
      </c>
      <c r="F350" s="0" t="s">
        <v>219</v>
      </c>
      <c r="G350" s="0" t="n">
        <f aca="false">HYPERLINK("http://clipc-services.ceda.ac.uk/dreq/u/c972f264-c5f0-11e6-ac20-5404a60d96b5.html","web")</f>
        <v>0</v>
      </c>
      <c r="H350" s="0" t="s">
        <v>611</v>
      </c>
      <c r="I350" s="0" t="s">
        <v>45</v>
      </c>
      <c r="J350" s="0" t="s">
        <v>612</v>
      </c>
      <c r="K350" s="0" t="s">
        <v>494</v>
      </c>
    </row>
    <row r="351" customFormat="false" ht="15" hidden="false" customHeight="false" outlineLevel="0" collapsed="false">
      <c r="A351" s="0" t="s">
        <v>491</v>
      </c>
      <c r="B351" s="0" t="s">
        <v>613</v>
      </c>
      <c r="C351" s="0" t="s">
        <v>31</v>
      </c>
      <c r="D351" s="0" t="s">
        <v>609</v>
      </c>
      <c r="E351" s="0" t="s">
        <v>614</v>
      </c>
      <c r="F351" s="0" t="s">
        <v>219</v>
      </c>
      <c r="G351" s="0" t="n">
        <f aca="false">HYPERLINK("http://clipc-services.ceda.ac.uk/dreq/u/c972ffd4-c5f0-11e6-ac20-5404a60d96b5.html","web")</f>
        <v>0</v>
      </c>
      <c r="H351" s="0" t="s">
        <v>50</v>
      </c>
      <c r="I351" s="0" t="s">
        <v>45</v>
      </c>
      <c r="J351" s="0" t="s">
        <v>615</v>
      </c>
      <c r="K351" s="0" t="s">
        <v>494</v>
      </c>
    </row>
    <row r="352" customFormat="false" ht="15" hidden="false" customHeight="false" outlineLevel="0" collapsed="false">
      <c r="A352" s="0" t="s">
        <v>491</v>
      </c>
      <c r="B352" s="0" t="s">
        <v>613</v>
      </c>
      <c r="C352" s="0" t="s">
        <v>31</v>
      </c>
      <c r="D352" s="0" t="s">
        <v>609</v>
      </c>
      <c r="E352" s="0" t="s">
        <v>614</v>
      </c>
      <c r="F352" s="0" t="s">
        <v>219</v>
      </c>
      <c r="G352" s="0" t="n">
        <f aca="false">HYPERLINK("http://clipc-services.ceda.ac.uk/dreq/u/c972ffd4-c5f0-11e6-ac20-5404a60d96b5.html","web")</f>
        <v>0</v>
      </c>
      <c r="H352" s="0" t="s">
        <v>50</v>
      </c>
      <c r="I352" s="0" t="s">
        <v>45</v>
      </c>
      <c r="J352" s="0" t="s">
        <v>615</v>
      </c>
      <c r="K352" s="0" t="s">
        <v>494</v>
      </c>
    </row>
    <row r="353" customFormat="false" ht="15" hidden="false" customHeight="false" outlineLevel="0" collapsed="false">
      <c r="A353" s="0" t="s">
        <v>491</v>
      </c>
      <c r="B353" s="0" t="s">
        <v>193</v>
      </c>
      <c r="C353" s="0" t="s">
        <v>31</v>
      </c>
      <c r="D353" s="0" t="s">
        <v>609</v>
      </c>
      <c r="E353" s="0" t="s">
        <v>195</v>
      </c>
      <c r="F353" s="0" t="s">
        <v>196</v>
      </c>
      <c r="G353" s="0" t="n">
        <f aca="false">HYPERLINK("http://clipc-services.ceda.ac.uk/dreq/u/97c037c3357f24c4e06c07123224b400.html","web")</f>
        <v>0</v>
      </c>
      <c r="H353" s="0" t="s">
        <v>197</v>
      </c>
      <c r="I353" s="0" t="s">
        <v>146</v>
      </c>
      <c r="J353" s="0" t="s">
        <v>198</v>
      </c>
      <c r="K353" s="0" t="s">
        <v>494</v>
      </c>
    </row>
    <row r="354" customFormat="false" ht="15" hidden="false" customHeight="false" outlineLevel="0" collapsed="false">
      <c r="A354" s="0" t="s">
        <v>491</v>
      </c>
      <c r="B354" s="0" t="s">
        <v>193</v>
      </c>
      <c r="C354" s="0" t="s">
        <v>31</v>
      </c>
      <c r="D354" s="0" t="s">
        <v>609</v>
      </c>
      <c r="E354" s="0" t="s">
        <v>195</v>
      </c>
      <c r="F354" s="0" t="s">
        <v>196</v>
      </c>
      <c r="G354" s="0" t="n">
        <f aca="false">HYPERLINK("http://clipc-services.ceda.ac.uk/dreq/u/97c037c3357f24c4e06c07123224b400.html","web")</f>
        <v>0</v>
      </c>
      <c r="H354" s="0" t="s">
        <v>197</v>
      </c>
      <c r="I354" s="0" t="s">
        <v>146</v>
      </c>
      <c r="J354" s="0" t="s">
        <v>198</v>
      </c>
      <c r="K354" s="0" t="s">
        <v>494</v>
      </c>
    </row>
    <row r="355" customFormat="false" ht="15" hidden="false" customHeight="false" outlineLevel="0" collapsed="false">
      <c r="A355" s="0" t="s">
        <v>491</v>
      </c>
      <c r="B355" s="0" t="s">
        <v>199</v>
      </c>
      <c r="C355" s="0" t="s">
        <v>31</v>
      </c>
      <c r="D355" s="0" t="s">
        <v>609</v>
      </c>
      <c r="E355" s="0" t="s">
        <v>200</v>
      </c>
      <c r="F355" s="0" t="s">
        <v>196</v>
      </c>
      <c r="G355" s="0" t="n">
        <f aca="false">HYPERLINK("http://clipc-services.ceda.ac.uk/dreq/u/042e575e61a271e122d317ca7b39dcb4.html","web")</f>
        <v>0</v>
      </c>
      <c r="H355" s="0" t="s">
        <v>145</v>
      </c>
      <c r="I355" s="0" t="s">
        <v>146</v>
      </c>
      <c r="J355" s="0" t="s">
        <v>201</v>
      </c>
      <c r="K355" s="0" t="s">
        <v>494</v>
      </c>
    </row>
    <row r="356" customFormat="false" ht="15" hidden="false" customHeight="false" outlineLevel="0" collapsed="false">
      <c r="A356" s="0" t="s">
        <v>491</v>
      </c>
      <c r="B356" s="0" t="s">
        <v>199</v>
      </c>
      <c r="C356" s="0" t="s">
        <v>31</v>
      </c>
      <c r="D356" s="0" t="s">
        <v>609</v>
      </c>
      <c r="E356" s="0" t="s">
        <v>200</v>
      </c>
      <c r="F356" s="0" t="s">
        <v>196</v>
      </c>
      <c r="G356" s="0" t="n">
        <f aca="false">HYPERLINK("http://clipc-services.ceda.ac.uk/dreq/u/042e575e61a271e122d317ca7b39dcb4.html","web")</f>
        <v>0</v>
      </c>
      <c r="H356" s="0" t="s">
        <v>145</v>
      </c>
      <c r="I356" s="0" t="s">
        <v>146</v>
      </c>
      <c r="J356" s="0" t="s">
        <v>201</v>
      </c>
      <c r="K356" s="0" t="s">
        <v>494</v>
      </c>
    </row>
    <row r="357" customFormat="false" ht="15" hidden="false" customHeight="false" outlineLevel="0" collapsed="false">
      <c r="A357" s="0" t="s">
        <v>491</v>
      </c>
      <c r="B357" s="0" t="s">
        <v>202</v>
      </c>
      <c r="C357" s="0" t="s">
        <v>31</v>
      </c>
      <c r="D357" s="0" t="s">
        <v>609</v>
      </c>
      <c r="E357" s="0" t="s">
        <v>203</v>
      </c>
      <c r="F357" s="0" t="s">
        <v>196</v>
      </c>
      <c r="G357" s="0" t="n">
        <f aca="false">HYPERLINK("http://clipc-services.ceda.ac.uk/dreq/u/f36046ab9a8a24ce4d7431e2defd9cf6.html","web")</f>
        <v>0</v>
      </c>
      <c r="H357" s="0" t="s">
        <v>204</v>
      </c>
      <c r="I357" s="0" t="s">
        <v>146</v>
      </c>
      <c r="J357" s="0" t="s">
        <v>205</v>
      </c>
      <c r="K357" s="0" t="s">
        <v>494</v>
      </c>
    </row>
    <row r="358" customFormat="false" ht="15" hidden="false" customHeight="false" outlineLevel="0" collapsed="false">
      <c r="A358" s="0" t="s">
        <v>491</v>
      </c>
      <c r="B358" s="0" t="s">
        <v>202</v>
      </c>
      <c r="C358" s="0" t="s">
        <v>31</v>
      </c>
      <c r="D358" s="0" t="s">
        <v>609</v>
      </c>
      <c r="E358" s="0" t="s">
        <v>203</v>
      </c>
      <c r="F358" s="0" t="s">
        <v>196</v>
      </c>
      <c r="G358" s="0" t="n">
        <f aca="false">HYPERLINK("http://clipc-services.ceda.ac.uk/dreq/u/f36046ab9a8a24ce4d7431e2defd9cf6.html","web")</f>
        <v>0</v>
      </c>
      <c r="H358" s="0" t="s">
        <v>204</v>
      </c>
      <c r="I358" s="0" t="s">
        <v>146</v>
      </c>
      <c r="J358" s="0" t="s">
        <v>205</v>
      </c>
      <c r="K358" s="0" t="s">
        <v>494</v>
      </c>
    </row>
    <row r="359" customFormat="false" ht="15" hidden="false" customHeight="false" outlineLevel="0" collapsed="false">
      <c r="A359" s="0" t="s">
        <v>491</v>
      </c>
      <c r="B359" s="0" t="s">
        <v>206</v>
      </c>
      <c r="C359" s="0" t="s">
        <v>31</v>
      </c>
      <c r="D359" s="0" t="s">
        <v>609</v>
      </c>
      <c r="E359" s="0" t="s">
        <v>207</v>
      </c>
      <c r="F359" s="0" t="s">
        <v>196</v>
      </c>
      <c r="G359" s="0" t="n">
        <f aca="false">HYPERLINK("http://clipc-services.ceda.ac.uk/dreq/u/590e5b82-9e49-11e5-803c-0d0b866b59f3.html","web")</f>
        <v>0</v>
      </c>
      <c r="H359" s="0" t="s">
        <v>50</v>
      </c>
      <c r="I359" s="0" t="s">
        <v>45</v>
      </c>
      <c r="J359" s="0" t="s">
        <v>208</v>
      </c>
      <c r="K359" s="0" t="s">
        <v>616</v>
      </c>
    </row>
    <row r="360" customFormat="false" ht="15" hidden="false" customHeight="false" outlineLevel="0" collapsed="false">
      <c r="A360" s="0" t="s">
        <v>491</v>
      </c>
      <c r="B360" s="0" t="s">
        <v>206</v>
      </c>
      <c r="C360" s="0" t="s">
        <v>31</v>
      </c>
      <c r="D360" s="0" t="s">
        <v>609</v>
      </c>
      <c r="E360" s="0" t="s">
        <v>207</v>
      </c>
      <c r="F360" s="0" t="s">
        <v>196</v>
      </c>
      <c r="G360" s="0" t="n">
        <f aca="false">HYPERLINK("http://clipc-services.ceda.ac.uk/dreq/u/590e5b82-9e49-11e5-803c-0d0b866b59f3.html","web")</f>
        <v>0</v>
      </c>
      <c r="H360" s="0" t="s">
        <v>50</v>
      </c>
      <c r="I360" s="0" t="s">
        <v>45</v>
      </c>
      <c r="J360" s="0" t="s">
        <v>208</v>
      </c>
      <c r="K360" s="0" t="s">
        <v>616</v>
      </c>
    </row>
    <row r="361" customFormat="false" ht="15" hidden="false" customHeight="false" outlineLevel="0" collapsed="false">
      <c r="A361" s="0" t="s">
        <v>491</v>
      </c>
      <c r="B361" s="0" t="s">
        <v>617</v>
      </c>
      <c r="C361" s="0" t="s">
        <v>60</v>
      </c>
      <c r="D361" s="0" t="s">
        <v>609</v>
      </c>
      <c r="E361" s="0" t="s">
        <v>618</v>
      </c>
      <c r="F361" s="0" t="s">
        <v>135</v>
      </c>
      <c r="G361" s="0" t="n">
        <f aca="false">HYPERLINK("http://clipc-services.ceda.ac.uk/dreq/u/190f38cb06f9a1f3133c3dcf66e0421e.html","web")</f>
        <v>0</v>
      </c>
      <c r="H361" s="0" t="s">
        <v>145</v>
      </c>
      <c r="I361" s="0" t="s">
        <v>146</v>
      </c>
      <c r="J361" s="0" t="s">
        <v>619</v>
      </c>
      <c r="K361" s="0" t="s">
        <v>563</v>
      </c>
    </row>
    <row r="362" customFormat="false" ht="15" hidden="false" customHeight="false" outlineLevel="0" collapsed="false">
      <c r="A362" s="0" t="s">
        <v>491</v>
      </c>
      <c r="B362" s="0" t="s">
        <v>617</v>
      </c>
      <c r="C362" s="0" t="s">
        <v>60</v>
      </c>
      <c r="D362" s="0" t="s">
        <v>609</v>
      </c>
      <c r="E362" s="0" t="s">
        <v>618</v>
      </c>
      <c r="F362" s="0" t="s">
        <v>135</v>
      </c>
      <c r="G362" s="0" t="n">
        <f aca="false">HYPERLINK("http://clipc-services.ceda.ac.uk/dreq/u/190f38cb06f9a1f3133c3dcf66e0421e.html","web")</f>
        <v>0</v>
      </c>
      <c r="H362" s="0" t="s">
        <v>145</v>
      </c>
      <c r="I362" s="0" t="s">
        <v>146</v>
      </c>
      <c r="J362" s="0" t="s">
        <v>619</v>
      </c>
      <c r="K362" s="0" t="s">
        <v>563</v>
      </c>
    </row>
    <row r="363" customFormat="false" ht="15" hidden="false" customHeight="false" outlineLevel="0" collapsed="false">
      <c r="A363" s="0" t="s">
        <v>491</v>
      </c>
      <c r="B363" s="0" t="s">
        <v>620</v>
      </c>
      <c r="C363" s="0" t="s">
        <v>60</v>
      </c>
      <c r="D363" s="0" t="s">
        <v>194</v>
      </c>
      <c r="E363" s="0" t="s">
        <v>621</v>
      </c>
      <c r="F363" s="0" t="s">
        <v>135</v>
      </c>
      <c r="G363" s="0" t="n">
        <f aca="false">HYPERLINK("http://clipc-services.ceda.ac.uk/dreq/u/ae3a674b4f541f95d2b05da4a84507e7.html","web")</f>
        <v>0</v>
      </c>
      <c r="H363" s="0" t="s">
        <v>75</v>
      </c>
      <c r="I363" s="0" t="s">
        <v>76</v>
      </c>
      <c r="J363" s="0" t="s">
        <v>622</v>
      </c>
      <c r="K363" s="0" t="s">
        <v>563</v>
      </c>
    </row>
    <row r="364" customFormat="false" ht="15" hidden="false" customHeight="false" outlineLevel="0" collapsed="false">
      <c r="A364" s="0" t="s">
        <v>491</v>
      </c>
      <c r="B364" s="0" t="s">
        <v>620</v>
      </c>
      <c r="C364" s="0" t="s">
        <v>60</v>
      </c>
      <c r="D364" s="0" t="s">
        <v>194</v>
      </c>
      <c r="E364" s="0" t="s">
        <v>621</v>
      </c>
      <c r="F364" s="0" t="s">
        <v>135</v>
      </c>
      <c r="G364" s="0" t="n">
        <f aca="false">HYPERLINK("http://clipc-services.ceda.ac.uk/dreq/u/ae3a674b4f541f95d2b05da4a84507e7.html","web")</f>
        <v>0</v>
      </c>
      <c r="H364" s="0" t="s">
        <v>75</v>
      </c>
      <c r="I364" s="0" t="s">
        <v>76</v>
      </c>
      <c r="J364" s="0" t="s">
        <v>622</v>
      </c>
      <c r="K364" s="0" t="s">
        <v>563</v>
      </c>
    </row>
    <row r="365" customFormat="false" ht="15" hidden="false" customHeight="false" outlineLevel="0" collapsed="false">
      <c r="A365" s="0" t="s">
        <v>491</v>
      </c>
      <c r="B365" s="0" t="s">
        <v>623</v>
      </c>
      <c r="C365" s="0" t="s">
        <v>60</v>
      </c>
      <c r="D365" s="0" t="s">
        <v>194</v>
      </c>
      <c r="E365" s="0" t="s">
        <v>624</v>
      </c>
      <c r="F365" s="0" t="s">
        <v>16</v>
      </c>
      <c r="G365" s="0" t="n">
        <f aca="false">HYPERLINK("http://clipc-services.ceda.ac.uk/dreq/u/7324bbd4b756759ef380f305fe5856b2.html","web")</f>
        <v>0</v>
      </c>
      <c r="H365" s="0" t="s">
        <v>75</v>
      </c>
      <c r="I365" s="0" t="s">
        <v>76</v>
      </c>
      <c r="J365" s="0" t="s">
        <v>625</v>
      </c>
      <c r="K365" s="0" t="s">
        <v>626</v>
      </c>
    </row>
    <row r="366" customFormat="false" ht="15" hidden="false" customHeight="false" outlineLevel="0" collapsed="false">
      <c r="A366" s="0" t="s">
        <v>491</v>
      </c>
      <c r="B366" s="0" t="s">
        <v>623</v>
      </c>
      <c r="C366" s="0" t="s">
        <v>60</v>
      </c>
      <c r="D366" s="0" t="s">
        <v>194</v>
      </c>
      <c r="E366" s="0" t="s">
        <v>624</v>
      </c>
      <c r="F366" s="0" t="s">
        <v>16</v>
      </c>
      <c r="G366" s="0" t="n">
        <f aca="false">HYPERLINK("http://clipc-services.ceda.ac.uk/dreq/u/7324bbd4b756759ef380f305fe5856b2.html","web")</f>
        <v>0</v>
      </c>
      <c r="H366" s="0" t="s">
        <v>75</v>
      </c>
      <c r="I366" s="0" t="s">
        <v>76</v>
      </c>
      <c r="J366" s="0" t="s">
        <v>625</v>
      </c>
      <c r="K366" s="0" t="s">
        <v>626</v>
      </c>
    </row>
    <row r="367" customFormat="false" ht="15" hidden="false" customHeight="false" outlineLevel="0" collapsed="false">
      <c r="A367" s="0" t="s">
        <v>491</v>
      </c>
      <c r="B367" s="0" t="s">
        <v>627</v>
      </c>
      <c r="C367" s="0" t="s">
        <v>60</v>
      </c>
      <c r="D367" s="0" t="s">
        <v>194</v>
      </c>
      <c r="E367" s="0" t="s">
        <v>628</v>
      </c>
      <c r="F367" s="0" t="s">
        <v>16</v>
      </c>
      <c r="G367" s="0" t="n">
        <f aca="false">HYPERLINK("http://clipc-services.ceda.ac.uk/dreq/u/f4b0302d898785a6003754fe9b097690.html","web")</f>
        <v>0</v>
      </c>
      <c r="H367" s="0" t="s">
        <v>75</v>
      </c>
      <c r="I367" s="0" t="s">
        <v>76</v>
      </c>
      <c r="J367" s="0" t="s">
        <v>629</v>
      </c>
      <c r="K367" s="0" t="s">
        <v>626</v>
      </c>
    </row>
    <row r="368" customFormat="false" ht="15" hidden="false" customHeight="false" outlineLevel="0" collapsed="false">
      <c r="A368" s="0" t="s">
        <v>491</v>
      </c>
      <c r="B368" s="0" t="s">
        <v>627</v>
      </c>
      <c r="C368" s="0" t="s">
        <v>60</v>
      </c>
      <c r="D368" s="0" t="s">
        <v>194</v>
      </c>
      <c r="E368" s="0" t="s">
        <v>628</v>
      </c>
      <c r="F368" s="0" t="s">
        <v>16</v>
      </c>
      <c r="G368" s="0" t="n">
        <f aca="false">HYPERLINK("http://clipc-services.ceda.ac.uk/dreq/u/f4b0302d898785a6003754fe9b097690.html","web")</f>
        <v>0</v>
      </c>
      <c r="H368" s="0" t="s">
        <v>75</v>
      </c>
      <c r="I368" s="0" t="s">
        <v>76</v>
      </c>
      <c r="J368" s="0" t="s">
        <v>629</v>
      </c>
      <c r="K368" s="0" t="s">
        <v>626</v>
      </c>
    </row>
    <row r="369" customFormat="false" ht="15" hidden="false" customHeight="false" outlineLevel="0" collapsed="false">
      <c r="A369" s="0" t="s">
        <v>491</v>
      </c>
      <c r="B369" s="0" t="s">
        <v>630</v>
      </c>
      <c r="C369" s="0" t="s">
        <v>60</v>
      </c>
      <c r="D369" s="0" t="s">
        <v>631</v>
      </c>
      <c r="E369" s="0" t="s">
        <v>632</v>
      </c>
      <c r="F369" s="0" t="s">
        <v>135</v>
      </c>
      <c r="G369" s="0" t="n">
        <f aca="false">HYPERLINK("http://clipc-services.ceda.ac.uk/dreq/u/1333394a296e7f8af6c9bad15cb9778d.html","web")</f>
        <v>0</v>
      </c>
      <c r="H369" s="0" t="s">
        <v>136</v>
      </c>
      <c r="I369" s="0" t="s">
        <v>18</v>
      </c>
      <c r="J369" s="0" t="s">
        <v>633</v>
      </c>
      <c r="K369" s="0" t="s">
        <v>563</v>
      </c>
    </row>
    <row r="370" customFormat="false" ht="15" hidden="false" customHeight="false" outlineLevel="0" collapsed="false">
      <c r="A370" s="0" t="s">
        <v>491</v>
      </c>
      <c r="B370" s="0" t="s">
        <v>630</v>
      </c>
      <c r="C370" s="0" t="s">
        <v>60</v>
      </c>
      <c r="D370" s="0" t="s">
        <v>631</v>
      </c>
      <c r="E370" s="0" t="s">
        <v>632</v>
      </c>
      <c r="F370" s="0" t="s">
        <v>135</v>
      </c>
      <c r="G370" s="0" t="n">
        <f aca="false">HYPERLINK("http://clipc-services.ceda.ac.uk/dreq/u/1333394a296e7f8af6c9bad15cb9778d.html","web")</f>
        <v>0</v>
      </c>
      <c r="H370" s="0" t="s">
        <v>136</v>
      </c>
      <c r="I370" s="0" t="s">
        <v>18</v>
      </c>
      <c r="J370" s="0" t="s">
        <v>633</v>
      </c>
      <c r="K370" s="0" t="s">
        <v>563</v>
      </c>
    </row>
    <row r="371" customFormat="false" ht="15" hidden="false" customHeight="false" outlineLevel="0" collapsed="false">
      <c r="A371" s="0" t="s">
        <v>491</v>
      </c>
      <c r="B371" s="0" t="s">
        <v>634</v>
      </c>
      <c r="C371" s="0" t="s">
        <v>60</v>
      </c>
      <c r="D371" s="0" t="s">
        <v>631</v>
      </c>
      <c r="E371" s="0" t="s">
        <v>635</v>
      </c>
      <c r="F371" s="0" t="s">
        <v>135</v>
      </c>
      <c r="G371" s="0" t="n">
        <f aca="false">HYPERLINK("http://clipc-services.ceda.ac.uk/dreq/u/d3e6e20c91db32a83bcf3d8d8d9dafd3.html","web")</f>
        <v>0</v>
      </c>
      <c r="H371" s="0" t="s">
        <v>136</v>
      </c>
      <c r="I371" s="0" t="s">
        <v>18</v>
      </c>
      <c r="J371" s="0" t="s">
        <v>636</v>
      </c>
      <c r="K371" s="0" t="s">
        <v>494</v>
      </c>
    </row>
    <row r="372" customFormat="false" ht="15" hidden="false" customHeight="false" outlineLevel="0" collapsed="false">
      <c r="A372" s="0" t="s">
        <v>491</v>
      </c>
      <c r="B372" s="0" t="s">
        <v>634</v>
      </c>
      <c r="C372" s="0" t="s">
        <v>60</v>
      </c>
      <c r="D372" s="0" t="s">
        <v>631</v>
      </c>
      <c r="E372" s="0" t="s">
        <v>635</v>
      </c>
      <c r="F372" s="0" t="s">
        <v>135</v>
      </c>
      <c r="G372" s="0" t="n">
        <f aca="false">HYPERLINK("http://clipc-services.ceda.ac.uk/dreq/u/d3e6e20c91db32a83bcf3d8d8d9dafd3.html","web")</f>
        <v>0</v>
      </c>
      <c r="H372" s="0" t="s">
        <v>136</v>
      </c>
      <c r="I372" s="0" t="s">
        <v>18</v>
      </c>
      <c r="J372" s="0" t="s">
        <v>636</v>
      </c>
      <c r="K372" s="0" t="s">
        <v>494</v>
      </c>
    </row>
    <row r="373" customFormat="false" ht="15" hidden="false" customHeight="false" outlineLevel="0" collapsed="false">
      <c r="A373" s="0" t="s">
        <v>491</v>
      </c>
      <c r="B373" s="0" t="s">
        <v>637</v>
      </c>
      <c r="C373" s="0" t="s">
        <v>60</v>
      </c>
      <c r="D373" s="0" t="s">
        <v>631</v>
      </c>
      <c r="E373" s="0" t="s">
        <v>638</v>
      </c>
      <c r="F373" s="0" t="s">
        <v>135</v>
      </c>
      <c r="G373" s="0" t="n">
        <f aca="false">HYPERLINK("http://clipc-services.ceda.ac.uk/dreq/u/80a2832b0619764647393e3815ff399b.html","web")</f>
        <v>0</v>
      </c>
      <c r="H373" s="0" t="s">
        <v>136</v>
      </c>
      <c r="I373" s="0" t="s">
        <v>18</v>
      </c>
      <c r="J373" s="0" t="s">
        <v>639</v>
      </c>
      <c r="K373" s="0" t="s">
        <v>494</v>
      </c>
    </row>
    <row r="374" customFormat="false" ht="15" hidden="false" customHeight="false" outlineLevel="0" collapsed="false">
      <c r="A374" s="0" t="s">
        <v>491</v>
      </c>
      <c r="B374" s="0" t="s">
        <v>637</v>
      </c>
      <c r="C374" s="0" t="s">
        <v>60</v>
      </c>
      <c r="D374" s="0" t="s">
        <v>631</v>
      </c>
      <c r="E374" s="0" t="s">
        <v>638</v>
      </c>
      <c r="F374" s="0" t="s">
        <v>135</v>
      </c>
      <c r="G374" s="0" t="n">
        <f aca="false">HYPERLINK("http://clipc-services.ceda.ac.uk/dreq/u/80a2832b0619764647393e3815ff399b.html","web")</f>
        <v>0</v>
      </c>
      <c r="H374" s="0" t="s">
        <v>136</v>
      </c>
      <c r="I374" s="0" t="s">
        <v>18</v>
      </c>
      <c r="J374" s="0" t="s">
        <v>639</v>
      </c>
      <c r="K374" s="0" t="s">
        <v>494</v>
      </c>
    </row>
    <row r="375" customFormat="false" ht="15" hidden="false" customHeight="false" outlineLevel="0" collapsed="false">
      <c r="A375" s="0" t="s">
        <v>491</v>
      </c>
      <c r="B375" s="0" t="s">
        <v>640</v>
      </c>
      <c r="C375" s="0" t="s">
        <v>60</v>
      </c>
      <c r="D375" s="0" t="s">
        <v>631</v>
      </c>
      <c r="E375" s="0" t="s">
        <v>641</v>
      </c>
      <c r="F375" s="0" t="s">
        <v>135</v>
      </c>
      <c r="G375" s="0" t="n">
        <f aca="false">HYPERLINK("http://clipc-services.ceda.ac.uk/dreq/u/df087f7801b9ca8b671eba159de9b6e7.html","web")</f>
        <v>0</v>
      </c>
      <c r="H375" s="0" t="s">
        <v>136</v>
      </c>
      <c r="I375" s="0" t="s">
        <v>18</v>
      </c>
      <c r="J375" s="0" t="s">
        <v>642</v>
      </c>
      <c r="K375" s="0" t="s">
        <v>494</v>
      </c>
    </row>
    <row r="376" customFormat="false" ht="15" hidden="false" customHeight="false" outlineLevel="0" collapsed="false">
      <c r="A376" s="0" t="s">
        <v>491</v>
      </c>
      <c r="B376" s="0" t="s">
        <v>640</v>
      </c>
      <c r="C376" s="0" t="s">
        <v>60</v>
      </c>
      <c r="D376" s="0" t="s">
        <v>631</v>
      </c>
      <c r="E376" s="0" t="s">
        <v>641</v>
      </c>
      <c r="F376" s="0" t="s">
        <v>135</v>
      </c>
      <c r="G376" s="0" t="n">
        <f aca="false">HYPERLINK("http://clipc-services.ceda.ac.uk/dreq/u/df087f7801b9ca8b671eba159de9b6e7.html","web")</f>
        <v>0</v>
      </c>
      <c r="H376" s="0" t="s">
        <v>136</v>
      </c>
      <c r="I376" s="0" t="s">
        <v>18</v>
      </c>
      <c r="J376" s="0" t="s">
        <v>642</v>
      </c>
      <c r="K376" s="0" t="s">
        <v>494</v>
      </c>
    </row>
    <row r="377" customFormat="false" ht="15" hidden="false" customHeight="false" outlineLevel="0" collapsed="false">
      <c r="A377" s="0" t="s">
        <v>491</v>
      </c>
      <c r="B377" s="0" t="s">
        <v>643</v>
      </c>
      <c r="C377" s="0" t="s">
        <v>60</v>
      </c>
      <c r="D377" s="0" t="s">
        <v>631</v>
      </c>
      <c r="E377" s="0" t="s">
        <v>644</v>
      </c>
      <c r="F377" s="0" t="s">
        <v>135</v>
      </c>
      <c r="G377" s="0" t="n">
        <f aca="false">HYPERLINK("http://clipc-services.ceda.ac.uk/dreq/u/ee10c562c1164acf3bf03955dd6fc00d.html","web")</f>
        <v>0</v>
      </c>
      <c r="H377" s="0" t="s">
        <v>136</v>
      </c>
      <c r="I377" s="0" t="s">
        <v>18</v>
      </c>
      <c r="J377" s="0" t="s">
        <v>645</v>
      </c>
      <c r="K377" s="0" t="s">
        <v>494</v>
      </c>
    </row>
    <row r="378" customFormat="false" ht="15" hidden="false" customHeight="false" outlineLevel="0" collapsed="false">
      <c r="A378" s="0" t="s">
        <v>491</v>
      </c>
      <c r="B378" s="0" t="s">
        <v>643</v>
      </c>
      <c r="C378" s="0" t="s">
        <v>60</v>
      </c>
      <c r="D378" s="0" t="s">
        <v>631</v>
      </c>
      <c r="E378" s="0" t="s">
        <v>644</v>
      </c>
      <c r="F378" s="0" t="s">
        <v>135</v>
      </c>
      <c r="G378" s="0" t="n">
        <f aca="false">HYPERLINK("http://clipc-services.ceda.ac.uk/dreq/u/ee10c562c1164acf3bf03955dd6fc00d.html","web")</f>
        <v>0</v>
      </c>
      <c r="H378" s="0" t="s">
        <v>136</v>
      </c>
      <c r="I378" s="0" t="s">
        <v>18</v>
      </c>
      <c r="J378" s="0" t="s">
        <v>645</v>
      </c>
      <c r="K378" s="0" t="s">
        <v>494</v>
      </c>
    </row>
    <row r="379" customFormat="false" ht="15" hidden="false" customHeight="false" outlineLevel="0" collapsed="false">
      <c r="A379" s="0" t="s">
        <v>491</v>
      </c>
      <c r="B379" s="0" t="s">
        <v>646</v>
      </c>
      <c r="C379" s="0" t="s">
        <v>60</v>
      </c>
      <c r="D379" s="0" t="s">
        <v>631</v>
      </c>
      <c r="E379" s="0" t="s">
        <v>647</v>
      </c>
      <c r="F379" s="0" t="s">
        <v>135</v>
      </c>
      <c r="G379" s="0" t="n">
        <f aca="false">HYPERLINK("http://clipc-services.ceda.ac.uk/dreq/u/3e0c9853afc682db9a950cc5bc3c1c3a.html","web")</f>
        <v>0</v>
      </c>
      <c r="H379" s="0" t="s">
        <v>136</v>
      </c>
      <c r="I379" s="0" t="s">
        <v>18</v>
      </c>
      <c r="J379" s="0" t="s">
        <v>648</v>
      </c>
      <c r="K379" s="0" t="s">
        <v>563</v>
      </c>
    </row>
    <row r="380" customFormat="false" ht="15" hidden="false" customHeight="false" outlineLevel="0" collapsed="false">
      <c r="A380" s="0" t="s">
        <v>491</v>
      </c>
      <c r="B380" s="0" t="s">
        <v>646</v>
      </c>
      <c r="C380" s="0" t="s">
        <v>60</v>
      </c>
      <c r="D380" s="0" t="s">
        <v>631</v>
      </c>
      <c r="E380" s="0" t="s">
        <v>647</v>
      </c>
      <c r="F380" s="0" t="s">
        <v>135</v>
      </c>
      <c r="G380" s="0" t="n">
        <f aca="false">HYPERLINK("http://clipc-services.ceda.ac.uk/dreq/u/3e0c9853afc682db9a950cc5bc3c1c3a.html","web")</f>
        <v>0</v>
      </c>
      <c r="H380" s="0" t="s">
        <v>136</v>
      </c>
      <c r="I380" s="0" t="s">
        <v>18</v>
      </c>
      <c r="J380" s="0" t="s">
        <v>648</v>
      </c>
      <c r="K380" s="0" t="s">
        <v>563</v>
      </c>
    </row>
    <row r="381" customFormat="false" ht="15" hidden="false" customHeight="false" outlineLevel="0" collapsed="false">
      <c r="A381" s="0" t="s">
        <v>491</v>
      </c>
      <c r="B381" s="0" t="s">
        <v>649</v>
      </c>
      <c r="C381" s="0" t="s">
        <v>60</v>
      </c>
      <c r="D381" s="0" t="s">
        <v>631</v>
      </c>
      <c r="E381" s="0" t="s">
        <v>167</v>
      </c>
      <c r="F381" s="0" t="s">
        <v>135</v>
      </c>
      <c r="G381" s="0" t="n">
        <f aca="false">HYPERLINK("http://clipc-services.ceda.ac.uk/dreq/u/0f19e65613afd83f8d9b888d2067ced4.html","web")</f>
        <v>0</v>
      </c>
      <c r="H381" s="0" t="s">
        <v>145</v>
      </c>
      <c r="I381" s="0" t="s">
        <v>146</v>
      </c>
      <c r="J381" s="0" t="s">
        <v>650</v>
      </c>
      <c r="K381" s="0" t="s">
        <v>563</v>
      </c>
    </row>
    <row r="382" customFormat="false" ht="15" hidden="false" customHeight="false" outlineLevel="0" collapsed="false">
      <c r="A382" s="0" t="s">
        <v>491</v>
      </c>
      <c r="B382" s="0" t="s">
        <v>651</v>
      </c>
      <c r="C382" s="0" t="s">
        <v>60</v>
      </c>
      <c r="D382" s="0" t="s">
        <v>631</v>
      </c>
      <c r="E382" s="0" t="s">
        <v>652</v>
      </c>
      <c r="F382" s="0" t="s">
        <v>135</v>
      </c>
      <c r="G382" s="0" t="n">
        <f aca="false">HYPERLINK("http://clipc-services.ceda.ac.uk/dreq/u/6c19638a0652fcbc6c6ff8455c536445.html","web")</f>
        <v>0</v>
      </c>
      <c r="H382" s="0" t="s">
        <v>145</v>
      </c>
      <c r="I382" s="0" t="s">
        <v>146</v>
      </c>
      <c r="J382" s="0" t="s">
        <v>653</v>
      </c>
      <c r="K382" s="0" t="s">
        <v>494</v>
      </c>
    </row>
    <row r="383" customFormat="false" ht="15" hidden="false" customHeight="false" outlineLevel="0" collapsed="false">
      <c r="A383" s="0" t="s">
        <v>491</v>
      </c>
      <c r="B383" s="0" t="s">
        <v>654</v>
      </c>
      <c r="C383" s="0" t="s">
        <v>60</v>
      </c>
      <c r="D383" s="0" t="s">
        <v>631</v>
      </c>
      <c r="E383" s="0" t="s">
        <v>655</v>
      </c>
      <c r="F383" s="0" t="s">
        <v>135</v>
      </c>
      <c r="G383" s="0" t="n">
        <f aca="false">HYPERLINK("http://clipc-services.ceda.ac.uk/dreq/u/2f046f30404d6cfcd5286a2a7f12d8fa.html","web")</f>
        <v>0</v>
      </c>
      <c r="H383" s="0" t="s">
        <v>145</v>
      </c>
      <c r="I383" s="0" t="s">
        <v>146</v>
      </c>
      <c r="J383" s="0" t="s">
        <v>656</v>
      </c>
      <c r="K383" s="0" t="s">
        <v>494</v>
      </c>
    </row>
    <row r="384" customFormat="false" ht="15" hidden="false" customHeight="false" outlineLevel="0" collapsed="false">
      <c r="A384" s="0" t="s">
        <v>491</v>
      </c>
      <c r="B384" s="0" t="s">
        <v>657</v>
      </c>
      <c r="C384" s="0" t="s">
        <v>60</v>
      </c>
      <c r="D384" s="0" t="s">
        <v>631</v>
      </c>
      <c r="E384" s="0" t="s">
        <v>179</v>
      </c>
      <c r="F384" s="0" t="s">
        <v>135</v>
      </c>
      <c r="G384" s="0" t="n">
        <f aca="false">HYPERLINK("http://clipc-services.ceda.ac.uk/dreq/u/52ebeea7464b9fc011a92f21e65d6a7a.html","web")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631</v>
      </c>
      <c r="E385" s="0" t="s">
        <v>660</v>
      </c>
      <c r="F385" s="0" t="s">
        <v>135</v>
      </c>
      <c r="G385" s="0" t="n">
        <f aca="false">HYPERLINK("http://clipc-services.ceda.ac.uk/dreq/u/18060c6741a6b65c90435d19adfbbc98.html","web")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631</v>
      </c>
      <c r="E386" s="0" t="s">
        <v>663</v>
      </c>
      <c r="F386" s="0" t="s">
        <v>135</v>
      </c>
      <c r="G386" s="0" t="n">
        <f aca="false">HYPERLINK("http://clipc-services.ceda.ac.uk/dreq/u/d66b7d75af3d1ed4e83b2f15a51ca731.html","web")</f>
        <v>0</v>
      </c>
      <c r="H386" s="0" t="s">
        <v>145</v>
      </c>
      <c r="I386" s="0" t="s">
        <v>146</v>
      </c>
      <c r="J386" s="0" t="s">
        <v>664</v>
      </c>
      <c r="K386" s="0" t="s">
        <v>494</v>
      </c>
    </row>
    <row r="387" customFormat="false" ht="15" hidden="false" customHeight="false" outlineLevel="0" collapsed="false">
      <c r="A387" s="0" t="s">
        <v>491</v>
      </c>
      <c r="B387" s="0" t="s">
        <v>40</v>
      </c>
      <c r="C387" s="0" t="s">
        <v>60</v>
      </c>
      <c r="D387" s="0" t="s">
        <v>41</v>
      </c>
      <c r="E387" s="0" t="s">
        <v>42</v>
      </c>
      <c r="F387" s="0" t="s">
        <v>43</v>
      </c>
      <c r="G387" s="0" t="n">
        <f aca="false">HYPERLINK("http://clipc-services.ceda.ac.uk/dreq/u/2fcdf51262cdbc4279810b7a487b149e.html","web")</f>
        <v>0</v>
      </c>
      <c r="H387" s="0" t="s">
        <v>44</v>
      </c>
      <c r="I387" s="0" t="s">
        <v>45</v>
      </c>
      <c r="J387" s="0" t="s">
        <v>46</v>
      </c>
      <c r="K387" s="0" t="s">
        <v>665</v>
      </c>
    </row>
    <row r="388" customFormat="false" ht="15" hidden="false" customHeight="false" outlineLevel="0" collapsed="false">
      <c r="A388" s="0" t="s">
        <v>491</v>
      </c>
      <c r="B388" s="0" t="s">
        <v>40</v>
      </c>
      <c r="C388" s="0" t="s">
        <v>60</v>
      </c>
      <c r="D388" s="0" t="s">
        <v>41</v>
      </c>
      <c r="E388" s="0" t="s">
        <v>42</v>
      </c>
      <c r="F388" s="0" t="s">
        <v>43</v>
      </c>
      <c r="G388" s="0" t="n">
        <f aca="false">HYPERLINK("http://clipc-services.ceda.ac.uk/dreq/u/2fcdf51262cdbc4279810b7a487b149e.html","web")</f>
        <v>0</v>
      </c>
      <c r="H388" s="0" t="s">
        <v>44</v>
      </c>
      <c r="I388" s="0" t="s">
        <v>45</v>
      </c>
      <c r="J388" s="0" t="s">
        <v>46</v>
      </c>
      <c r="K388" s="0" t="s">
        <v>665</v>
      </c>
    </row>
    <row r="389" customFormat="false" ht="15" hidden="false" customHeight="false" outlineLevel="0" collapsed="false">
      <c r="A389" s="0" t="s">
        <v>491</v>
      </c>
      <c r="B389" s="0" t="s">
        <v>48</v>
      </c>
      <c r="C389" s="0" t="s">
        <v>60</v>
      </c>
      <c r="D389" s="0" t="s">
        <v>41</v>
      </c>
      <c r="E389" s="0" t="s">
        <v>49</v>
      </c>
      <c r="F389" s="0" t="s">
        <v>43</v>
      </c>
      <c r="G389" s="0" t="n">
        <f aca="false">HYPERLINK("http://clipc-services.ceda.ac.uk/dreq/u/55febff83b78e06576947e1c0e5b7a7d.html","web")</f>
        <v>0</v>
      </c>
      <c r="H389" s="0" t="s">
        <v>50</v>
      </c>
      <c r="I389" s="0" t="s">
        <v>45</v>
      </c>
      <c r="J389" s="0" t="s">
        <v>51</v>
      </c>
      <c r="K389" s="0" t="s">
        <v>666</v>
      </c>
    </row>
    <row r="390" customFormat="false" ht="15" hidden="false" customHeight="false" outlineLevel="0" collapsed="false">
      <c r="A390" s="0" t="s">
        <v>491</v>
      </c>
      <c r="B390" s="0" t="s">
        <v>48</v>
      </c>
      <c r="C390" s="0" t="s">
        <v>60</v>
      </c>
      <c r="D390" s="0" t="s">
        <v>41</v>
      </c>
      <c r="E390" s="0" t="s">
        <v>49</v>
      </c>
      <c r="F390" s="0" t="s">
        <v>43</v>
      </c>
      <c r="G390" s="0" t="n">
        <f aca="false">HYPERLINK("http://clipc-services.ceda.ac.uk/dreq/u/55febff83b78e06576947e1c0e5b7a7d.html","web")</f>
        <v>0</v>
      </c>
      <c r="H390" s="0" t="s">
        <v>50</v>
      </c>
      <c r="I390" s="0" t="s">
        <v>45</v>
      </c>
      <c r="J390" s="0" t="s">
        <v>51</v>
      </c>
      <c r="K390" s="0" t="s">
        <v>666</v>
      </c>
    </row>
    <row r="391" customFormat="false" ht="15" hidden="false" customHeight="false" outlineLevel="0" collapsed="false">
      <c r="A391" s="0" t="s">
        <v>491</v>
      </c>
      <c r="B391" s="0" t="s">
        <v>52</v>
      </c>
      <c r="C391" s="0" t="s">
        <v>60</v>
      </c>
      <c r="D391" s="0" t="s">
        <v>41</v>
      </c>
      <c r="E391" s="0" t="s">
        <v>53</v>
      </c>
      <c r="F391" s="0" t="s">
        <v>43</v>
      </c>
      <c r="G391" s="0" t="n">
        <f aca="false">HYPERLINK("http://clipc-services.ceda.ac.uk/dreq/u/1391b0d99790cec6597b02ce4d7c5a67.html","web")</f>
        <v>0</v>
      </c>
      <c r="H391" s="0" t="s">
        <v>54</v>
      </c>
      <c r="I391" s="0" t="s">
        <v>45</v>
      </c>
      <c r="J391" s="0" t="s">
        <v>55</v>
      </c>
      <c r="K391" s="0" t="s">
        <v>665</v>
      </c>
    </row>
    <row r="392" customFormat="false" ht="15" hidden="false" customHeight="false" outlineLevel="0" collapsed="false">
      <c r="A392" s="0" t="s">
        <v>491</v>
      </c>
      <c r="B392" s="0" t="s">
        <v>52</v>
      </c>
      <c r="C392" s="0" t="s">
        <v>60</v>
      </c>
      <c r="D392" s="0" t="s">
        <v>41</v>
      </c>
      <c r="E392" s="0" t="s">
        <v>53</v>
      </c>
      <c r="F392" s="0" t="s">
        <v>43</v>
      </c>
      <c r="G392" s="0" t="n">
        <f aca="false">HYPERLINK("http://clipc-services.ceda.ac.uk/dreq/u/1391b0d99790cec6597b02ce4d7c5a67.html","web")</f>
        <v>0</v>
      </c>
      <c r="H392" s="0" t="s">
        <v>54</v>
      </c>
      <c r="I392" s="0" t="s">
        <v>45</v>
      </c>
      <c r="J392" s="0" t="s">
        <v>55</v>
      </c>
      <c r="K392" s="0" t="s">
        <v>665</v>
      </c>
    </row>
    <row r="393" customFormat="false" ht="15" hidden="false" customHeight="false" outlineLevel="0" collapsed="false">
      <c r="A393" s="0" t="s">
        <v>491</v>
      </c>
      <c r="B393" s="0" t="s">
        <v>56</v>
      </c>
      <c r="C393" s="0" t="s">
        <v>60</v>
      </c>
      <c r="D393" s="0" t="s">
        <v>41</v>
      </c>
      <c r="E393" s="0" t="s">
        <v>57</v>
      </c>
      <c r="F393" s="0" t="s">
        <v>43</v>
      </c>
      <c r="G393" s="0" t="n">
        <f aca="false">HYPERLINK("http://clipc-services.ceda.ac.uk/dreq/u/59175660-9e49-11e5-803c-0d0b866b59f3.html","web")</f>
        <v>0</v>
      </c>
      <c r="H393" s="0" t="s">
        <v>50</v>
      </c>
      <c r="I393" s="0" t="s">
        <v>45</v>
      </c>
      <c r="J393" s="0" t="s">
        <v>58</v>
      </c>
      <c r="K393" s="0" t="s">
        <v>667</v>
      </c>
    </row>
    <row r="394" customFormat="false" ht="15" hidden="false" customHeight="false" outlineLevel="0" collapsed="false">
      <c r="A394" s="0" t="s">
        <v>491</v>
      </c>
      <c r="B394" s="0" t="s">
        <v>56</v>
      </c>
      <c r="C394" s="0" t="s">
        <v>60</v>
      </c>
      <c r="D394" s="0" t="s">
        <v>41</v>
      </c>
      <c r="E394" s="0" t="s">
        <v>57</v>
      </c>
      <c r="F394" s="0" t="s">
        <v>43</v>
      </c>
      <c r="G394" s="0" t="n">
        <f aca="false">HYPERLINK("http://clipc-services.ceda.ac.uk/dreq/u/59175660-9e49-11e5-803c-0d0b866b59f3.html","web")</f>
        <v>0</v>
      </c>
      <c r="H394" s="0" t="s">
        <v>50</v>
      </c>
      <c r="I394" s="0" t="s">
        <v>45</v>
      </c>
      <c r="J394" s="0" t="s">
        <v>58</v>
      </c>
      <c r="K394" s="0" t="s">
        <v>667</v>
      </c>
    </row>
    <row r="395" customFormat="false" ht="15" hidden="false" customHeight="false" outlineLevel="0" collapsed="false">
      <c r="A395" s="0" t="s">
        <v>491</v>
      </c>
      <c r="B395" s="0" t="s">
        <v>59</v>
      </c>
      <c r="C395" s="0" t="s">
        <v>13</v>
      </c>
      <c r="D395" s="0" t="s">
        <v>41</v>
      </c>
      <c r="E395" s="0" t="s">
        <v>61</v>
      </c>
      <c r="F395" s="0" t="s">
        <v>43</v>
      </c>
      <c r="G395" s="0" t="n">
        <f aca="false">HYPERLINK("http://clipc-services.ceda.ac.uk/dreq/u/27ad2512525b0c42b7edd88f1dad5955.html","web")</f>
        <v>0</v>
      </c>
      <c r="H395" s="0" t="s">
        <v>54</v>
      </c>
      <c r="I395" s="0" t="s">
        <v>45</v>
      </c>
      <c r="J395" s="0" t="s">
        <v>62</v>
      </c>
      <c r="K395" s="0" t="s">
        <v>494</v>
      </c>
    </row>
    <row r="396" customFormat="false" ht="15" hidden="false" customHeight="false" outlineLevel="0" collapsed="false">
      <c r="A396" s="0" t="s">
        <v>491</v>
      </c>
      <c r="B396" s="0" t="s">
        <v>59</v>
      </c>
      <c r="C396" s="0" t="s">
        <v>13</v>
      </c>
      <c r="D396" s="0" t="s">
        <v>41</v>
      </c>
      <c r="E396" s="0" t="s">
        <v>61</v>
      </c>
      <c r="F396" s="0" t="s">
        <v>43</v>
      </c>
      <c r="G396" s="0" t="n">
        <f aca="false">HYPERLINK("http://clipc-services.ceda.ac.uk/dreq/u/27ad2512525b0c42b7edd88f1dad5955.html","web")</f>
        <v>0</v>
      </c>
      <c r="H396" s="0" t="s">
        <v>54</v>
      </c>
      <c r="I396" s="0" t="s">
        <v>45</v>
      </c>
      <c r="J396" s="0" t="s">
        <v>62</v>
      </c>
      <c r="K396" s="0" t="s">
        <v>494</v>
      </c>
    </row>
    <row r="397" customFormat="false" ht="15" hidden="false" customHeight="false" outlineLevel="0" collapsed="false">
      <c r="A397" s="0" t="s">
        <v>491</v>
      </c>
      <c r="B397" s="0" t="s">
        <v>64</v>
      </c>
      <c r="C397" s="0" t="s">
        <v>13</v>
      </c>
      <c r="D397" s="0" t="s">
        <v>41</v>
      </c>
      <c r="E397" s="0" t="s">
        <v>65</v>
      </c>
      <c r="F397" s="0" t="s">
        <v>43</v>
      </c>
      <c r="G397" s="0" t="n">
        <f aca="false">HYPERLINK("http://clipc-services.ceda.ac.uk/dreq/u/a72a0bcf271db9db3a7fb9b7f3e7b93a.html","web")</f>
        <v>0</v>
      </c>
      <c r="H397" s="0" t="s">
        <v>54</v>
      </c>
      <c r="I397" s="0" t="s">
        <v>45</v>
      </c>
      <c r="J397" s="0" t="s">
        <v>66</v>
      </c>
      <c r="K397" s="0" t="s">
        <v>494</v>
      </c>
    </row>
    <row r="398" customFormat="false" ht="15" hidden="false" customHeight="false" outlineLevel="0" collapsed="false">
      <c r="A398" s="0" t="s">
        <v>491</v>
      </c>
      <c r="B398" s="0" t="s">
        <v>64</v>
      </c>
      <c r="C398" s="0" t="s">
        <v>13</v>
      </c>
      <c r="D398" s="0" t="s">
        <v>41</v>
      </c>
      <c r="E398" s="0" t="s">
        <v>65</v>
      </c>
      <c r="F398" s="0" t="s">
        <v>43</v>
      </c>
      <c r="G398" s="0" t="n">
        <f aca="false">HYPERLINK("http://clipc-services.ceda.ac.uk/dreq/u/a72a0bcf271db9db3a7fb9b7f3e7b93a.html","web")</f>
        <v>0</v>
      </c>
      <c r="H398" s="0" t="s">
        <v>54</v>
      </c>
      <c r="I398" s="0" t="s">
        <v>45</v>
      </c>
      <c r="J398" s="0" t="s">
        <v>66</v>
      </c>
      <c r="K398" s="0" t="s">
        <v>494</v>
      </c>
    </row>
    <row r="399" customFormat="false" ht="15" hidden="false" customHeight="false" outlineLevel="0" collapsed="false">
      <c r="A399" s="0" t="s">
        <v>491</v>
      </c>
      <c r="B399" s="0" t="s">
        <v>67</v>
      </c>
      <c r="C399" s="0" t="s">
        <v>13</v>
      </c>
      <c r="D399" s="0" t="s">
        <v>41</v>
      </c>
      <c r="E399" s="0" t="s">
        <v>68</v>
      </c>
      <c r="F399" s="0" t="s">
        <v>43</v>
      </c>
      <c r="G399" s="0" t="n">
        <f aca="false">HYPERLINK("http://clipc-services.ceda.ac.uk/dreq/u/ad7df7199759ad25164da83e37a6da17.html","web")</f>
        <v>0</v>
      </c>
      <c r="H399" s="0" t="s">
        <v>54</v>
      </c>
      <c r="I399" s="0" t="s">
        <v>45</v>
      </c>
      <c r="J399" s="0" t="s">
        <v>69</v>
      </c>
      <c r="K399" s="0" t="s">
        <v>494</v>
      </c>
    </row>
    <row r="400" customFormat="false" ht="15" hidden="false" customHeight="false" outlineLevel="0" collapsed="false">
      <c r="A400" s="0" t="s">
        <v>491</v>
      </c>
      <c r="B400" s="0" t="s">
        <v>67</v>
      </c>
      <c r="C400" s="0" t="s">
        <v>13</v>
      </c>
      <c r="D400" s="0" t="s">
        <v>41</v>
      </c>
      <c r="E400" s="0" t="s">
        <v>68</v>
      </c>
      <c r="F400" s="0" t="s">
        <v>43</v>
      </c>
      <c r="G400" s="0" t="n">
        <f aca="false">HYPERLINK("http://clipc-services.ceda.ac.uk/dreq/u/ad7df7199759ad25164da83e37a6da17.html","web")</f>
        <v>0</v>
      </c>
      <c r="H400" s="0" t="s">
        <v>54</v>
      </c>
      <c r="I400" s="0" t="s">
        <v>45</v>
      </c>
      <c r="J400" s="0" t="s">
        <v>69</v>
      </c>
      <c r="K400" s="0" t="s">
        <v>494</v>
      </c>
    </row>
    <row r="401" customFormat="false" ht="15" hidden="false" customHeight="false" outlineLevel="0" collapsed="false">
      <c r="A401" s="0" t="s">
        <v>491</v>
      </c>
      <c r="B401" s="0" t="s">
        <v>70</v>
      </c>
      <c r="C401" s="0" t="s">
        <v>13</v>
      </c>
      <c r="D401" s="0" t="s">
        <v>41</v>
      </c>
      <c r="E401" s="0" t="s">
        <v>71</v>
      </c>
      <c r="F401" s="0" t="s">
        <v>43</v>
      </c>
      <c r="G401" s="0" t="n">
        <f aca="false">HYPERLINK("http://clipc-services.ceda.ac.uk/dreq/u/38c7aa97ad0f74e33dfd3f115124d04f.html","web")</f>
        <v>0</v>
      </c>
      <c r="H401" s="0" t="s">
        <v>54</v>
      </c>
      <c r="I401" s="0" t="s">
        <v>45</v>
      </c>
      <c r="J401" s="0" t="s">
        <v>72</v>
      </c>
      <c r="K401" s="0" t="s">
        <v>494</v>
      </c>
    </row>
    <row r="402" customFormat="false" ht="15" hidden="false" customHeight="false" outlineLevel="0" collapsed="false">
      <c r="A402" s="0" t="s">
        <v>491</v>
      </c>
      <c r="B402" s="0" t="s">
        <v>70</v>
      </c>
      <c r="C402" s="0" t="s">
        <v>13</v>
      </c>
      <c r="D402" s="0" t="s">
        <v>41</v>
      </c>
      <c r="E402" s="0" t="s">
        <v>71</v>
      </c>
      <c r="F402" s="0" t="s">
        <v>43</v>
      </c>
      <c r="G402" s="0" t="n">
        <f aca="false">HYPERLINK("http://clipc-services.ceda.ac.uk/dreq/u/38c7aa97ad0f74e33dfd3f115124d04f.html","web")</f>
        <v>0</v>
      </c>
      <c r="H402" s="0" t="s">
        <v>54</v>
      </c>
      <c r="I402" s="0" t="s">
        <v>45</v>
      </c>
      <c r="J402" s="0" t="s">
        <v>72</v>
      </c>
      <c r="K402" s="0" t="s">
        <v>494</v>
      </c>
    </row>
    <row r="403" customFormat="false" ht="15" hidden="false" customHeight="false" outlineLevel="0" collapsed="false">
      <c r="A403" s="0" t="s">
        <v>491</v>
      </c>
      <c r="B403" s="0" t="s">
        <v>73</v>
      </c>
      <c r="C403" s="0" t="s">
        <v>13</v>
      </c>
      <c r="D403" s="0" t="s">
        <v>41</v>
      </c>
      <c r="E403" s="0" t="s">
        <v>74</v>
      </c>
      <c r="F403" s="0" t="s">
        <v>43</v>
      </c>
      <c r="G403" s="0" t="n">
        <f aca="false">HYPERLINK("http://clipc-services.ceda.ac.uk/dreq/u/3aa265a13ddf4caa82a8e1e3d4482f42.html","web")</f>
        <v>0</v>
      </c>
      <c r="H403" s="0" t="s">
        <v>75</v>
      </c>
      <c r="I403" s="0" t="s">
        <v>76</v>
      </c>
      <c r="J403" s="0" t="s">
        <v>77</v>
      </c>
      <c r="K403" s="0" t="s">
        <v>563</v>
      </c>
    </row>
    <row r="404" customFormat="false" ht="15" hidden="false" customHeight="false" outlineLevel="0" collapsed="false">
      <c r="A404" s="0" t="s">
        <v>491</v>
      </c>
      <c r="B404" s="0" t="s">
        <v>73</v>
      </c>
      <c r="C404" s="0" t="s">
        <v>13</v>
      </c>
      <c r="D404" s="0" t="s">
        <v>41</v>
      </c>
      <c r="E404" s="0" t="s">
        <v>74</v>
      </c>
      <c r="F404" s="0" t="s">
        <v>43</v>
      </c>
      <c r="G404" s="0" t="n">
        <f aca="false">HYPERLINK("http://clipc-services.ceda.ac.uk/dreq/u/3aa265a13ddf4caa82a8e1e3d4482f42.html","web")</f>
        <v>0</v>
      </c>
      <c r="H404" s="0" t="s">
        <v>75</v>
      </c>
      <c r="I404" s="0" t="s">
        <v>76</v>
      </c>
      <c r="J404" s="0" t="s">
        <v>77</v>
      </c>
      <c r="K404" s="0" t="s">
        <v>563</v>
      </c>
    </row>
    <row r="405" customFormat="false" ht="15" hidden="false" customHeight="false" outlineLevel="0" collapsed="false">
      <c r="A405" s="0" t="s">
        <v>491</v>
      </c>
      <c r="B405" s="0" t="s">
        <v>83</v>
      </c>
      <c r="C405" s="0" t="s">
        <v>13</v>
      </c>
      <c r="D405" s="0" t="s">
        <v>41</v>
      </c>
      <c r="E405" s="0" t="s">
        <v>84</v>
      </c>
      <c r="F405" s="0" t="s">
        <v>43</v>
      </c>
      <c r="G405" s="0" t="n">
        <f aca="false">HYPERLINK("http://clipc-services.ceda.ac.uk/dreq/u/c9776970-c5f0-11e6-ac20-5404a60d96b5.html","web")</f>
        <v>0</v>
      </c>
      <c r="H405" s="0" t="s">
        <v>54</v>
      </c>
      <c r="I405" s="0" t="s">
        <v>45</v>
      </c>
      <c r="J405" s="0" t="s">
        <v>85</v>
      </c>
      <c r="K405" s="0" t="s">
        <v>494</v>
      </c>
    </row>
    <row r="406" customFormat="false" ht="15" hidden="false" customHeight="false" outlineLevel="0" collapsed="false">
      <c r="A406" s="0" t="s">
        <v>491</v>
      </c>
      <c r="B406" s="0" t="s">
        <v>83</v>
      </c>
      <c r="C406" s="0" t="s">
        <v>13</v>
      </c>
      <c r="D406" s="0" t="s">
        <v>41</v>
      </c>
      <c r="E406" s="0" t="s">
        <v>84</v>
      </c>
      <c r="F406" s="0" t="s">
        <v>43</v>
      </c>
      <c r="G406" s="0" t="n">
        <f aca="false">HYPERLINK("http://clipc-services.ceda.ac.uk/dreq/u/c9776970-c5f0-11e6-ac20-5404a60d96b5.html","web")</f>
        <v>0</v>
      </c>
      <c r="H406" s="0" t="s">
        <v>54</v>
      </c>
      <c r="I406" s="0" t="s">
        <v>45</v>
      </c>
      <c r="J406" s="0" t="s">
        <v>85</v>
      </c>
      <c r="K406" s="0" t="s">
        <v>494</v>
      </c>
    </row>
    <row r="407" customFormat="false" ht="15" hidden="false" customHeight="false" outlineLevel="0" collapsed="false">
      <c r="A407" s="0" t="s">
        <v>491</v>
      </c>
      <c r="B407" s="0" t="s">
        <v>87</v>
      </c>
      <c r="C407" s="0" t="s">
        <v>60</v>
      </c>
      <c r="D407" s="0" t="s">
        <v>41</v>
      </c>
      <c r="E407" s="0" t="s">
        <v>88</v>
      </c>
      <c r="F407" s="0" t="s">
        <v>43</v>
      </c>
      <c r="G407" s="0" t="n">
        <f aca="false">HYPERLINK("http://clipc-services.ceda.ac.uk/dreq/u/ba20ea537eb672813c5a364655855b38.html","web")</f>
        <v>0</v>
      </c>
      <c r="H407" s="0" t="s">
        <v>75</v>
      </c>
      <c r="I407" s="0" t="s">
        <v>89</v>
      </c>
      <c r="J407" s="0" t="s">
        <v>90</v>
      </c>
      <c r="K407" s="0" t="s">
        <v>666</v>
      </c>
    </row>
    <row r="408" customFormat="false" ht="15" hidden="false" customHeight="false" outlineLevel="0" collapsed="false">
      <c r="A408" s="0" t="s">
        <v>491</v>
      </c>
      <c r="B408" s="0" t="s">
        <v>87</v>
      </c>
      <c r="C408" s="0" t="s">
        <v>60</v>
      </c>
      <c r="D408" s="0" t="s">
        <v>41</v>
      </c>
      <c r="E408" s="0" t="s">
        <v>88</v>
      </c>
      <c r="F408" s="0" t="s">
        <v>43</v>
      </c>
      <c r="G408" s="0" t="n">
        <f aca="false">HYPERLINK("http://clipc-services.ceda.ac.uk/dreq/u/ba20ea537eb672813c5a364655855b38.html","web")</f>
        <v>0</v>
      </c>
      <c r="H408" s="0" t="s">
        <v>75</v>
      </c>
      <c r="I408" s="0" t="s">
        <v>89</v>
      </c>
      <c r="J408" s="0" t="s">
        <v>90</v>
      </c>
      <c r="K408" s="0" t="s">
        <v>666</v>
      </c>
    </row>
    <row r="409" customFormat="false" ht="15" hidden="false" customHeight="false" outlineLevel="0" collapsed="false">
      <c r="A409" s="0" t="s">
        <v>491</v>
      </c>
      <c r="B409" s="0" t="s">
        <v>91</v>
      </c>
      <c r="C409" s="0" t="s">
        <v>60</v>
      </c>
      <c r="D409" s="0" t="s">
        <v>41</v>
      </c>
      <c r="E409" s="0" t="s">
        <v>92</v>
      </c>
      <c r="F409" s="0" t="s">
        <v>31</v>
      </c>
      <c r="G409" s="0" t="n">
        <f aca="false">HYPERLINK("http://clipc-services.ceda.ac.uk/dreq/u/c97004d2-c5f0-11e6-ac20-5404a60d96b5.html","web")</f>
        <v>0</v>
      </c>
      <c r="H409" s="0" t="s">
        <v>93</v>
      </c>
      <c r="I409" s="0" t="s">
        <v>45</v>
      </c>
      <c r="J409" s="0" t="s">
        <v>94</v>
      </c>
      <c r="K409" s="0" t="s">
        <v>668</v>
      </c>
    </row>
    <row r="410" customFormat="false" ht="15" hidden="false" customHeight="false" outlineLevel="0" collapsed="false">
      <c r="A410" s="0" t="s">
        <v>491</v>
      </c>
      <c r="B410" s="0" t="s">
        <v>91</v>
      </c>
      <c r="C410" s="0" t="s">
        <v>60</v>
      </c>
      <c r="D410" s="0" t="s">
        <v>41</v>
      </c>
      <c r="E410" s="0" t="s">
        <v>92</v>
      </c>
      <c r="F410" s="0" t="s">
        <v>31</v>
      </c>
      <c r="G410" s="0" t="n">
        <f aca="false">HYPERLINK("http://clipc-services.ceda.ac.uk/dreq/u/c97004d2-c5f0-11e6-ac20-5404a60d96b5.html","web")</f>
        <v>0</v>
      </c>
      <c r="H410" s="0" t="s">
        <v>93</v>
      </c>
      <c r="I410" s="0" t="s">
        <v>45</v>
      </c>
      <c r="J410" s="0" t="s">
        <v>94</v>
      </c>
      <c r="K410" s="0" t="s">
        <v>668</v>
      </c>
    </row>
    <row r="411" customFormat="false" ht="15" hidden="false" customHeight="false" outlineLevel="0" collapsed="false">
      <c r="A411" s="0" t="s">
        <v>491</v>
      </c>
      <c r="B411" s="0" t="s">
        <v>95</v>
      </c>
      <c r="C411" s="0" t="s">
        <v>60</v>
      </c>
      <c r="D411" s="0" t="s">
        <v>41</v>
      </c>
      <c r="E411" s="0" t="s">
        <v>96</v>
      </c>
      <c r="F411" s="0" t="s">
        <v>31</v>
      </c>
      <c r="G411" s="0" t="n">
        <f aca="false">HYPERLINK("http://clipc-services.ceda.ac.uk/dreq/u/c977c2da-c5f0-11e6-ac20-5404a60d96b5.html","web")</f>
        <v>0</v>
      </c>
      <c r="H411" s="0" t="s">
        <v>50</v>
      </c>
      <c r="I411" s="0" t="s">
        <v>45</v>
      </c>
      <c r="J411" s="0" t="s">
        <v>97</v>
      </c>
      <c r="K411" s="0" t="s">
        <v>668</v>
      </c>
    </row>
    <row r="412" customFormat="false" ht="15" hidden="false" customHeight="false" outlineLevel="0" collapsed="false">
      <c r="A412" s="0" t="s">
        <v>491</v>
      </c>
      <c r="B412" s="0" t="s">
        <v>95</v>
      </c>
      <c r="C412" s="0" t="s">
        <v>60</v>
      </c>
      <c r="D412" s="0" t="s">
        <v>41</v>
      </c>
      <c r="E412" s="0" t="s">
        <v>96</v>
      </c>
      <c r="F412" s="0" t="s">
        <v>31</v>
      </c>
      <c r="G412" s="0" t="n">
        <f aca="false">HYPERLINK("http://clipc-services.ceda.ac.uk/dreq/u/c977c2da-c5f0-11e6-ac20-5404a60d96b5.html","web")</f>
        <v>0</v>
      </c>
      <c r="H412" s="0" t="s">
        <v>50</v>
      </c>
      <c r="I412" s="0" t="s">
        <v>45</v>
      </c>
      <c r="J412" s="0" t="s">
        <v>97</v>
      </c>
      <c r="K412" s="0" t="s">
        <v>668</v>
      </c>
    </row>
    <row r="413" customFormat="false" ht="15" hidden="false" customHeight="false" outlineLevel="0" collapsed="false">
      <c r="A413" s="0" t="s">
        <v>491</v>
      </c>
      <c r="B413" s="0" t="s">
        <v>98</v>
      </c>
      <c r="C413" s="0" t="s">
        <v>60</v>
      </c>
      <c r="D413" s="0" t="s">
        <v>41</v>
      </c>
      <c r="E413" s="0" t="s">
        <v>99</v>
      </c>
      <c r="F413" s="0" t="s">
        <v>100</v>
      </c>
      <c r="G413" s="0" t="n">
        <f aca="false">HYPERLINK("http://clipc-services.ceda.ac.uk/dreq/u/171d617ceca8a4351f53d090c0ead89c.html","web")</f>
        <v>0</v>
      </c>
      <c r="H413" s="0" t="s">
        <v>101</v>
      </c>
      <c r="I413" s="0" t="s">
        <v>89</v>
      </c>
      <c r="J413" s="0" t="s">
        <v>102</v>
      </c>
      <c r="K413" s="0" t="s">
        <v>668</v>
      </c>
    </row>
    <row r="414" customFormat="false" ht="15" hidden="false" customHeight="false" outlineLevel="0" collapsed="false">
      <c r="A414" s="0" t="s">
        <v>491</v>
      </c>
      <c r="B414" s="0" t="s">
        <v>98</v>
      </c>
      <c r="C414" s="0" t="s">
        <v>60</v>
      </c>
      <c r="D414" s="0" t="s">
        <v>41</v>
      </c>
      <c r="E414" s="0" t="s">
        <v>99</v>
      </c>
      <c r="F414" s="0" t="s">
        <v>100</v>
      </c>
      <c r="G414" s="0" t="n">
        <f aca="false">HYPERLINK("http://clipc-services.ceda.ac.uk/dreq/u/171d617ceca8a4351f53d090c0ead89c.html","web")</f>
        <v>0</v>
      </c>
      <c r="H414" s="0" t="s">
        <v>101</v>
      </c>
      <c r="I414" s="0" t="s">
        <v>89</v>
      </c>
      <c r="J414" s="0" t="s">
        <v>102</v>
      </c>
      <c r="K414" s="0" t="s">
        <v>668</v>
      </c>
    </row>
    <row r="415" customFormat="false" ht="15" hidden="false" customHeight="false" outlineLevel="0" collapsed="false">
      <c r="A415" s="0" t="s">
        <v>491</v>
      </c>
      <c r="B415" s="0" t="s">
        <v>103</v>
      </c>
      <c r="C415" s="0" t="s">
        <v>60</v>
      </c>
      <c r="D415" s="0" t="s">
        <v>41</v>
      </c>
      <c r="E415" s="0" t="s">
        <v>104</v>
      </c>
      <c r="F415" s="0" t="s">
        <v>100</v>
      </c>
      <c r="G415" s="0" t="n">
        <f aca="false">HYPERLINK("http://clipc-services.ceda.ac.uk/dreq/u/df96c61c07957da1c4e8212f0553fa98.html","web")</f>
        <v>0</v>
      </c>
      <c r="H415" s="0" t="s">
        <v>101</v>
      </c>
      <c r="I415" s="0" t="s">
        <v>89</v>
      </c>
      <c r="J415" s="0" t="s">
        <v>105</v>
      </c>
      <c r="K415" s="0" t="s">
        <v>668</v>
      </c>
    </row>
    <row r="416" customFormat="false" ht="15" hidden="false" customHeight="false" outlineLevel="0" collapsed="false">
      <c r="A416" s="0" t="s">
        <v>491</v>
      </c>
      <c r="B416" s="0" t="s">
        <v>103</v>
      </c>
      <c r="C416" s="0" t="s">
        <v>60</v>
      </c>
      <c r="D416" s="0" t="s">
        <v>41</v>
      </c>
      <c r="E416" s="0" t="s">
        <v>104</v>
      </c>
      <c r="F416" s="0" t="s">
        <v>100</v>
      </c>
      <c r="G416" s="0" t="n">
        <f aca="false">HYPERLINK("http://clipc-services.ceda.ac.uk/dreq/u/df96c61c07957da1c4e8212f0553fa98.html","web")</f>
        <v>0</v>
      </c>
      <c r="H416" s="0" t="s">
        <v>101</v>
      </c>
      <c r="I416" s="0" t="s">
        <v>89</v>
      </c>
      <c r="J416" s="0" t="s">
        <v>105</v>
      </c>
      <c r="K416" s="0" t="s">
        <v>668</v>
      </c>
    </row>
    <row r="417" customFormat="false" ht="15" hidden="false" customHeight="false" outlineLevel="0" collapsed="false">
      <c r="A417" s="0" t="s">
        <v>491</v>
      </c>
      <c r="B417" s="0" t="s">
        <v>106</v>
      </c>
      <c r="C417" s="0" t="s">
        <v>60</v>
      </c>
      <c r="D417" s="0" t="s">
        <v>41</v>
      </c>
      <c r="E417" s="0" t="s">
        <v>107</v>
      </c>
      <c r="F417" s="0" t="s">
        <v>100</v>
      </c>
      <c r="G417" s="0" t="n">
        <f aca="false">HYPERLINK("http://clipc-services.ceda.ac.uk/dreq/u/edc3d019be9c383abbd82a4d5fad43ca.html","web")</f>
        <v>0</v>
      </c>
      <c r="H417" s="0" t="s">
        <v>101</v>
      </c>
      <c r="I417" s="0" t="s">
        <v>89</v>
      </c>
      <c r="J417" s="0" t="s">
        <v>108</v>
      </c>
      <c r="K417" s="0" t="s">
        <v>668</v>
      </c>
    </row>
    <row r="418" customFormat="false" ht="15" hidden="false" customHeight="false" outlineLevel="0" collapsed="false">
      <c r="A418" s="0" t="s">
        <v>491</v>
      </c>
      <c r="B418" s="0" t="s">
        <v>106</v>
      </c>
      <c r="C418" s="0" t="s">
        <v>60</v>
      </c>
      <c r="D418" s="0" t="s">
        <v>41</v>
      </c>
      <c r="E418" s="0" t="s">
        <v>107</v>
      </c>
      <c r="F418" s="0" t="s">
        <v>100</v>
      </c>
      <c r="G418" s="0" t="n">
        <f aca="false">HYPERLINK("http://clipc-services.ceda.ac.uk/dreq/u/edc3d019be9c383abbd82a4d5fad43ca.html","web")</f>
        <v>0</v>
      </c>
      <c r="H418" s="0" t="s">
        <v>101</v>
      </c>
      <c r="I418" s="0" t="s">
        <v>89</v>
      </c>
      <c r="J418" s="0" t="s">
        <v>108</v>
      </c>
      <c r="K418" s="0" t="s">
        <v>668</v>
      </c>
    </row>
    <row r="419" customFormat="false" ht="15" hidden="false" customHeight="false" outlineLevel="0" collapsed="false">
      <c r="A419" s="0" t="s">
        <v>491</v>
      </c>
      <c r="B419" s="0" t="s">
        <v>109</v>
      </c>
      <c r="C419" s="0" t="s">
        <v>60</v>
      </c>
      <c r="D419" s="0" t="s">
        <v>41</v>
      </c>
      <c r="E419" s="0" t="s">
        <v>110</v>
      </c>
      <c r="F419" s="0" t="s">
        <v>43</v>
      </c>
      <c r="G419" s="0" t="n">
        <f aca="false">HYPERLINK("http://clipc-services.ceda.ac.uk/dreq/u/14e5a31ac93e26c50f8c01ed9a032168.html","web")</f>
        <v>0</v>
      </c>
      <c r="H419" s="0" t="s">
        <v>101</v>
      </c>
      <c r="I419" s="0" t="s">
        <v>89</v>
      </c>
      <c r="J419" s="0" t="s">
        <v>111</v>
      </c>
      <c r="K419" s="0" t="s">
        <v>668</v>
      </c>
    </row>
    <row r="420" customFormat="false" ht="15" hidden="false" customHeight="false" outlineLevel="0" collapsed="false">
      <c r="A420" s="0" t="s">
        <v>491</v>
      </c>
      <c r="B420" s="0" t="s">
        <v>109</v>
      </c>
      <c r="C420" s="0" t="s">
        <v>60</v>
      </c>
      <c r="D420" s="0" t="s">
        <v>41</v>
      </c>
      <c r="E420" s="0" t="s">
        <v>110</v>
      </c>
      <c r="F420" s="0" t="s">
        <v>43</v>
      </c>
      <c r="G420" s="0" t="n">
        <f aca="false">HYPERLINK("http://clipc-services.ceda.ac.uk/dreq/u/14e5a31ac93e26c50f8c01ed9a032168.html","web")</f>
        <v>0</v>
      </c>
      <c r="H420" s="0" t="s">
        <v>101</v>
      </c>
      <c r="I420" s="0" t="s">
        <v>89</v>
      </c>
      <c r="J420" s="0" t="s">
        <v>111</v>
      </c>
      <c r="K420" s="0" t="s">
        <v>668</v>
      </c>
    </row>
    <row r="421" customFormat="false" ht="15" hidden="false" customHeight="false" outlineLevel="0" collapsed="false">
      <c r="A421" s="0" t="s">
        <v>491</v>
      </c>
      <c r="B421" s="0" t="s">
        <v>112</v>
      </c>
      <c r="C421" s="0" t="s">
        <v>60</v>
      </c>
      <c r="D421" s="0" t="s">
        <v>41</v>
      </c>
      <c r="E421" s="0" t="s">
        <v>113</v>
      </c>
      <c r="F421" s="0" t="s">
        <v>43</v>
      </c>
      <c r="G421" s="0" t="n">
        <f aca="false">HYPERLINK("http://clipc-services.ceda.ac.uk/dreq/u/562c99ff069851867df730ed9531c796.html","web")</f>
        <v>0</v>
      </c>
      <c r="H421" s="0" t="s">
        <v>101</v>
      </c>
      <c r="I421" s="0" t="s">
        <v>89</v>
      </c>
      <c r="J421" s="0" t="s">
        <v>114</v>
      </c>
      <c r="K421" s="0" t="s">
        <v>668</v>
      </c>
    </row>
    <row r="422" customFormat="false" ht="15" hidden="false" customHeight="false" outlineLevel="0" collapsed="false">
      <c r="A422" s="0" t="s">
        <v>491</v>
      </c>
      <c r="B422" s="0" t="s">
        <v>112</v>
      </c>
      <c r="C422" s="0" t="s">
        <v>60</v>
      </c>
      <c r="D422" s="0" t="s">
        <v>41</v>
      </c>
      <c r="E422" s="0" t="s">
        <v>113</v>
      </c>
      <c r="F422" s="0" t="s">
        <v>43</v>
      </c>
      <c r="G422" s="0" t="n">
        <f aca="false">HYPERLINK("http://clipc-services.ceda.ac.uk/dreq/u/562c99ff069851867df730ed9531c796.html","web")</f>
        <v>0</v>
      </c>
      <c r="H422" s="0" t="s">
        <v>101</v>
      </c>
      <c r="I422" s="0" t="s">
        <v>89</v>
      </c>
      <c r="J422" s="0" t="s">
        <v>114</v>
      </c>
      <c r="K422" s="0" t="s">
        <v>668</v>
      </c>
    </row>
    <row r="423" customFormat="false" ht="15" hidden="false" customHeight="false" outlineLevel="0" collapsed="false">
      <c r="A423" s="0" t="s">
        <v>491</v>
      </c>
      <c r="B423" s="0" t="s">
        <v>115</v>
      </c>
      <c r="C423" s="0" t="s">
        <v>60</v>
      </c>
      <c r="D423" s="0" t="s">
        <v>41</v>
      </c>
      <c r="E423" s="0" t="s">
        <v>116</v>
      </c>
      <c r="F423" s="0" t="s">
        <v>43</v>
      </c>
      <c r="G423" s="0" t="n">
        <f aca="false">HYPERLINK("http://clipc-services.ceda.ac.uk/dreq/u/80f337469efdd0d5392ad995a90fd15c.html","web")</f>
        <v>0</v>
      </c>
      <c r="H423" s="0" t="s">
        <v>101</v>
      </c>
      <c r="I423" s="0" t="s">
        <v>89</v>
      </c>
      <c r="J423" s="0" t="s">
        <v>117</v>
      </c>
      <c r="K423" s="0" t="s">
        <v>668</v>
      </c>
    </row>
    <row r="424" customFormat="false" ht="15" hidden="false" customHeight="false" outlineLevel="0" collapsed="false">
      <c r="A424" s="0" t="s">
        <v>491</v>
      </c>
      <c r="B424" s="0" t="s">
        <v>115</v>
      </c>
      <c r="C424" s="0" t="s">
        <v>60</v>
      </c>
      <c r="D424" s="0" t="s">
        <v>41</v>
      </c>
      <c r="E424" s="0" t="s">
        <v>116</v>
      </c>
      <c r="F424" s="0" t="s">
        <v>43</v>
      </c>
      <c r="G424" s="0" t="n">
        <f aca="false">HYPERLINK("http://clipc-services.ceda.ac.uk/dreq/u/80f337469efdd0d5392ad995a90fd15c.html","web")</f>
        <v>0</v>
      </c>
      <c r="H424" s="0" t="s">
        <v>101</v>
      </c>
      <c r="I424" s="0" t="s">
        <v>89</v>
      </c>
      <c r="J424" s="0" t="s">
        <v>117</v>
      </c>
      <c r="K424" s="0" t="s">
        <v>668</v>
      </c>
    </row>
    <row r="425" customFormat="false" ht="15" hidden="false" customHeight="false" outlineLevel="0" collapsed="false">
      <c r="A425" s="0" t="s">
        <v>491</v>
      </c>
      <c r="B425" s="0" t="s">
        <v>118</v>
      </c>
      <c r="C425" s="0" t="s">
        <v>60</v>
      </c>
      <c r="D425" s="0" t="s">
        <v>41</v>
      </c>
      <c r="E425" s="0" t="s">
        <v>119</v>
      </c>
      <c r="F425" s="0" t="s">
        <v>43</v>
      </c>
      <c r="G425" s="0" t="n">
        <f aca="false">HYPERLINK("http://clipc-services.ceda.ac.uk/dreq/u/1ae710e405acc14b368f55d9205be258.html","web")</f>
        <v>0</v>
      </c>
      <c r="H425" s="0" t="s">
        <v>101</v>
      </c>
      <c r="I425" s="0" t="s">
        <v>89</v>
      </c>
      <c r="J425" s="0" t="s">
        <v>120</v>
      </c>
      <c r="K425" s="0" t="s">
        <v>668</v>
      </c>
    </row>
    <row r="426" customFormat="false" ht="15" hidden="false" customHeight="false" outlineLevel="0" collapsed="false">
      <c r="A426" s="0" t="s">
        <v>491</v>
      </c>
      <c r="B426" s="0" t="s">
        <v>118</v>
      </c>
      <c r="C426" s="0" t="s">
        <v>60</v>
      </c>
      <c r="D426" s="0" t="s">
        <v>41</v>
      </c>
      <c r="E426" s="0" t="s">
        <v>119</v>
      </c>
      <c r="F426" s="0" t="s">
        <v>43</v>
      </c>
      <c r="G426" s="0" t="n">
        <f aca="false">HYPERLINK("http://clipc-services.ceda.ac.uk/dreq/u/1ae710e405acc14b368f55d9205be258.html","web")</f>
        <v>0</v>
      </c>
      <c r="H426" s="0" t="s">
        <v>101</v>
      </c>
      <c r="I426" s="0" t="s">
        <v>89</v>
      </c>
      <c r="J426" s="0" t="s">
        <v>120</v>
      </c>
      <c r="K426" s="0" t="s">
        <v>668</v>
      </c>
    </row>
    <row r="427" customFormat="false" ht="15" hidden="false" customHeight="false" outlineLevel="0" collapsed="false">
      <c r="A427" s="0" t="s">
        <v>491</v>
      </c>
      <c r="B427" s="0" t="s">
        <v>126</v>
      </c>
      <c r="C427" s="0" t="s">
        <v>13</v>
      </c>
      <c r="D427" s="0" t="s">
        <v>41</v>
      </c>
      <c r="E427" s="0" t="s">
        <v>127</v>
      </c>
      <c r="F427" s="0" t="s">
        <v>43</v>
      </c>
      <c r="G427" s="0" t="n">
        <f aca="false">HYPERLINK("http://clipc-services.ceda.ac.uk/dreq/u/065edaa295c376f0e9bc1985bc3f491c.html","web")</f>
        <v>0</v>
      </c>
      <c r="H427" s="0" t="s">
        <v>54</v>
      </c>
      <c r="I427" s="0" t="s">
        <v>45</v>
      </c>
      <c r="J427" s="0" t="s">
        <v>128</v>
      </c>
      <c r="K427" s="0" t="s">
        <v>494</v>
      </c>
    </row>
    <row r="428" customFormat="false" ht="15" hidden="false" customHeight="false" outlineLevel="0" collapsed="false">
      <c r="A428" s="0" t="s">
        <v>491</v>
      </c>
      <c r="B428" s="0" t="s">
        <v>126</v>
      </c>
      <c r="C428" s="0" t="s">
        <v>13</v>
      </c>
      <c r="D428" s="0" t="s">
        <v>41</v>
      </c>
      <c r="E428" s="0" t="s">
        <v>127</v>
      </c>
      <c r="F428" s="0" t="s">
        <v>43</v>
      </c>
      <c r="G428" s="0" t="n">
        <f aca="false">HYPERLINK("http://clipc-services.ceda.ac.uk/dreq/u/065edaa295c376f0e9bc1985bc3f491c.html","web")</f>
        <v>0</v>
      </c>
      <c r="H428" s="0" t="s">
        <v>54</v>
      </c>
      <c r="I428" s="0" t="s">
        <v>45</v>
      </c>
      <c r="J428" s="0" t="s">
        <v>128</v>
      </c>
      <c r="K428" s="0" t="s">
        <v>494</v>
      </c>
    </row>
    <row r="430" customFormat="false" ht="15" hidden="false" customHeight="false" outlineLevel="0" collapsed="false">
      <c r="A430" s="0" t="s">
        <v>669</v>
      </c>
      <c r="B430" s="0" t="s">
        <v>670</v>
      </c>
      <c r="C430" s="0" t="s">
        <v>31</v>
      </c>
      <c r="D430" s="0" t="s">
        <v>250</v>
      </c>
      <c r="E430" s="0" t="s">
        <v>671</v>
      </c>
      <c r="F430" s="0" t="s">
        <v>336</v>
      </c>
      <c r="G430" s="0" t="n">
        <f aca="false">HYPERLINK("http://clipc-services.ceda.ac.uk/dreq/u/00efa75221917486576896481325ce2f.html","web")</f>
        <v>0</v>
      </c>
      <c r="H430" s="0" t="s">
        <v>672</v>
      </c>
      <c r="I430" s="0" t="s">
        <v>36</v>
      </c>
      <c r="J430" s="0" t="s">
        <v>673</v>
      </c>
      <c r="K430" s="0" t="s">
        <v>674</v>
      </c>
    </row>
    <row r="431" customFormat="false" ht="15" hidden="false" customHeight="false" outlineLevel="0" collapsed="false">
      <c r="A431" s="0" t="s">
        <v>669</v>
      </c>
      <c r="B431" s="0" t="s">
        <v>670</v>
      </c>
      <c r="C431" s="0" t="s">
        <v>31</v>
      </c>
      <c r="D431" s="0" t="s">
        <v>250</v>
      </c>
      <c r="E431" s="0" t="s">
        <v>671</v>
      </c>
      <c r="F431" s="0" t="s">
        <v>336</v>
      </c>
      <c r="G431" s="0" t="n">
        <f aca="false">HYPERLINK("http://clipc-services.ceda.ac.uk/dreq/u/00efa75221917486576896481325ce2f.html","web")</f>
        <v>0</v>
      </c>
      <c r="H431" s="0" t="s">
        <v>672</v>
      </c>
      <c r="I431" s="0" t="s">
        <v>36</v>
      </c>
      <c r="J431" s="0" t="s">
        <v>673</v>
      </c>
      <c r="K431" s="0" t="s">
        <v>674</v>
      </c>
    </row>
    <row r="432" customFormat="false" ht="15" hidden="false" customHeight="false" outlineLevel="0" collapsed="false">
      <c r="A432" s="0" t="s">
        <v>669</v>
      </c>
      <c r="B432" s="0" t="s">
        <v>675</v>
      </c>
      <c r="C432" s="0" t="s">
        <v>31</v>
      </c>
      <c r="D432" s="0" t="s">
        <v>250</v>
      </c>
      <c r="E432" s="0" t="s">
        <v>676</v>
      </c>
      <c r="F432" s="0" t="s">
        <v>350</v>
      </c>
      <c r="G432" s="0" t="n">
        <f aca="false">HYPERLINK("http://clipc-services.ceda.ac.uk/dreq/u/59137fd6-9e49-11e5-803c-0d0b866b59f3.html","web")</f>
        <v>0</v>
      </c>
      <c r="H432" s="0" t="s">
        <v>677</v>
      </c>
      <c r="I432" s="0" t="s">
        <v>36</v>
      </c>
      <c r="J432" s="0" t="s">
        <v>678</v>
      </c>
      <c r="K432" s="0" t="s">
        <v>674</v>
      </c>
    </row>
    <row r="433" customFormat="false" ht="15" hidden="false" customHeight="false" outlineLevel="0" collapsed="false">
      <c r="A433" s="0" t="s">
        <v>669</v>
      </c>
      <c r="B433" s="0" t="s">
        <v>675</v>
      </c>
      <c r="C433" s="0" t="s">
        <v>31</v>
      </c>
      <c r="D433" s="0" t="s">
        <v>250</v>
      </c>
      <c r="E433" s="0" t="s">
        <v>676</v>
      </c>
      <c r="F433" s="0" t="s">
        <v>350</v>
      </c>
      <c r="G433" s="0" t="n">
        <f aca="false">HYPERLINK("http://clipc-services.ceda.ac.uk/dreq/u/59137fd6-9e49-11e5-803c-0d0b866b59f3.html","web")</f>
        <v>0</v>
      </c>
      <c r="H433" s="0" t="s">
        <v>677</v>
      </c>
      <c r="I433" s="0" t="s">
        <v>36</v>
      </c>
      <c r="J433" s="0" t="s">
        <v>678</v>
      </c>
      <c r="K433" s="0" t="s">
        <v>674</v>
      </c>
    </row>
    <row r="434" customFormat="false" ht="15" hidden="false" customHeight="false" outlineLevel="0" collapsed="false">
      <c r="A434" s="0" t="s">
        <v>669</v>
      </c>
      <c r="B434" s="0" t="s">
        <v>679</v>
      </c>
      <c r="C434" s="0" t="s">
        <v>31</v>
      </c>
      <c r="D434" s="0" t="s">
        <v>250</v>
      </c>
      <c r="E434" s="0" t="s">
        <v>680</v>
      </c>
      <c r="F434" s="0" t="s">
        <v>350</v>
      </c>
      <c r="G434" s="0" t="n">
        <f aca="false">HYPERLINK("http://clipc-services.ceda.ac.uk/dreq/u/59137d56-9e49-11e5-803c-0d0b866b59f3.html","web")</f>
        <v>0</v>
      </c>
      <c r="H434" s="0" t="s">
        <v>681</v>
      </c>
      <c r="I434" s="0" t="s">
        <v>36</v>
      </c>
      <c r="J434" s="0" t="s">
        <v>682</v>
      </c>
      <c r="K434" s="0" t="s">
        <v>674</v>
      </c>
    </row>
    <row r="435" customFormat="false" ht="15" hidden="false" customHeight="false" outlineLevel="0" collapsed="false">
      <c r="A435" s="0" t="s">
        <v>669</v>
      </c>
      <c r="B435" s="0" t="s">
        <v>679</v>
      </c>
      <c r="C435" s="0" t="s">
        <v>31</v>
      </c>
      <c r="D435" s="0" t="s">
        <v>250</v>
      </c>
      <c r="E435" s="0" t="s">
        <v>680</v>
      </c>
      <c r="F435" s="0" t="s">
        <v>350</v>
      </c>
      <c r="G435" s="0" t="n">
        <f aca="false">HYPERLINK("http://clipc-services.ceda.ac.uk/dreq/u/59137d56-9e49-11e5-803c-0d0b866b59f3.html","web")</f>
        <v>0</v>
      </c>
      <c r="H435" s="0" t="s">
        <v>681</v>
      </c>
      <c r="I435" s="0" t="s">
        <v>36</v>
      </c>
      <c r="J435" s="0" t="s">
        <v>682</v>
      </c>
      <c r="K435" s="0" t="s">
        <v>674</v>
      </c>
    </row>
    <row r="436" customFormat="false" ht="15" hidden="false" customHeight="false" outlineLevel="0" collapsed="false">
      <c r="A436" s="0" t="s">
        <v>669</v>
      </c>
      <c r="B436" s="0" t="s">
        <v>683</v>
      </c>
      <c r="C436" s="0" t="s">
        <v>31</v>
      </c>
      <c r="D436" s="0" t="s">
        <v>250</v>
      </c>
      <c r="E436" s="0" t="s">
        <v>684</v>
      </c>
      <c r="F436" s="0" t="s">
        <v>131</v>
      </c>
      <c r="G436" s="0" t="n">
        <f aca="false">HYPERLINK("http://clipc-services.ceda.ac.uk/dreq/u/5917ff52-9e49-11e5-803c-0d0b866b59f3.html","web")</f>
        <v>0</v>
      </c>
      <c r="H436" s="0" t="s">
        <v>681</v>
      </c>
      <c r="I436" s="0" t="s">
        <v>36</v>
      </c>
      <c r="J436" s="0" t="s">
        <v>685</v>
      </c>
      <c r="K436" s="0" t="s">
        <v>674</v>
      </c>
    </row>
    <row r="437" customFormat="false" ht="15" hidden="false" customHeight="false" outlineLevel="0" collapsed="false">
      <c r="A437" s="0" t="s">
        <v>669</v>
      </c>
      <c r="B437" s="0" t="s">
        <v>683</v>
      </c>
      <c r="C437" s="0" t="s">
        <v>31</v>
      </c>
      <c r="D437" s="0" t="s">
        <v>250</v>
      </c>
      <c r="E437" s="0" t="s">
        <v>684</v>
      </c>
      <c r="F437" s="0" t="s">
        <v>131</v>
      </c>
      <c r="G437" s="0" t="n">
        <f aca="false">HYPERLINK("http://clipc-services.ceda.ac.uk/dreq/u/5917ff52-9e49-11e5-803c-0d0b866b59f3.html","web")</f>
        <v>0</v>
      </c>
      <c r="H437" s="0" t="s">
        <v>681</v>
      </c>
      <c r="I437" s="0" t="s">
        <v>36</v>
      </c>
      <c r="J437" s="0" t="s">
        <v>685</v>
      </c>
      <c r="K437" s="0" t="s">
        <v>674</v>
      </c>
    </row>
    <row r="438" customFormat="false" ht="15" hidden="false" customHeight="false" outlineLevel="0" collapsed="false">
      <c r="A438" s="0" t="s">
        <v>669</v>
      </c>
      <c r="B438" s="0" t="s">
        <v>686</v>
      </c>
      <c r="C438" s="0" t="s">
        <v>31</v>
      </c>
      <c r="D438" s="0" t="s">
        <v>250</v>
      </c>
      <c r="E438" s="0" t="s">
        <v>687</v>
      </c>
      <c r="F438" s="0" t="s">
        <v>131</v>
      </c>
      <c r="G438" s="0" t="n">
        <f aca="false">HYPERLINK("http://clipc-services.ceda.ac.uk/dreq/u/590db8c6-9e49-11e5-803c-0d0b866b59f3.html","web")</f>
        <v>0</v>
      </c>
      <c r="H438" s="0" t="s">
        <v>681</v>
      </c>
      <c r="I438" s="0" t="s">
        <v>36</v>
      </c>
      <c r="J438" s="0" t="s">
        <v>688</v>
      </c>
      <c r="K438" s="0" t="s">
        <v>674</v>
      </c>
    </row>
    <row r="439" customFormat="false" ht="15" hidden="false" customHeight="false" outlineLevel="0" collapsed="false">
      <c r="A439" s="0" t="s">
        <v>669</v>
      </c>
      <c r="B439" s="0" t="s">
        <v>686</v>
      </c>
      <c r="C439" s="0" t="s">
        <v>31</v>
      </c>
      <c r="D439" s="0" t="s">
        <v>250</v>
      </c>
      <c r="E439" s="0" t="s">
        <v>687</v>
      </c>
      <c r="F439" s="0" t="s">
        <v>131</v>
      </c>
      <c r="G439" s="0" t="n">
        <f aca="false">HYPERLINK("http://clipc-services.ceda.ac.uk/dreq/u/590db8c6-9e49-11e5-803c-0d0b866b59f3.html","web")</f>
        <v>0</v>
      </c>
      <c r="H439" s="0" t="s">
        <v>681</v>
      </c>
      <c r="I439" s="0" t="s">
        <v>36</v>
      </c>
      <c r="J439" s="0" t="s">
        <v>688</v>
      </c>
      <c r="K439" s="0" t="s">
        <v>674</v>
      </c>
    </row>
    <row r="440" customFormat="false" ht="15" hidden="false" customHeight="false" outlineLevel="0" collapsed="false">
      <c r="A440" s="0" t="s">
        <v>669</v>
      </c>
      <c r="B440" s="0" t="s">
        <v>689</v>
      </c>
      <c r="C440" s="0" t="s">
        <v>31</v>
      </c>
      <c r="D440" s="0" t="s">
        <v>250</v>
      </c>
      <c r="E440" s="0" t="s">
        <v>690</v>
      </c>
      <c r="F440" s="0" t="s">
        <v>691</v>
      </c>
      <c r="G440" s="0" t="n">
        <f aca="false">HYPERLINK("http://clipc-services.ceda.ac.uk/dreq/u/e51c1fc2-00a7-11e6-a8a4-5404a60d96b5.html","web")</f>
        <v>0</v>
      </c>
      <c r="H440" s="0" t="s">
        <v>681</v>
      </c>
      <c r="I440" s="0" t="s">
        <v>36</v>
      </c>
      <c r="J440" s="0" t="s">
        <v>692</v>
      </c>
      <c r="K440" s="0" t="s">
        <v>674</v>
      </c>
    </row>
    <row r="441" customFormat="false" ht="15" hidden="false" customHeight="false" outlineLevel="0" collapsed="false">
      <c r="A441" s="0" t="s">
        <v>669</v>
      </c>
      <c r="B441" s="0" t="s">
        <v>689</v>
      </c>
      <c r="C441" s="0" t="s">
        <v>31</v>
      </c>
      <c r="D441" s="0" t="s">
        <v>250</v>
      </c>
      <c r="E441" s="0" t="s">
        <v>690</v>
      </c>
      <c r="F441" s="0" t="s">
        <v>691</v>
      </c>
      <c r="G441" s="0" t="n">
        <f aca="false">HYPERLINK("http://clipc-services.ceda.ac.uk/dreq/u/e51c1fc2-00a7-11e6-a8a4-5404a60d96b5.html","web")</f>
        <v>0</v>
      </c>
      <c r="H441" s="0" t="s">
        <v>681</v>
      </c>
      <c r="I441" s="0" t="s">
        <v>36</v>
      </c>
      <c r="J441" s="0" t="s">
        <v>692</v>
      </c>
      <c r="K441" s="0" t="s">
        <v>674</v>
      </c>
    </row>
    <row r="442" customFormat="false" ht="15" hidden="false" customHeight="false" outlineLevel="0" collapsed="false">
      <c r="A442" s="0" t="s">
        <v>669</v>
      </c>
      <c r="B442" s="0" t="s">
        <v>340</v>
      </c>
      <c r="C442" s="0" t="s">
        <v>31</v>
      </c>
      <c r="D442" s="0" t="s">
        <v>250</v>
      </c>
      <c r="E442" s="0" t="s">
        <v>341</v>
      </c>
      <c r="F442" s="0" t="s">
        <v>336</v>
      </c>
      <c r="G442" s="0" t="n">
        <f aca="false">HYPERLINK("http://clipc-services.ceda.ac.uk/dreq/u/621681bc7c376de66228fdde13b97516.html","web")</f>
        <v>0</v>
      </c>
      <c r="H442" s="0" t="s">
        <v>342</v>
      </c>
      <c r="I442" s="0" t="s">
        <v>36</v>
      </c>
      <c r="J442" s="0" t="s">
        <v>343</v>
      </c>
      <c r="K442" s="0" t="s">
        <v>693</v>
      </c>
    </row>
    <row r="443" customFormat="false" ht="15" hidden="false" customHeight="false" outlineLevel="0" collapsed="false">
      <c r="A443" s="0" t="s">
        <v>669</v>
      </c>
      <c r="B443" s="0" t="s">
        <v>340</v>
      </c>
      <c r="C443" s="0" t="s">
        <v>31</v>
      </c>
      <c r="D443" s="0" t="s">
        <v>250</v>
      </c>
      <c r="E443" s="0" t="s">
        <v>341</v>
      </c>
      <c r="F443" s="0" t="s">
        <v>336</v>
      </c>
      <c r="G443" s="0" t="n">
        <f aca="false">HYPERLINK("http://clipc-services.ceda.ac.uk/dreq/u/621681bc7c376de66228fdde13b97516.html","web")</f>
        <v>0</v>
      </c>
      <c r="H443" s="0" t="s">
        <v>342</v>
      </c>
      <c r="I443" s="0" t="s">
        <v>36</v>
      </c>
      <c r="J443" s="0" t="s">
        <v>343</v>
      </c>
      <c r="K443" s="0" t="s">
        <v>693</v>
      </c>
    </row>
    <row r="444" customFormat="false" ht="15" hidden="false" customHeight="false" outlineLevel="0" collapsed="false">
      <c r="A444" s="0" t="s">
        <v>669</v>
      </c>
      <c r="B444" s="0" t="s">
        <v>694</v>
      </c>
      <c r="C444" s="0" t="s">
        <v>60</v>
      </c>
      <c r="D444" s="0" t="s">
        <v>250</v>
      </c>
      <c r="E444" s="0" t="s">
        <v>695</v>
      </c>
      <c r="F444" s="0" t="s">
        <v>336</v>
      </c>
      <c r="G444" s="0" t="n">
        <f aca="false">HYPERLINK("http://clipc-services.ceda.ac.uk/dreq/u/5917483c-9e49-11e5-803c-0d0b866b59f3.html","web")</f>
        <v>0</v>
      </c>
      <c r="H444" s="0" t="s">
        <v>696</v>
      </c>
      <c r="I444" s="0" t="s">
        <v>36</v>
      </c>
      <c r="J444" s="0" t="s">
        <v>697</v>
      </c>
      <c r="K444" s="0" t="s">
        <v>693</v>
      </c>
    </row>
    <row r="445" customFormat="false" ht="15" hidden="false" customHeight="false" outlineLevel="0" collapsed="false">
      <c r="A445" s="0" t="s">
        <v>669</v>
      </c>
      <c r="B445" s="0" t="s">
        <v>694</v>
      </c>
      <c r="C445" s="0" t="s">
        <v>60</v>
      </c>
      <c r="D445" s="0" t="s">
        <v>250</v>
      </c>
      <c r="E445" s="0" t="s">
        <v>695</v>
      </c>
      <c r="F445" s="0" t="s">
        <v>336</v>
      </c>
      <c r="G445" s="0" t="n">
        <f aca="false">HYPERLINK("http://clipc-services.ceda.ac.uk/dreq/u/5917483c-9e49-11e5-803c-0d0b866b59f3.html","web")</f>
        <v>0</v>
      </c>
      <c r="H445" s="0" t="s">
        <v>696</v>
      </c>
      <c r="I445" s="0" t="s">
        <v>36</v>
      </c>
      <c r="J445" s="0" t="s">
        <v>697</v>
      </c>
      <c r="K445" s="0" t="s">
        <v>693</v>
      </c>
    </row>
    <row r="446" customFormat="false" ht="15" hidden="false" customHeight="false" outlineLevel="0" collapsed="false">
      <c r="A446" s="0" t="s">
        <v>669</v>
      </c>
      <c r="B446" s="0" t="s">
        <v>698</v>
      </c>
      <c r="C446" s="0" t="s">
        <v>60</v>
      </c>
      <c r="D446" s="0" t="s">
        <v>250</v>
      </c>
      <c r="E446" s="0" t="s">
        <v>699</v>
      </c>
      <c r="F446" s="0" t="s">
        <v>336</v>
      </c>
      <c r="G446" s="0" t="n">
        <f aca="false">HYPERLINK("http://clipc-services.ceda.ac.uk/dreq/u/59173c0c-9e49-11e5-803c-0d0b866b59f3.html","web")</f>
        <v>0</v>
      </c>
      <c r="H446" s="0" t="s">
        <v>696</v>
      </c>
      <c r="I446" s="0" t="s">
        <v>36</v>
      </c>
      <c r="J446" s="0" t="s">
        <v>700</v>
      </c>
      <c r="K446" s="0" t="s">
        <v>693</v>
      </c>
    </row>
    <row r="447" customFormat="false" ht="15" hidden="false" customHeight="false" outlineLevel="0" collapsed="false">
      <c r="A447" s="0" t="s">
        <v>669</v>
      </c>
      <c r="B447" s="0" t="s">
        <v>698</v>
      </c>
      <c r="C447" s="0" t="s">
        <v>60</v>
      </c>
      <c r="D447" s="0" t="s">
        <v>250</v>
      </c>
      <c r="E447" s="0" t="s">
        <v>699</v>
      </c>
      <c r="F447" s="0" t="s">
        <v>336</v>
      </c>
      <c r="G447" s="0" t="n">
        <f aca="false">HYPERLINK("http://clipc-services.ceda.ac.uk/dreq/u/59173c0c-9e49-11e5-803c-0d0b866b59f3.html","web")</f>
        <v>0</v>
      </c>
      <c r="H447" s="0" t="s">
        <v>696</v>
      </c>
      <c r="I447" s="0" t="s">
        <v>36</v>
      </c>
      <c r="J447" s="0" t="s">
        <v>700</v>
      </c>
      <c r="K447" s="0" t="s">
        <v>693</v>
      </c>
    </row>
    <row r="448" customFormat="false" ht="15" hidden="false" customHeight="false" outlineLevel="0" collapsed="false">
      <c r="A448" s="0" t="s">
        <v>669</v>
      </c>
      <c r="B448" s="0" t="s">
        <v>701</v>
      </c>
      <c r="C448" s="0" t="s">
        <v>31</v>
      </c>
      <c r="D448" s="0" t="s">
        <v>250</v>
      </c>
      <c r="E448" s="0" t="s">
        <v>702</v>
      </c>
      <c r="F448" s="0" t="s">
        <v>336</v>
      </c>
      <c r="G448" s="0" t="n">
        <f aca="false">HYPERLINK("http://clipc-services.ceda.ac.uk/dreq/u/59170a02-9e49-11e5-803c-0d0b866b59f3.html","web")</f>
        <v>0</v>
      </c>
      <c r="H448" s="0" t="s">
        <v>253</v>
      </c>
      <c r="I448" s="0" t="s">
        <v>226</v>
      </c>
      <c r="J448" s="0" t="s">
        <v>703</v>
      </c>
      <c r="K448" s="0" t="s">
        <v>693</v>
      </c>
    </row>
    <row r="449" customFormat="false" ht="15" hidden="false" customHeight="false" outlineLevel="0" collapsed="false">
      <c r="A449" s="0" t="s">
        <v>669</v>
      </c>
      <c r="B449" s="0" t="s">
        <v>701</v>
      </c>
      <c r="C449" s="0" t="s">
        <v>31</v>
      </c>
      <c r="D449" s="0" t="s">
        <v>250</v>
      </c>
      <c r="E449" s="0" t="s">
        <v>702</v>
      </c>
      <c r="F449" s="0" t="s">
        <v>336</v>
      </c>
      <c r="G449" s="0" t="n">
        <f aca="false">HYPERLINK("http://clipc-services.ceda.ac.uk/dreq/u/59170a02-9e49-11e5-803c-0d0b866b59f3.html","web")</f>
        <v>0</v>
      </c>
      <c r="H449" s="0" t="s">
        <v>253</v>
      </c>
      <c r="I449" s="0" t="s">
        <v>226</v>
      </c>
      <c r="J449" s="0" t="s">
        <v>703</v>
      </c>
      <c r="K449" s="0" t="s">
        <v>693</v>
      </c>
    </row>
    <row r="450" customFormat="false" ht="15" hidden="false" customHeight="false" outlineLevel="0" collapsed="false">
      <c r="A450" s="0" t="s">
        <v>669</v>
      </c>
      <c r="B450" s="0" t="s">
        <v>704</v>
      </c>
      <c r="C450" s="0" t="s">
        <v>31</v>
      </c>
      <c r="D450" s="0" t="s">
        <v>250</v>
      </c>
      <c r="E450" s="0" t="s">
        <v>705</v>
      </c>
      <c r="F450" s="0" t="s">
        <v>336</v>
      </c>
      <c r="G450" s="0" t="n">
        <f aca="false">HYPERLINK("http://clipc-services.ceda.ac.uk/dreq/u/5913d86e-9e49-11e5-803c-0d0b866b59f3.html","web")</f>
        <v>0</v>
      </c>
      <c r="H450" s="0" t="s">
        <v>253</v>
      </c>
      <c r="I450" s="0" t="s">
        <v>226</v>
      </c>
      <c r="J450" s="0" t="s">
        <v>706</v>
      </c>
      <c r="K450" s="0" t="s">
        <v>693</v>
      </c>
    </row>
    <row r="451" customFormat="false" ht="15" hidden="false" customHeight="false" outlineLevel="0" collapsed="false">
      <c r="A451" s="0" t="s">
        <v>669</v>
      </c>
      <c r="B451" s="0" t="s">
        <v>704</v>
      </c>
      <c r="C451" s="0" t="s">
        <v>31</v>
      </c>
      <c r="D451" s="0" t="s">
        <v>250</v>
      </c>
      <c r="E451" s="0" t="s">
        <v>705</v>
      </c>
      <c r="F451" s="0" t="s">
        <v>336</v>
      </c>
      <c r="G451" s="0" t="n">
        <f aca="false">HYPERLINK("http://clipc-services.ceda.ac.uk/dreq/u/5913d86e-9e49-11e5-803c-0d0b866b59f3.html","web")</f>
        <v>0</v>
      </c>
      <c r="H451" s="0" t="s">
        <v>253</v>
      </c>
      <c r="I451" s="0" t="s">
        <v>226</v>
      </c>
      <c r="J451" s="0" t="s">
        <v>706</v>
      </c>
      <c r="K451" s="0" t="s">
        <v>693</v>
      </c>
    </row>
    <row r="452" customFormat="false" ht="15" hidden="false" customHeight="false" outlineLevel="0" collapsed="false">
      <c r="A452" s="0" t="s">
        <v>669</v>
      </c>
      <c r="B452" s="0" t="s">
        <v>707</v>
      </c>
      <c r="C452" s="0" t="s">
        <v>31</v>
      </c>
      <c r="D452" s="0" t="s">
        <v>250</v>
      </c>
      <c r="E452" s="0" t="s">
        <v>708</v>
      </c>
      <c r="F452" s="0" t="s">
        <v>336</v>
      </c>
      <c r="G452" s="0" t="n">
        <f aca="false">HYPERLINK("http://clipc-services.ceda.ac.uk/dreq/u/5913d602-9e49-11e5-803c-0d0b866b59f3.html","web")</f>
        <v>0</v>
      </c>
      <c r="H452" s="0" t="s">
        <v>253</v>
      </c>
      <c r="I452" s="0" t="s">
        <v>226</v>
      </c>
      <c r="J452" s="0" t="s">
        <v>709</v>
      </c>
      <c r="K452" s="0" t="s">
        <v>693</v>
      </c>
    </row>
    <row r="453" customFormat="false" ht="15" hidden="false" customHeight="false" outlineLevel="0" collapsed="false">
      <c r="A453" s="0" t="s">
        <v>669</v>
      </c>
      <c r="B453" s="0" t="s">
        <v>707</v>
      </c>
      <c r="C453" s="0" t="s">
        <v>31</v>
      </c>
      <c r="D453" s="0" t="s">
        <v>250</v>
      </c>
      <c r="E453" s="0" t="s">
        <v>708</v>
      </c>
      <c r="F453" s="0" t="s">
        <v>336</v>
      </c>
      <c r="G453" s="0" t="n">
        <f aca="false">HYPERLINK("http://clipc-services.ceda.ac.uk/dreq/u/5913d602-9e49-11e5-803c-0d0b866b59f3.html","web")</f>
        <v>0</v>
      </c>
      <c r="H453" s="0" t="s">
        <v>253</v>
      </c>
      <c r="I453" s="0" t="s">
        <v>226</v>
      </c>
      <c r="J453" s="0" t="s">
        <v>709</v>
      </c>
      <c r="K453" s="0" t="s">
        <v>693</v>
      </c>
    </row>
    <row r="454" customFormat="false" ht="15" hidden="false" customHeight="false" outlineLevel="0" collapsed="false">
      <c r="A454" s="0" t="s">
        <v>669</v>
      </c>
      <c r="B454" s="0" t="s">
        <v>263</v>
      </c>
      <c r="C454" s="0" t="s">
        <v>31</v>
      </c>
      <c r="D454" s="0" t="s">
        <v>250</v>
      </c>
      <c r="E454" s="0" t="s">
        <v>264</v>
      </c>
      <c r="F454" s="0" t="s">
        <v>261</v>
      </c>
      <c r="G454" s="0" t="n">
        <f aca="false">HYPERLINK("http://clipc-services.ceda.ac.uk/dreq/u/85631e0f7a8fdcb10737a525f4134181.html","web")</f>
        <v>0</v>
      </c>
      <c r="H454" s="0" t="s">
        <v>253</v>
      </c>
      <c r="I454" s="0" t="s">
        <v>36</v>
      </c>
      <c r="J454" s="0" t="s">
        <v>265</v>
      </c>
      <c r="K454" s="0" t="s">
        <v>710</v>
      </c>
    </row>
    <row r="455" customFormat="false" ht="15" hidden="false" customHeight="false" outlineLevel="0" collapsed="false">
      <c r="A455" s="0" t="s">
        <v>669</v>
      </c>
      <c r="B455" s="0" t="s">
        <v>263</v>
      </c>
      <c r="C455" s="0" t="s">
        <v>31</v>
      </c>
      <c r="D455" s="0" t="s">
        <v>250</v>
      </c>
      <c r="E455" s="0" t="s">
        <v>264</v>
      </c>
      <c r="F455" s="0" t="s">
        <v>261</v>
      </c>
      <c r="G455" s="0" t="n">
        <f aca="false">HYPERLINK("http://clipc-services.ceda.ac.uk/dreq/u/85631e0f7a8fdcb10737a525f4134181.html","web")</f>
        <v>0</v>
      </c>
      <c r="H455" s="0" t="s">
        <v>253</v>
      </c>
      <c r="I455" s="0" t="s">
        <v>36</v>
      </c>
      <c r="J455" s="0" t="s">
        <v>265</v>
      </c>
      <c r="K455" s="0" t="s">
        <v>710</v>
      </c>
    </row>
    <row r="456" customFormat="false" ht="15" hidden="false" customHeight="false" outlineLevel="0" collapsed="false">
      <c r="A456" s="0" t="s">
        <v>669</v>
      </c>
      <c r="B456" s="0" t="s">
        <v>259</v>
      </c>
      <c r="C456" s="0" t="s">
        <v>13</v>
      </c>
      <c r="D456" s="0" t="s">
        <v>250</v>
      </c>
      <c r="E456" s="0" t="s">
        <v>260</v>
      </c>
      <c r="F456" s="0" t="s">
        <v>261</v>
      </c>
      <c r="G456" s="0" t="n">
        <f aca="false">HYPERLINK("http://clipc-services.ceda.ac.uk/dreq/u/9522ca96d0b066ebe8defd5541de0582.html","web")</f>
        <v>0</v>
      </c>
      <c r="H456" s="0" t="s">
        <v>253</v>
      </c>
      <c r="I456" s="0" t="s">
        <v>36</v>
      </c>
      <c r="J456" s="0" t="s">
        <v>262</v>
      </c>
      <c r="K456" s="0" t="s">
        <v>710</v>
      </c>
    </row>
    <row r="457" customFormat="false" ht="15" hidden="false" customHeight="false" outlineLevel="0" collapsed="false">
      <c r="A457" s="0" t="s">
        <v>669</v>
      </c>
      <c r="B457" s="0" t="s">
        <v>259</v>
      </c>
      <c r="C457" s="0" t="s">
        <v>13</v>
      </c>
      <c r="D457" s="0" t="s">
        <v>250</v>
      </c>
      <c r="E457" s="0" t="s">
        <v>260</v>
      </c>
      <c r="F457" s="0" t="s">
        <v>261</v>
      </c>
      <c r="G457" s="0" t="n">
        <f aca="false">HYPERLINK("http://clipc-services.ceda.ac.uk/dreq/u/9522ca96d0b066ebe8defd5541de0582.html","web")</f>
        <v>0</v>
      </c>
      <c r="H457" s="0" t="s">
        <v>253</v>
      </c>
      <c r="I457" s="0" t="s">
        <v>36</v>
      </c>
      <c r="J457" s="0" t="s">
        <v>262</v>
      </c>
      <c r="K457" s="0" t="s">
        <v>710</v>
      </c>
    </row>
    <row r="458" customFormat="false" ht="15" hidden="false" customHeight="false" outlineLevel="0" collapsed="false">
      <c r="A458" s="0" t="s">
        <v>669</v>
      </c>
      <c r="B458" s="0" t="s">
        <v>266</v>
      </c>
      <c r="C458" s="0" t="s">
        <v>13</v>
      </c>
      <c r="D458" s="0" t="s">
        <v>250</v>
      </c>
      <c r="E458" s="0" t="s">
        <v>267</v>
      </c>
      <c r="F458" s="0" t="s">
        <v>268</v>
      </c>
      <c r="G458" s="0" t="n">
        <f aca="false">HYPERLINK("http://clipc-services.ceda.ac.uk/dreq/u/590fa2bc-9e49-11e5-803c-0d0b866b59f3.html","web")</f>
        <v>0</v>
      </c>
      <c r="H458" s="0" t="s">
        <v>253</v>
      </c>
      <c r="I458" s="0" t="s">
        <v>36</v>
      </c>
      <c r="J458" s="0" t="s">
        <v>269</v>
      </c>
      <c r="K458" s="0" t="s">
        <v>710</v>
      </c>
    </row>
    <row r="459" customFormat="false" ht="15" hidden="false" customHeight="false" outlineLevel="0" collapsed="false">
      <c r="A459" s="0" t="s">
        <v>669</v>
      </c>
      <c r="B459" s="0" t="s">
        <v>266</v>
      </c>
      <c r="C459" s="0" t="s">
        <v>13</v>
      </c>
      <c r="D459" s="0" t="s">
        <v>250</v>
      </c>
      <c r="E459" s="0" t="s">
        <v>267</v>
      </c>
      <c r="F459" s="0" t="s">
        <v>268</v>
      </c>
      <c r="G459" s="0" t="n">
        <f aca="false">HYPERLINK("http://clipc-services.ceda.ac.uk/dreq/u/590fa2bc-9e49-11e5-803c-0d0b866b59f3.html","web")</f>
        <v>0</v>
      </c>
      <c r="H459" s="0" t="s">
        <v>253</v>
      </c>
      <c r="I459" s="0" t="s">
        <v>36</v>
      </c>
      <c r="J459" s="0" t="s">
        <v>269</v>
      </c>
      <c r="K459" s="0" t="s">
        <v>710</v>
      </c>
    </row>
    <row r="460" customFormat="false" ht="15" hidden="false" customHeight="false" outlineLevel="0" collapsed="false">
      <c r="A460" s="0" t="s">
        <v>669</v>
      </c>
      <c r="B460" s="0" t="s">
        <v>249</v>
      </c>
      <c r="C460" s="0" t="s">
        <v>13</v>
      </c>
      <c r="D460" s="0" t="s">
        <v>250</v>
      </c>
      <c r="E460" s="0" t="s">
        <v>251</v>
      </c>
      <c r="F460" s="0" t="s">
        <v>252</v>
      </c>
      <c r="G460" s="0" t="n">
        <f aca="false">HYPERLINK("http://clipc-services.ceda.ac.uk/dreq/u/ba7be4134a9cf4838434bf204d80b903.html","web")</f>
        <v>0</v>
      </c>
      <c r="H460" s="0" t="s">
        <v>253</v>
      </c>
      <c r="I460" s="0" t="s">
        <v>36</v>
      </c>
      <c r="J460" s="0" t="s">
        <v>254</v>
      </c>
      <c r="K460" s="0" t="s">
        <v>710</v>
      </c>
    </row>
    <row r="461" customFormat="false" ht="15" hidden="false" customHeight="false" outlineLevel="0" collapsed="false">
      <c r="A461" s="0" t="s">
        <v>669</v>
      </c>
      <c r="B461" s="0" t="s">
        <v>249</v>
      </c>
      <c r="C461" s="0" t="s">
        <v>13</v>
      </c>
      <c r="D461" s="0" t="s">
        <v>250</v>
      </c>
      <c r="E461" s="0" t="s">
        <v>251</v>
      </c>
      <c r="F461" s="0" t="s">
        <v>252</v>
      </c>
      <c r="G461" s="0" t="n">
        <f aca="false">HYPERLINK("http://clipc-services.ceda.ac.uk/dreq/u/ba7be4134a9cf4838434bf204d80b903.html","web")</f>
        <v>0</v>
      </c>
      <c r="H461" s="0" t="s">
        <v>253</v>
      </c>
      <c r="I461" s="0" t="s">
        <v>36</v>
      </c>
      <c r="J461" s="0" t="s">
        <v>254</v>
      </c>
      <c r="K461" s="0" t="s">
        <v>710</v>
      </c>
    </row>
    <row r="462" customFormat="false" ht="15" hidden="false" customHeight="false" outlineLevel="0" collapsed="false">
      <c r="A462" s="0" t="s">
        <v>669</v>
      </c>
      <c r="B462" s="0" t="s">
        <v>256</v>
      </c>
      <c r="C462" s="0" t="s">
        <v>13</v>
      </c>
      <c r="D462" s="0" t="s">
        <v>250</v>
      </c>
      <c r="E462" s="0" t="s">
        <v>257</v>
      </c>
      <c r="F462" s="0" t="s">
        <v>252</v>
      </c>
      <c r="G462" s="0" t="n">
        <f aca="false">HYPERLINK("http://clipc-services.ceda.ac.uk/dreq/u/c64364df884a3cebaa7aebb664260776.html","web")</f>
        <v>0</v>
      </c>
      <c r="H462" s="0" t="s">
        <v>253</v>
      </c>
      <c r="I462" s="0" t="s">
        <v>36</v>
      </c>
      <c r="J462" s="0" t="s">
        <v>258</v>
      </c>
      <c r="K462" s="0" t="s">
        <v>710</v>
      </c>
    </row>
    <row r="463" customFormat="false" ht="15" hidden="false" customHeight="false" outlineLevel="0" collapsed="false">
      <c r="A463" s="0" t="s">
        <v>669</v>
      </c>
      <c r="B463" s="0" t="s">
        <v>256</v>
      </c>
      <c r="C463" s="0" t="s">
        <v>13</v>
      </c>
      <c r="D463" s="0" t="s">
        <v>250</v>
      </c>
      <c r="E463" s="0" t="s">
        <v>257</v>
      </c>
      <c r="F463" s="0" t="s">
        <v>252</v>
      </c>
      <c r="G463" s="0" t="n">
        <f aca="false">HYPERLINK("http://clipc-services.ceda.ac.uk/dreq/u/c64364df884a3cebaa7aebb664260776.html","web")</f>
        <v>0</v>
      </c>
      <c r="H463" s="0" t="s">
        <v>253</v>
      </c>
      <c r="I463" s="0" t="s">
        <v>36</v>
      </c>
      <c r="J463" s="0" t="s">
        <v>258</v>
      </c>
      <c r="K463" s="0" t="s">
        <v>710</v>
      </c>
    </row>
    <row r="464" customFormat="false" ht="15" hidden="false" customHeight="false" outlineLevel="0" collapsed="false">
      <c r="A464" s="0" t="s">
        <v>669</v>
      </c>
      <c r="B464" s="0" t="s">
        <v>274</v>
      </c>
      <c r="C464" s="0" t="s">
        <v>13</v>
      </c>
      <c r="D464" s="0" t="s">
        <v>250</v>
      </c>
      <c r="E464" s="0" t="s">
        <v>275</v>
      </c>
      <c r="F464" s="0" t="s">
        <v>268</v>
      </c>
      <c r="G464" s="0" t="n">
        <f aca="false">HYPERLINK("http://clipc-services.ceda.ac.uk/dreq/u/590e85a8-9e49-11e5-803c-0d0b866b59f3.html","web")</f>
        <v>0</v>
      </c>
      <c r="H464" s="0" t="s">
        <v>272</v>
      </c>
      <c r="I464" s="0" t="s">
        <v>36</v>
      </c>
      <c r="J464" s="0" t="s">
        <v>276</v>
      </c>
      <c r="K464" s="0" t="s">
        <v>711</v>
      </c>
    </row>
    <row r="465" customFormat="false" ht="15" hidden="false" customHeight="false" outlineLevel="0" collapsed="false">
      <c r="A465" s="0" t="s">
        <v>669</v>
      </c>
      <c r="B465" s="0" t="s">
        <v>274</v>
      </c>
      <c r="C465" s="0" t="s">
        <v>13</v>
      </c>
      <c r="D465" s="0" t="s">
        <v>250</v>
      </c>
      <c r="E465" s="0" t="s">
        <v>275</v>
      </c>
      <c r="F465" s="0" t="s">
        <v>268</v>
      </c>
      <c r="G465" s="0" t="n">
        <f aca="false">HYPERLINK("http://clipc-services.ceda.ac.uk/dreq/u/590e85a8-9e49-11e5-803c-0d0b866b59f3.html","web")</f>
        <v>0</v>
      </c>
      <c r="H465" s="0" t="s">
        <v>272</v>
      </c>
      <c r="I465" s="0" t="s">
        <v>36</v>
      </c>
      <c r="J465" s="0" t="s">
        <v>276</v>
      </c>
      <c r="K465" s="0" t="s">
        <v>711</v>
      </c>
    </row>
    <row r="467" customFormat="false" ht="15" hidden="false" customHeight="false" outlineLevel="0" collapsed="false">
      <c r="A467" s="0" t="s">
        <v>712</v>
      </c>
      <c r="B467" s="0" t="s">
        <v>217</v>
      </c>
      <c r="C467" s="0" t="s">
        <v>31</v>
      </c>
      <c r="D467" s="0" t="s">
        <v>194</v>
      </c>
      <c r="E467" s="0" t="s">
        <v>218</v>
      </c>
      <c r="F467" s="0" t="s">
        <v>219</v>
      </c>
      <c r="G467" s="0" t="n">
        <f aca="false">HYPERLINK("http://clipc-services.ceda.ac.uk/dreq/u/13484743dd3369c69df93379e6dafbb5.html","web")</f>
        <v>0</v>
      </c>
      <c r="H467" s="0" t="s">
        <v>220</v>
      </c>
      <c r="J467" s="0" t="s">
        <v>221</v>
      </c>
      <c r="K467" s="0" t="s">
        <v>713</v>
      </c>
    </row>
    <row r="468" customFormat="false" ht="15" hidden="false" customHeight="false" outlineLevel="0" collapsed="false">
      <c r="A468" s="0" t="s">
        <v>712</v>
      </c>
      <c r="B468" s="0" t="s">
        <v>217</v>
      </c>
      <c r="C468" s="0" t="s">
        <v>31</v>
      </c>
      <c r="D468" s="0" t="s">
        <v>194</v>
      </c>
      <c r="E468" s="0" t="s">
        <v>218</v>
      </c>
      <c r="F468" s="0" t="s">
        <v>219</v>
      </c>
      <c r="G468" s="0" t="n">
        <f aca="false">HYPERLINK("http://clipc-services.ceda.ac.uk/dreq/u/13484743dd3369c69df93379e6dafbb5.html","web")</f>
        <v>0</v>
      </c>
      <c r="H468" s="0" t="s">
        <v>220</v>
      </c>
      <c r="J468" s="0" t="s">
        <v>221</v>
      </c>
      <c r="K468" s="0" t="s">
        <v>713</v>
      </c>
    </row>
    <row r="469" customFormat="false" ht="15" hidden="false" customHeight="false" outlineLevel="0" collapsed="false">
      <c r="A469" s="0" t="s">
        <v>712</v>
      </c>
      <c r="B469" s="0" t="s">
        <v>223</v>
      </c>
      <c r="C469" s="0" t="s">
        <v>31</v>
      </c>
      <c r="D469" s="0" t="s">
        <v>194</v>
      </c>
      <c r="E469" s="0" t="s">
        <v>224</v>
      </c>
      <c r="F469" s="0" t="s">
        <v>219</v>
      </c>
      <c r="G469" s="0" t="n">
        <f aca="false">HYPERLINK("http://clipc-services.ceda.ac.uk/dreq/u/0062272a6a4176b8c32af87642b062c5.html","web")</f>
        <v>0</v>
      </c>
      <c r="H469" s="0" t="s">
        <v>225</v>
      </c>
      <c r="I469" s="0" t="s">
        <v>226</v>
      </c>
      <c r="J469" s="0" t="s">
        <v>227</v>
      </c>
      <c r="K469" s="0" t="s">
        <v>713</v>
      </c>
    </row>
    <row r="470" customFormat="false" ht="15" hidden="false" customHeight="false" outlineLevel="0" collapsed="false">
      <c r="A470" s="0" t="s">
        <v>712</v>
      </c>
      <c r="B470" s="0" t="s">
        <v>223</v>
      </c>
      <c r="C470" s="0" t="s">
        <v>31</v>
      </c>
      <c r="D470" s="0" t="s">
        <v>194</v>
      </c>
      <c r="E470" s="0" t="s">
        <v>224</v>
      </c>
      <c r="F470" s="0" t="s">
        <v>219</v>
      </c>
      <c r="G470" s="0" t="n">
        <f aca="false">HYPERLINK("http://clipc-services.ceda.ac.uk/dreq/u/0062272a6a4176b8c32af87642b062c5.html","web")</f>
        <v>0</v>
      </c>
      <c r="H470" s="0" t="s">
        <v>225</v>
      </c>
      <c r="I470" s="0" t="s">
        <v>226</v>
      </c>
      <c r="J470" s="0" t="s">
        <v>227</v>
      </c>
      <c r="K470" s="0" t="s">
        <v>713</v>
      </c>
    </row>
    <row r="471" customFormat="false" ht="15" hidden="false" customHeight="false" outlineLevel="0" collapsed="false">
      <c r="A471" s="0" t="s">
        <v>712</v>
      </c>
      <c r="B471" s="0" t="s">
        <v>368</v>
      </c>
      <c r="C471" s="0" t="s">
        <v>31</v>
      </c>
      <c r="D471" s="0" t="s">
        <v>194</v>
      </c>
      <c r="E471" s="0" t="s">
        <v>369</v>
      </c>
      <c r="F471" s="0" t="s">
        <v>31</v>
      </c>
      <c r="G471" s="0" t="n">
        <f aca="false">HYPERLINK("http://clipc-services.ceda.ac.uk/dreq/u/29fae9ea0f236a3eb144026e1bafde28.html","web")</f>
        <v>0</v>
      </c>
      <c r="H471" s="0" t="s">
        <v>370</v>
      </c>
      <c r="I471" s="0" t="s">
        <v>371</v>
      </c>
      <c r="J471" s="0" t="s">
        <v>372</v>
      </c>
      <c r="K471" s="0" t="s">
        <v>714</v>
      </c>
    </row>
    <row r="472" customFormat="false" ht="15" hidden="false" customHeight="false" outlineLevel="0" collapsed="false">
      <c r="A472" s="0" t="s">
        <v>712</v>
      </c>
      <c r="B472" s="0" t="s">
        <v>368</v>
      </c>
      <c r="C472" s="0" t="s">
        <v>31</v>
      </c>
      <c r="D472" s="0" t="s">
        <v>194</v>
      </c>
      <c r="E472" s="0" t="s">
        <v>369</v>
      </c>
      <c r="F472" s="0" t="s">
        <v>31</v>
      </c>
      <c r="G472" s="0" t="n">
        <f aca="false">HYPERLINK("http://clipc-services.ceda.ac.uk/dreq/u/29fae9ea0f236a3eb144026e1bafde28.html","web")</f>
        <v>0</v>
      </c>
      <c r="H472" s="0" t="s">
        <v>370</v>
      </c>
      <c r="I472" s="0" t="s">
        <v>371</v>
      </c>
      <c r="J472" s="0" t="s">
        <v>372</v>
      </c>
      <c r="K472" s="0" t="s">
        <v>714</v>
      </c>
    </row>
    <row r="473" customFormat="false" ht="15" hidden="false" customHeight="false" outlineLevel="0" collapsed="false">
      <c r="A473" s="0" t="s">
        <v>712</v>
      </c>
      <c r="B473" s="0" t="s">
        <v>373</v>
      </c>
      <c r="C473" s="0" t="s">
        <v>31</v>
      </c>
      <c r="D473" s="0" t="s">
        <v>194</v>
      </c>
      <c r="E473" s="0" t="s">
        <v>374</v>
      </c>
      <c r="F473" s="0" t="s">
        <v>31</v>
      </c>
      <c r="G473" s="0" t="n">
        <f aca="false">HYPERLINK("http://clipc-services.ceda.ac.uk/dreq/u/8de0f30b91b15720398fc10fd712a182.html","web")</f>
        <v>0</v>
      </c>
      <c r="H473" s="0" t="s">
        <v>370</v>
      </c>
      <c r="I473" s="0" t="s">
        <v>226</v>
      </c>
      <c r="J473" s="0" t="s">
        <v>375</v>
      </c>
      <c r="K473" s="0" t="s">
        <v>715</v>
      </c>
    </row>
    <row r="474" customFormat="false" ht="15" hidden="false" customHeight="false" outlineLevel="0" collapsed="false">
      <c r="A474" s="0" t="s">
        <v>712</v>
      </c>
      <c r="B474" s="0" t="s">
        <v>373</v>
      </c>
      <c r="C474" s="0" t="s">
        <v>31</v>
      </c>
      <c r="D474" s="0" t="s">
        <v>194</v>
      </c>
      <c r="E474" s="0" t="s">
        <v>374</v>
      </c>
      <c r="F474" s="0" t="s">
        <v>31</v>
      </c>
      <c r="G474" s="0" t="n">
        <f aca="false">HYPERLINK("http://clipc-services.ceda.ac.uk/dreq/u/8de0f30b91b15720398fc10fd712a182.html","web")</f>
        <v>0</v>
      </c>
      <c r="H474" s="0" t="s">
        <v>370</v>
      </c>
      <c r="I474" s="0" t="s">
        <v>226</v>
      </c>
      <c r="J474" s="0" t="s">
        <v>375</v>
      </c>
      <c r="K474" s="0" t="s">
        <v>715</v>
      </c>
    </row>
    <row r="475" customFormat="false" ht="15" hidden="false" customHeight="false" outlineLevel="0" collapsed="false">
      <c r="A475" s="0" t="s">
        <v>712</v>
      </c>
      <c r="B475" s="0" t="s">
        <v>376</v>
      </c>
      <c r="C475" s="0" t="s">
        <v>31</v>
      </c>
      <c r="D475" s="0" t="s">
        <v>194</v>
      </c>
      <c r="E475" s="0" t="s">
        <v>377</v>
      </c>
      <c r="F475" s="0" t="s">
        <v>196</v>
      </c>
      <c r="G475" s="0" t="n">
        <f aca="false">HYPERLINK("http://clipc-services.ceda.ac.uk/dreq/u/5e49c0b73ac161d5e5dd05173416c400.html","web")</f>
        <v>0</v>
      </c>
      <c r="H475" s="0" t="s">
        <v>378</v>
      </c>
      <c r="I475" s="0" t="s">
        <v>379</v>
      </c>
      <c r="J475" s="0" t="s">
        <v>380</v>
      </c>
      <c r="K475" s="0" t="s">
        <v>716</v>
      </c>
    </row>
    <row r="476" customFormat="false" ht="15" hidden="false" customHeight="false" outlineLevel="0" collapsed="false">
      <c r="A476" s="0" t="s">
        <v>712</v>
      </c>
      <c r="B476" s="0" t="s">
        <v>376</v>
      </c>
      <c r="C476" s="0" t="s">
        <v>31</v>
      </c>
      <c r="D476" s="0" t="s">
        <v>194</v>
      </c>
      <c r="E476" s="0" t="s">
        <v>377</v>
      </c>
      <c r="F476" s="0" t="s">
        <v>196</v>
      </c>
      <c r="G476" s="0" t="n">
        <f aca="false">HYPERLINK("http://clipc-services.ceda.ac.uk/dreq/u/5e49c0b73ac161d5e5dd05173416c400.html","web")</f>
        <v>0</v>
      </c>
      <c r="H476" s="0" t="s">
        <v>378</v>
      </c>
      <c r="I476" s="0" t="s">
        <v>379</v>
      </c>
      <c r="J476" s="0" t="s">
        <v>380</v>
      </c>
      <c r="K476" s="0" t="s">
        <v>716</v>
      </c>
    </row>
    <row r="477" customFormat="false" ht="15" hidden="false" customHeight="false" outlineLevel="0" collapsed="false">
      <c r="A477" s="0" t="s">
        <v>712</v>
      </c>
      <c r="B477" s="0" t="s">
        <v>228</v>
      </c>
      <c r="C477" s="0" t="s">
        <v>31</v>
      </c>
      <c r="D477" s="0" t="s">
        <v>229</v>
      </c>
      <c r="E477" s="0" t="s">
        <v>230</v>
      </c>
      <c r="F477" s="0" t="s">
        <v>196</v>
      </c>
      <c r="G477" s="0" t="n">
        <f aca="false">HYPERLINK("http://clipc-services.ceda.ac.uk/dreq/u/6d790fe4caa7feff46a41ae7b3811e52.html","web")</f>
        <v>0</v>
      </c>
      <c r="H477" s="0" t="s">
        <v>231</v>
      </c>
      <c r="J477" s="0" t="s">
        <v>232</v>
      </c>
      <c r="K477" s="0" t="s">
        <v>717</v>
      </c>
    </row>
    <row r="478" customFormat="false" ht="15" hidden="false" customHeight="false" outlineLevel="0" collapsed="false">
      <c r="A478" s="0" t="s">
        <v>712</v>
      </c>
      <c r="B478" s="0" t="s">
        <v>228</v>
      </c>
      <c r="C478" s="0" t="s">
        <v>31</v>
      </c>
      <c r="D478" s="0" t="s">
        <v>229</v>
      </c>
      <c r="E478" s="0" t="s">
        <v>230</v>
      </c>
      <c r="F478" s="0" t="s">
        <v>196</v>
      </c>
      <c r="G478" s="0" t="n">
        <f aca="false">HYPERLINK("http://clipc-services.ceda.ac.uk/dreq/u/6d790fe4caa7feff46a41ae7b3811e52.html","web")</f>
        <v>0</v>
      </c>
      <c r="H478" s="0" t="s">
        <v>231</v>
      </c>
      <c r="J478" s="0" t="s">
        <v>232</v>
      </c>
      <c r="K478" s="0" t="s">
        <v>717</v>
      </c>
    </row>
    <row r="479" customFormat="false" ht="15" hidden="false" customHeight="false" outlineLevel="0" collapsed="false">
      <c r="A479" s="0" t="s">
        <v>712</v>
      </c>
      <c r="B479" s="0" t="s">
        <v>718</v>
      </c>
      <c r="C479" s="0" t="s">
        <v>31</v>
      </c>
      <c r="D479" s="0" t="s">
        <v>719</v>
      </c>
      <c r="E479" s="0" t="s">
        <v>720</v>
      </c>
      <c r="F479" s="0" t="s">
        <v>691</v>
      </c>
      <c r="G479" s="0" t="n">
        <f aca="false">HYPERLINK("http://clipc-services.ceda.ac.uk/dreq/u/9bb9a503065dfbd30c9bbe5c3c6abf99.html","web")</f>
        <v>0</v>
      </c>
      <c r="H479" s="0" t="s">
        <v>721</v>
      </c>
      <c r="I479" s="0" t="s">
        <v>379</v>
      </c>
      <c r="J479" s="0" t="s">
        <v>722</v>
      </c>
      <c r="K479" s="0" t="s">
        <v>723</v>
      </c>
    </row>
    <row r="480" customFormat="false" ht="15" hidden="false" customHeight="false" outlineLevel="0" collapsed="false">
      <c r="A480" s="0" t="s">
        <v>712</v>
      </c>
      <c r="B480" s="0" t="s">
        <v>718</v>
      </c>
      <c r="C480" s="0" t="s">
        <v>31</v>
      </c>
      <c r="D480" s="0" t="s">
        <v>719</v>
      </c>
      <c r="E480" s="0" t="s">
        <v>720</v>
      </c>
      <c r="F480" s="0" t="s">
        <v>691</v>
      </c>
      <c r="G480" s="0" t="n">
        <f aca="false">HYPERLINK("http://clipc-services.ceda.ac.uk/dreq/u/9bb9a503065dfbd30c9bbe5c3c6abf99.html","web")</f>
        <v>0</v>
      </c>
      <c r="H480" s="0" t="s">
        <v>721</v>
      </c>
      <c r="I480" s="0" t="s">
        <v>379</v>
      </c>
      <c r="J480" s="0" t="s">
        <v>722</v>
      </c>
      <c r="K480" s="0" t="s">
        <v>723</v>
      </c>
    </row>
    <row r="481" customFormat="false" ht="15" hidden="false" customHeight="false" outlineLevel="0" collapsed="false">
      <c r="A481" s="0" t="s">
        <v>712</v>
      </c>
      <c r="B481" s="0" t="s">
        <v>724</v>
      </c>
      <c r="C481" s="0" t="s">
        <v>31</v>
      </c>
      <c r="D481" s="0" t="s">
        <v>725</v>
      </c>
      <c r="E481" s="0" t="s">
        <v>720</v>
      </c>
      <c r="F481" s="0" t="s">
        <v>691</v>
      </c>
      <c r="G481" s="0" t="n">
        <f aca="false">HYPERLINK("http://clipc-services.ceda.ac.uk/dreq/u/9bb9a503065dfbd30c9bbe5c3c6abf99.html","web")</f>
        <v>0</v>
      </c>
      <c r="H481" s="0" t="s">
        <v>726</v>
      </c>
      <c r="I481" s="0" t="s">
        <v>371</v>
      </c>
      <c r="J481" s="0" t="s">
        <v>722</v>
      </c>
      <c r="K481" s="0" t="s">
        <v>723</v>
      </c>
    </row>
    <row r="482" customFormat="false" ht="15" hidden="false" customHeight="false" outlineLevel="0" collapsed="false">
      <c r="A482" s="0" t="s">
        <v>712</v>
      </c>
      <c r="B482" s="0" t="s">
        <v>724</v>
      </c>
      <c r="C482" s="0" t="s">
        <v>31</v>
      </c>
      <c r="D482" s="0" t="s">
        <v>725</v>
      </c>
      <c r="E482" s="0" t="s">
        <v>720</v>
      </c>
      <c r="F482" s="0" t="s">
        <v>691</v>
      </c>
      <c r="G482" s="0" t="n">
        <f aca="false">HYPERLINK("http://clipc-services.ceda.ac.uk/dreq/u/9bb9a503065dfbd30c9bbe5c3c6abf99.html","web")</f>
        <v>0</v>
      </c>
      <c r="H482" s="0" t="s">
        <v>726</v>
      </c>
      <c r="I482" s="0" t="s">
        <v>371</v>
      </c>
      <c r="J482" s="0" t="s">
        <v>722</v>
      </c>
      <c r="K482" s="0" t="s">
        <v>723</v>
      </c>
    </row>
    <row r="483" customFormat="false" ht="15" hidden="false" customHeight="false" outlineLevel="0" collapsed="false">
      <c r="A483" s="0" t="s">
        <v>712</v>
      </c>
      <c r="B483" s="0" t="s">
        <v>727</v>
      </c>
      <c r="C483" s="0" t="s">
        <v>31</v>
      </c>
      <c r="D483" s="0" t="s">
        <v>728</v>
      </c>
      <c r="E483" s="0" t="s">
        <v>729</v>
      </c>
      <c r="F483" s="0" t="s">
        <v>730</v>
      </c>
      <c r="G483" s="0" t="n">
        <f aca="false">HYPERLINK("http://clipc-services.ceda.ac.uk/dreq/u/ddf060894b16cf89e906ecfedbba4ffb.html","web")</f>
        <v>0</v>
      </c>
      <c r="H483" s="0" t="s">
        <v>378</v>
      </c>
      <c r="I483" s="0" t="s">
        <v>379</v>
      </c>
      <c r="J483" s="0" t="s">
        <v>731</v>
      </c>
      <c r="K483" s="0" t="s">
        <v>732</v>
      </c>
    </row>
    <row r="484" customFormat="false" ht="15" hidden="false" customHeight="false" outlineLevel="0" collapsed="false">
      <c r="A484" s="0" t="s">
        <v>712</v>
      </c>
      <c r="B484" s="0" t="s">
        <v>727</v>
      </c>
      <c r="C484" s="0" t="s">
        <v>31</v>
      </c>
      <c r="D484" s="0" t="s">
        <v>728</v>
      </c>
      <c r="E484" s="0" t="s">
        <v>729</v>
      </c>
      <c r="F484" s="0" t="s">
        <v>730</v>
      </c>
      <c r="G484" s="0" t="n">
        <f aca="false">HYPERLINK("http://clipc-services.ceda.ac.uk/dreq/u/ddf060894b16cf89e906ecfedbba4ffb.html","web")</f>
        <v>0</v>
      </c>
      <c r="H484" s="0" t="s">
        <v>378</v>
      </c>
      <c r="I484" s="0" t="s">
        <v>379</v>
      </c>
      <c r="J484" s="0" t="s">
        <v>731</v>
      </c>
      <c r="K484" s="0" t="s">
        <v>732</v>
      </c>
    </row>
    <row r="485" customFormat="false" ht="15" hidden="false" customHeight="false" outlineLevel="0" collapsed="false">
      <c r="A485" s="0" t="s">
        <v>712</v>
      </c>
      <c r="B485" s="0" t="s">
        <v>733</v>
      </c>
      <c r="C485" s="0" t="s">
        <v>31</v>
      </c>
      <c r="D485" s="0" t="s">
        <v>734</v>
      </c>
      <c r="E485" s="0" t="s">
        <v>729</v>
      </c>
      <c r="F485" s="0" t="s">
        <v>730</v>
      </c>
      <c r="G485" s="0" t="n">
        <f aca="false">HYPERLINK("http://clipc-services.ceda.ac.uk/dreq/u/ddf060894b16cf89e906ecfedbba4ffb.html","web")</f>
        <v>0</v>
      </c>
      <c r="H485" s="0" t="s">
        <v>726</v>
      </c>
      <c r="I485" s="0" t="s">
        <v>371</v>
      </c>
      <c r="J485" s="0" t="s">
        <v>731</v>
      </c>
      <c r="K485" s="0" t="s">
        <v>723</v>
      </c>
    </row>
    <row r="486" customFormat="false" ht="15" hidden="false" customHeight="false" outlineLevel="0" collapsed="false">
      <c r="A486" s="0" t="s">
        <v>712</v>
      </c>
      <c r="B486" s="0" t="s">
        <v>733</v>
      </c>
      <c r="C486" s="0" t="s">
        <v>31</v>
      </c>
      <c r="D486" s="0" t="s">
        <v>734</v>
      </c>
      <c r="E486" s="0" t="s">
        <v>729</v>
      </c>
      <c r="F486" s="0" t="s">
        <v>730</v>
      </c>
      <c r="G486" s="0" t="n">
        <f aca="false">HYPERLINK("http://clipc-services.ceda.ac.uk/dreq/u/ddf060894b16cf89e906ecfedbba4ffb.html","web")</f>
        <v>0</v>
      </c>
      <c r="H486" s="0" t="s">
        <v>726</v>
      </c>
      <c r="I486" s="0" t="s">
        <v>371</v>
      </c>
      <c r="J486" s="0" t="s">
        <v>731</v>
      </c>
      <c r="K486" s="0" t="s">
        <v>723</v>
      </c>
    </row>
    <row r="487" customFormat="false" ht="15" hidden="false" customHeight="false" outlineLevel="0" collapsed="false">
      <c r="A487" s="0" t="s">
        <v>712</v>
      </c>
      <c r="B487" s="0" t="s">
        <v>735</v>
      </c>
      <c r="C487" s="0" t="s">
        <v>31</v>
      </c>
      <c r="D487" s="0" t="s">
        <v>719</v>
      </c>
      <c r="E487" s="0" t="s">
        <v>736</v>
      </c>
      <c r="F487" s="0" t="s">
        <v>691</v>
      </c>
      <c r="G487" s="0" t="n">
        <f aca="false">HYPERLINK("http://clipc-services.ceda.ac.uk/dreq/u/942125e5a461fef57b1477b9a2bd5fa0.html","web")</f>
        <v>0</v>
      </c>
      <c r="H487" s="0" t="s">
        <v>737</v>
      </c>
      <c r="I487" s="0" t="s">
        <v>738</v>
      </c>
      <c r="J487" s="0" t="s">
        <v>739</v>
      </c>
      <c r="K487" s="0" t="s">
        <v>723</v>
      </c>
    </row>
    <row r="488" customFormat="false" ht="15" hidden="false" customHeight="false" outlineLevel="0" collapsed="false">
      <c r="A488" s="0" t="s">
        <v>712</v>
      </c>
      <c r="B488" s="0" t="s">
        <v>735</v>
      </c>
      <c r="C488" s="0" t="s">
        <v>31</v>
      </c>
      <c r="D488" s="0" t="s">
        <v>719</v>
      </c>
      <c r="E488" s="0" t="s">
        <v>736</v>
      </c>
      <c r="F488" s="0" t="s">
        <v>691</v>
      </c>
      <c r="G488" s="0" t="n">
        <f aca="false">HYPERLINK("http://clipc-services.ceda.ac.uk/dreq/u/942125e5a461fef57b1477b9a2bd5fa0.html","web")</f>
        <v>0</v>
      </c>
      <c r="H488" s="0" t="s">
        <v>737</v>
      </c>
      <c r="I488" s="0" t="s">
        <v>738</v>
      </c>
      <c r="J488" s="0" t="s">
        <v>739</v>
      </c>
      <c r="K488" s="0" t="s">
        <v>723</v>
      </c>
    </row>
    <row r="489" customFormat="false" ht="15" hidden="false" customHeight="false" outlineLevel="0" collapsed="false">
      <c r="A489" s="0" t="s">
        <v>712</v>
      </c>
      <c r="B489" s="0" t="s">
        <v>740</v>
      </c>
      <c r="C489" s="0" t="s">
        <v>31</v>
      </c>
      <c r="D489" s="0" t="s">
        <v>725</v>
      </c>
      <c r="E489" s="0" t="s">
        <v>736</v>
      </c>
      <c r="F489" s="0" t="s">
        <v>691</v>
      </c>
      <c r="G489" s="0" t="n">
        <f aca="false">HYPERLINK("http://clipc-services.ceda.ac.uk/dreq/u/942125e5a461fef57b1477b9a2bd5fa0.html","web")</f>
        <v>0</v>
      </c>
      <c r="H489" s="0" t="s">
        <v>741</v>
      </c>
      <c r="I489" s="0" t="s">
        <v>742</v>
      </c>
      <c r="J489" s="0" t="s">
        <v>739</v>
      </c>
      <c r="K489" s="0" t="s">
        <v>723</v>
      </c>
    </row>
    <row r="490" customFormat="false" ht="15" hidden="false" customHeight="false" outlineLevel="0" collapsed="false">
      <c r="A490" s="0" t="s">
        <v>712</v>
      </c>
      <c r="B490" s="0" t="s">
        <v>740</v>
      </c>
      <c r="C490" s="0" t="s">
        <v>31</v>
      </c>
      <c r="D490" s="0" t="s">
        <v>725</v>
      </c>
      <c r="E490" s="0" t="s">
        <v>736</v>
      </c>
      <c r="F490" s="0" t="s">
        <v>691</v>
      </c>
      <c r="G490" s="0" t="n">
        <f aca="false">HYPERLINK("http://clipc-services.ceda.ac.uk/dreq/u/942125e5a461fef57b1477b9a2bd5fa0.html","web")</f>
        <v>0</v>
      </c>
      <c r="H490" s="0" t="s">
        <v>741</v>
      </c>
      <c r="I490" s="0" t="s">
        <v>742</v>
      </c>
      <c r="J490" s="0" t="s">
        <v>739</v>
      </c>
      <c r="K490" s="0" t="s">
        <v>723</v>
      </c>
    </row>
    <row r="491" customFormat="false" ht="15" hidden="false" customHeight="false" outlineLevel="0" collapsed="false">
      <c r="A491" s="0" t="s">
        <v>712</v>
      </c>
      <c r="B491" s="0" t="s">
        <v>743</v>
      </c>
      <c r="C491" s="0" t="s">
        <v>31</v>
      </c>
      <c r="D491" s="0" t="s">
        <v>728</v>
      </c>
      <c r="E491" s="0" t="s">
        <v>744</v>
      </c>
      <c r="F491" s="0" t="s">
        <v>745</v>
      </c>
      <c r="G491" s="0" t="n">
        <f aca="false">HYPERLINK("http://clipc-services.ceda.ac.uk/dreq/u/09c328529f2fac58c1b016da33ba394c.html","web")</f>
        <v>0</v>
      </c>
      <c r="H491" s="0" t="s">
        <v>741</v>
      </c>
      <c r="I491" s="0" t="s">
        <v>742</v>
      </c>
      <c r="J491" s="0" t="s">
        <v>746</v>
      </c>
      <c r="K491" s="0" t="s">
        <v>723</v>
      </c>
    </row>
    <row r="492" customFormat="false" ht="15" hidden="false" customHeight="false" outlineLevel="0" collapsed="false">
      <c r="A492" s="0" t="s">
        <v>712</v>
      </c>
      <c r="B492" s="0" t="s">
        <v>743</v>
      </c>
      <c r="C492" s="0" t="s">
        <v>31</v>
      </c>
      <c r="D492" s="0" t="s">
        <v>728</v>
      </c>
      <c r="E492" s="0" t="s">
        <v>744</v>
      </c>
      <c r="F492" s="0" t="s">
        <v>745</v>
      </c>
      <c r="G492" s="0" t="n">
        <f aca="false">HYPERLINK("http://clipc-services.ceda.ac.uk/dreq/u/09c328529f2fac58c1b016da33ba394c.html","web")</f>
        <v>0</v>
      </c>
      <c r="H492" s="0" t="s">
        <v>741</v>
      </c>
      <c r="I492" s="0" t="s">
        <v>742</v>
      </c>
      <c r="J492" s="0" t="s">
        <v>746</v>
      </c>
      <c r="K492" s="0" t="s">
        <v>723</v>
      </c>
    </row>
    <row r="493" customFormat="false" ht="15" hidden="false" customHeight="false" outlineLevel="0" collapsed="false">
      <c r="A493" s="0" t="s">
        <v>712</v>
      </c>
      <c r="B493" s="0" t="s">
        <v>747</v>
      </c>
      <c r="C493" s="0" t="s">
        <v>31</v>
      </c>
      <c r="D493" s="0" t="s">
        <v>734</v>
      </c>
      <c r="E493" s="0" t="s">
        <v>744</v>
      </c>
      <c r="F493" s="0" t="s">
        <v>745</v>
      </c>
      <c r="G493" s="0" t="n">
        <f aca="false">HYPERLINK("http://clipc-services.ceda.ac.uk/dreq/u/09c328529f2fac58c1b016da33ba394c.html","web")</f>
        <v>0</v>
      </c>
      <c r="H493" s="0" t="s">
        <v>741</v>
      </c>
      <c r="I493" s="0" t="s">
        <v>742</v>
      </c>
      <c r="J493" s="0" t="s">
        <v>746</v>
      </c>
      <c r="K493" s="0" t="s">
        <v>723</v>
      </c>
    </row>
    <row r="494" customFormat="false" ht="15" hidden="false" customHeight="false" outlineLevel="0" collapsed="false">
      <c r="A494" s="0" t="s">
        <v>712</v>
      </c>
      <c r="B494" s="0" t="s">
        <v>747</v>
      </c>
      <c r="C494" s="0" t="s">
        <v>31</v>
      </c>
      <c r="D494" s="0" t="s">
        <v>734</v>
      </c>
      <c r="E494" s="0" t="s">
        <v>744</v>
      </c>
      <c r="F494" s="0" t="s">
        <v>745</v>
      </c>
      <c r="G494" s="0" t="n">
        <f aca="false">HYPERLINK("http://clipc-services.ceda.ac.uk/dreq/u/09c328529f2fac58c1b016da33ba394c.html","web")</f>
        <v>0</v>
      </c>
      <c r="H494" s="0" t="s">
        <v>741</v>
      </c>
      <c r="I494" s="0" t="s">
        <v>742</v>
      </c>
      <c r="J494" s="0" t="s">
        <v>746</v>
      </c>
      <c r="K494" s="0" t="s">
        <v>723</v>
      </c>
    </row>
    <row r="496" customFormat="false" ht="15" hidden="false" customHeight="false" outlineLevel="0" collapsed="false">
      <c r="A496" s="0" t="s">
        <v>748</v>
      </c>
      <c r="B496" s="0" t="s">
        <v>749</v>
      </c>
      <c r="C496" s="0" t="s">
        <v>60</v>
      </c>
      <c r="D496" s="0" t="s">
        <v>194</v>
      </c>
      <c r="E496" s="0" t="s">
        <v>750</v>
      </c>
      <c r="F496" s="0" t="s">
        <v>196</v>
      </c>
      <c r="G496" s="0" t="n">
        <f aca="false">HYPERLINK("http://clipc-services.ceda.ac.uk/dreq/u/7553003ead183dd3276108b6311a337f.html","web")</f>
        <v>0</v>
      </c>
      <c r="H496" s="0" t="s">
        <v>253</v>
      </c>
      <c r="I496" s="0" t="s">
        <v>226</v>
      </c>
      <c r="J496" s="0" t="s">
        <v>751</v>
      </c>
      <c r="K496" s="0" t="s">
        <v>752</v>
      </c>
    </row>
    <row r="497" customFormat="false" ht="15" hidden="false" customHeight="false" outlineLevel="0" collapsed="false">
      <c r="A497" s="0" t="s">
        <v>748</v>
      </c>
      <c r="B497" s="0" t="s">
        <v>749</v>
      </c>
      <c r="C497" s="0" t="s">
        <v>60</v>
      </c>
      <c r="D497" s="0" t="s">
        <v>194</v>
      </c>
      <c r="E497" s="0" t="s">
        <v>750</v>
      </c>
      <c r="F497" s="0" t="s">
        <v>196</v>
      </c>
      <c r="G497" s="0" t="n">
        <f aca="false">HYPERLINK("http://clipc-services.ceda.ac.uk/dreq/u/7553003ead183dd3276108b6311a337f.html","web")</f>
        <v>0</v>
      </c>
      <c r="H497" s="0" t="s">
        <v>253</v>
      </c>
      <c r="I497" s="0" t="s">
        <v>226</v>
      </c>
      <c r="J497" s="0" t="s">
        <v>751</v>
      </c>
      <c r="K497" s="0" t="s">
        <v>752</v>
      </c>
    </row>
    <row r="498" customFormat="false" ht="15" hidden="false" customHeight="false" outlineLevel="0" collapsed="false">
      <c r="A498" s="0" t="s">
        <v>748</v>
      </c>
      <c r="B498" s="0" t="s">
        <v>753</v>
      </c>
      <c r="C498" s="0" t="s">
        <v>31</v>
      </c>
      <c r="D498" s="0" t="s">
        <v>754</v>
      </c>
      <c r="E498" s="0" t="s">
        <v>755</v>
      </c>
      <c r="F498" s="0" t="s">
        <v>252</v>
      </c>
      <c r="G498" s="0" t="n">
        <f aca="false">HYPERLINK("http://clipc-services.ceda.ac.uk/dreq/u/e4b039da-b621-11e6-bbe2-ac72891c3257.html","web")</f>
        <v>0</v>
      </c>
      <c r="H498" s="0" t="s">
        <v>253</v>
      </c>
      <c r="I498" s="0" t="s">
        <v>226</v>
      </c>
      <c r="J498" s="0" t="s">
        <v>756</v>
      </c>
      <c r="K498" s="0" t="s">
        <v>757</v>
      </c>
    </row>
    <row r="499" customFormat="false" ht="15" hidden="false" customHeight="false" outlineLevel="0" collapsed="false">
      <c r="A499" s="0" t="s">
        <v>748</v>
      </c>
      <c r="B499" s="0" t="s">
        <v>753</v>
      </c>
      <c r="C499" s="0" t="s">
        <v>31</v>
      </c>
      <c r="D499" s="0" t="s">
        <v>754</v>
      </c>
      <c r="E499" s="0" t="s">
        <v>755</v>
      </c>
      <c r="F499" s="0" t="s">
        <v>252</v>
      </c>
      <c r="G499" s="0" t="n">
        <f aca="false">HYPERLINK("http://clipc-services.ceda.ac.uk/dreq/u/e4b039da-b621-11e6-bbe2-ac72891c3257.html","web")</f>
        <v>0</v>
      </c>
      <c r="H499" s="0" t="s">
        <v>253</v>
      </c>
      <c r="I499" s="0" t="s">
        <v>226</v>
      </c>
      <c r="J499" s="0" t="s">
        <v>756</v>
      </c>
      <c r="K499" s="0" t="s">
        <v>757</v>
      </c>
    </row>
    <row r="501" customFormat="false" ht="15" hidden="false" customHeight="false" outlineLevel="0" collapsed="false">
      <c r="A501" s="0" t="s">
        <v>758</v>
      </c>
      <c r="B501" s="0" t="s">
        <v>759</v>
      </c>
      <c r="C501" s="0" t="s">
        <v>31</v>
      </c>
      <c r="D501" s="0" t="s">
        <v>435</v>
      </c>
      <c r="E501" s="0" t="s">
        <v>760</v>
      </c>
      <c r="F501" s="0" t="s">
        <v>761</v>
      </c>
      <c r="G501" s="0" t="n">
        <f aca="false">HYPERLINK("http://clipc-services.ceda.ac.uk/dreq/u/98114e26-b896-11e6-a189-5404a60d96b5.html","web")</f>
        <v>0</v>
      </c>
      <c r="H501" s="0" t="s">
        <v>762</v>
      </c>
      <c r="I501" s="0" t="s">
        <v>738</v>
      </c>
      <c r="J501" s="0" t="s">
        <v>763</v>
      </c>
      <c r="K501" s="0" t="s">
        <v>764</v>
      </c>
    </row>
    <row r="502" customFormat="false" ht="15" hidden="false" customHeight="false" outlineLevel="0" collapsed="false">
      <c r="A502" s="0" t="s">
        <v>758</v>
      </c>
      <c r="B502" s="0" t="s">
        <v>759</v>
      </c>
      <c r="C502" s="0" t="s">
        <v>31</v>
      </c>
      <c r="D502" s="0" t="s">
        <v>435</v>
      </c>
      <c r="E502" s="0" t="s">
        <v>760</v>
      </c>
      <c r="F502" s="0" t="s">
        <v>761</v>
      </c>
      <c r="G502" s="0" t="n">
        <f aca="false">HYPERLINK("http://clipc-services.ceda.ac.uk/dreq/u/98114e26-b896-11e6-a189-5404a60d96b5.html","web")</f>
        <v>0</v>
      </c>
      <c r="H502" s="0" t="s">
        <v>762</v>
      </c>
      <c r="I502" s="0" t="s">
        <v>738</v>
      </c>
      <c r="J502" s="0" t="s">
        <v>763</v>
      </c>
      <c r="K502" s="0" t="s">
        <v>764</v>
      </c>
    </row>
    <row r="503" customFormat="false" ht="15" hidden="false" customHeight="false" outlineLevel="0" collapsed="false">
      <c r="A503" s="0" t="s">
        <v>758</v>
      </c>
      <c r="B503" s="0" t="s">
        <v>765</v>
      </c>
      <c r="C503" s="0" t="s">
        <v>31</v>
      </c>
      <c r="D503" s="0" t="s">
        <v>435</v>
      </c>
      <c r="E503" s="0" t="s">
        <v>766</v>
      </c>
      <c r="F503" s="0" t="s">
        <v>691</v>
      </c>
      <c r="G503" s="0" t="n">
        <f aca="false">HYPERLINK("http://clipc-services.ceda.ac.uk/dreq/u/e8d5bdfd24b275f0530646361967483d.html","web")</f>
        <v>0</v>
      </c>
      <c r="H503" s="0" t="s">
        <v>762</v>
      </c>
      <c r="I503" s="0" t="s">
        <v>738</v>
      </c>
      <c r="J503" s="0" t="s">
        <v>722</v>
      </c>
      <c r="K503" s="0" t="s">
        <v>764</v>
      </c>
    </row>
    <row r="504" customFormat="false" ht="15" hidden="false" customHeight="false" outlineLevel="0" collapsed="false">
      <c r="A504" s="0" t="s">
        <v>758</v>
      </c>
      <c r="B504" s="0" t="s">
        <v>765</v>
      </c>
      <c r="C504" s="0" t="s">
        <v>31</v>
      </c>
      <c r="D504" s="0" t="s">
        <v>435</v>
      </c>
      <c r="E504" s="0" t="s">
        <v>766</v>
      </c>
      <c r="F504" s="0" t="s">
        <v>691</v>
      </c>
      <c r="G504" s="0" t="n">
        <f aca="false">HYPERLINK("http://clipc-services.ceda.ac.uk/dreq/u/e8d5bdfd24b275f0530646361967483d.html","web")</f>
        <v>0</v>
      </c>
      <c r="H504" s="0" t="s">
        <v>762</v>
      </c>
      <c r="I504" s="0" t="s">
        <v>738</v>
      </c>
      <c r="J504" s="0" t="s">
        <v>722</v>
      </c>
      <c r="K504" s="0" t="s">
        <v>764</v>
      </c>
    </row>
    <row r="505" customFormat="false" ht="15" hidden="false" customHeight="false" outlineLevel="0" collapsed="false">
      <c r="A505" s="0" t="s">
        <v>758</v>
      </c>
      <c r="B505" s="0" t="s">
        <v>767</v>
      </c>
      <c r="C505" s="0" t="s">
        <v>31</v>
      </c>
      <c r="D505" s="0" t="s">
        <v>194</v>
      </c>
      <c r="E505" s="0" t="s">
        <v>768</v>
      </c>
      <c r="F505" s="0" t="s">
        <v>769</v>
      </c>
      <c r="G505" s="0" t="n">
        <f aca="false">HYPERLINK("http://clipc-services.ceda.ac.uk/dreq/u/5fb2c6633cdd98673b7b12d257575460.html","web")</f>
        <v>0</v>
      </c>
      <c r="H505" s="0" t="s">
        <v>770</v>
      </c>
      <c r="I505" s="0" t="s">
        <v>771</v>
      </c>
      <c r="J505" s="0" t="s">
        <v>772</v>
      </c>
      <c r="K505" s="0" t="s">
        <v>773</v>
      </c>
    </row>
    <row r="506" customFormat="false" ht="15" hidden="false" customHeight="false" outlineLevel="0" collapsed="false">
      <c r="A506" s="0" t="s">
        <v>758</v>
      </c>
      <c r="B506" s="0" t="s">
        <v>767</v>
      </c>
      <c r="C506" s="0" t="s">
        <v>31</v>
      </c>
      <c r="D506" s="0" t="s">
        <v>194</v>
      </c>
      <c r="E506" s="0" t="s">
        <v>768</v>
      </c>
      <c r="F506" s="0" t="s">
        <v>769</v>
      </c>
      <c r="G506" s="0" t="n">
        <f aca="false">HYPERLINK("http://clipc-services.ceda.ac.uk/dreq/u/5fb2c6633cdd98673b7b12d257575460.html","web")</f>
        <v>0</v>
      </c>
      <c r="H506" s="0" t="s">
        <v>770</v>
      </c>
      <c r="I506" s="0" t="s">
        <v>771</v>
      </c>
      <c r="J506" s="0" t="s">
        <v>772</v>
      </c>
      <c r="K506" s="0" t="s">
        <v>773</v>
      </c>
    </row>
    <row r="507" customFormat="false" ht="15" hidden="false" customHeight="false" outlineLevel="0" collapsed="false">
      <c r="A507" s="0" t="s">
        <v>758</v>
      </c>
      <c r="B507" s="0" t="s">
        <v>774</v>
      </c>
      <c r="C507" s="0" t="s">
        <v>31</v>
      </c>
      <c r="D507" s="0" t="s">
        <v>194</v>
      </c>
      <c r="E507" s="0" t="s">
        <v>775</v>
      </c>
      <c r="F507" s="0" t="s">
        <v>196</v>
      </c>
      <c r="G507" s="0" t="n">
        <f aca="false">HYPERLINK("http://clipc-services.ceda.ac.uk/dreq/u/4ffc1f50b844980dbbae006dbcfca869.html","web")</f>
        <v>0</v>
      </c>
      <c r="H507" s="0" t="s">
        <v>762</v>
      </c>
      <c r="I507" s="0" t="s">
        <v>738</v>
      </c>
      <c r="J507" s="0" t="s">
        <v>776</v>
      </c>
      <c r="K507" s="0" t="s">
        <v>773</v>
      </c>
    </row>
    <row r="508" customFormat="false" ht="15" hidden="false" customHeight="false" outlineLevel="0" collapsed="false">
      <c r="A508" s="0" t="s">
        <v>758</v>
      </c>
      <c r="B508" s="0" t="s">
        <v>774</v>
      </c>
      <c r="C508" s="0" t="s">
        <v>31</v>
      </c>
      <c r="D508" s="0" t="s">
        <v>194</v>
      </c>
      <c r="E508" s="0" t="s">
        <v>775</v>
      </c>
      <c r="F508" s="0" t="s">
        <v>196</v>
      </c>
      <c r="G508" s="0" t="n">
        <f aca="false">HYPERLINK("http://clipc-services.ceda.ac.uk/dreq/u/4ffc1f50b844980dbbae006dbcfca869.html","web")</f>
        <v>0</v>
      </c>
      <c r="H508" s="0" t="s">
        <v>762</v>
      </c>
      <c r="I508" s="0" t="s">
        <v>738</v>
      </c>
      <c r="J508" s="0" t="s">
        <v>776</v>
      </c>
      <c r="K508" s="0" t="s">
        <v>773</v>
      </c>
    </row>
    <row r="509" customFormat="false" ht="15" hidden="false" customHeight="false" outlineLevel="0" collapsed="false">
      <c r="A509" s="0" t="s">
        <v>758</v>
      </c>
      <c r="B509" s="0" t="s">
        <v>718</v>
      </c>
      <c r="C509" s="0" t="s">
        <v>31</v>
      </c>
      <c r="D509" s="0" t="s">
        <v>435</v>
      </c>
      <c r="E509" s="0" t="s">
        <v>720</v>
      </c>
      <c r="F509" s="0" t="s">
        <v>691</v>
      </c>
      <c r="G509" s="0" t="n">
        <f aca="false">HYPERLINK("http://clipc-services.ceda.ac.uk/dreq/u/9bb9a503065dfbd30c9bbe5c3c6abf99.html","web")</f>
        <v>0</v>
      </c>
      <c r="H509" s="0" t="s">
        <v>721</v>
      </c>
      <c r="I509" s="0" t="s">
        <v>379</v>
      </c>
      <c r="J509" s="0" t="s">
        <v>722</v>
      </c>
      <c r="K509" s="0" t="s">
        <v>764</v>
      </c>
    </row>
    <row r="510" customFormat="false" ht="15" hidden="false" customHeight="false" outlineLevel="0" collapsed="false">
      <c r="A510" s="0" t="s">
        <v>758</v>
      </c>
      <c r="B510" s="0" t="s">
        <v>718</v>
      </c>
      <c r="C510" s="0" t="s">
        <v>31</v>
      </c>
      <c r="D510" s="0" t="s">
        <v>435</v>
      </c>
      <c r="E510" s="0" t="s">
        <v>720</v>
      </c>
      <c r="F510" s="0" t="s">
        <v>691</v>
      </c>
      <c r="G510" s="0" t="n">
        <f aca="false">HYPERLINK("http://clipc-services.ceda.ac.uk/dreq/u/9bb9a503065dfbd30c9bbe5c3c6abf99.html","web")</f>
        <v>0</v>
      </c>
      <c r="H510" s="0" t="s">
        <v>721</v>
      </c>
      <c r="I510" s="0" t="s">
        <v>379</v>
      </c>
      <c r="J510" s="0" t="s">
        <v>722</v>
      </c>
      <c r="K510" s="0" t="s">
        <v>764</v>
      </c>
    </row>
    <row r="511" customFormat="false" ht="15" hidden="false" customHeight="false" outlineLevel="0" collapsed="false">
      <c r="A511" s="0" t="s">
        <v>758</v>
      </c>
      <c r="B511" s="0" t="s">
        <v>777</v>
      </c>
      <c r="C511" s="0" t="s">
        <v>31</v>
      </c>
      <c r="D511" s="0" t="s">
        <v>194</v>
      </c>
      <c r="E511" s="0" t="s">
        <v>778</v>
      </c>
      <c r="F511" s="0" t="s">
        <v>31</v>
      </c>
      <c r="G511" s="0" t="n">
        <f aca="false">HYPERLINK("http://clipc-services.ceda.ac.uk/dreq/u/db3d77eebc6dc2fbcab4e0f894e46037.html","web")</f>
        <v>0</v>
      </c>
      <c r="H511" s="0" t="s">
        <v>253</v>
      </c>
      <c r="I511" s="0" t="s">
        <v>779</v>
      </c>
      <c r="J511" s="0" t="s">
        <v>780</v>
      </c>
      <c r="K511" s="0" t="s">
        <v>773</v>
      </c>
    </row>
    <row r="512" customFormat="false" ht="15" hidden="false" customHeight="false" outlineLevel="0" collapsed="false">
      <c r="A512" s="0" t="s">
        <v>758</v>
      </c>
      <c r="B512" s="0" t="s">
        <v>777</v>
      </c>
      <c r="C512" s="0" t="s">
        <v>31</v>
      </c>
      <c r="D512" s="0" t="s">
        <v>194</v>
      </c>
      <c r="E512" s="0" t="s">
        <v>778</v>
      </c>
      <c r="F512" s="0" t="s">
        <v>31</v>
      </c>
      <c r="G512" s="0" t="n">
        <f aca="false">HYPERLINK("http://clipc-services.ceda.ac.uk/dreq/u/db3d77eebc6dc2fbcab4e0f894e46037.html","web")</f>
        <v>0</v>
      </c>
      <c r="H512" s="0" t="s">
        <v>253</v>
      </c>
      <c r="I512" s="0" t="s">
        <v>779</v>
      </c>
      <c r="J512" s="0" t="s">
        <v>780</v>
      </c>
      <c r="K512" s="0" t="s">
        <v>773</v>
      </c>
    </row>
    <row r="513" customFormat="false" ht="15" hidden="false" customHeight="false" outlineLevel="0" collapsed="false">
      <c r="A513" s="0" t="s">
        <v>758</v>
      </c>
      <c r="B513" s="0" t="s">
        <v>781</v>
      </c>
      <c r="C513" s="0" t="s">
        <v>31</v>
      </c>
      <c r="D513" s="0" t="s">
        <v>194</v>
      </c>
      <c r="E513" s="0" t="s">
        <v>782</v>
      </c>
      <c r="F513" s="0" t="s">
        <v>196</v>
      </c>
      <c r="G513" s="0" t="n">
        <f aca="false">HYPERLINK("http://clipc-services.ceda.ac.uk/dreq/u/ea546e38aa8fc0e021f03e746e1adb10.html","web")</f>
        <v>0</v>
      </c>
      <c r="H513" s="0" t="s">
        <v>762</v>
      </c>
      <c r="I513" s="0" t="s">
        <v>738</v>
      </c>
      <c r="J513" s="0" t="s">
        <v>783</v>
      </c>
      <c r="K513" s="0" t="s">
        <v>773</v>
      </c>
    </row>
    <row r="514" customFormat="false" ht="15" hidden="false" customHeight="false" outlineLevel="0" collapsed="false">
      <c r="A514" s="0" t="s">
        <v>758</v>
      </c>
      <c r="B514" s="0" t="s">
        <v>781</v>
      </c>
      <c r="C514" s="0" t="s">
        <v>31</v>
      </c>
      <c r="D514" s="0" t="s">
        <v>194</v>
      </c>
      <c r="E514" s="0" t="s">
        <v>782</v>
      </c>
      <c r="F514" s="0" t="s">
        <v>196</v>
      </c>
      <c r="G514" s="0" t="n">
        <f aca="false">HYPERLINK("http://clipc-services.ceda.ac.uk/dreq/u/ea546e38aa8fc0e021f03e746e1adb10.html","web")</f>
        <v>0</v>
      </c>
      <c r="H514" s="0" t="s">
        <v>762</v>
      </c>
      <c r="I514" s="0" t="s">
        <v>738</v>
      </c>
      <c r="J514" s="0" t="s">
        <v>783</v>
      </c>
      <c r="K514" s="0" t="s">
        <v>773</v>
      </c>
    </row>
    <row r="515" customFormat="false" ht="15" hidden="false" customHeight="false" outlineLevel="0" collapsed="false">
      <c r="A515" s="0" t="s">
        <v>758</v>
      </c>
      <c r="B515" s="0" t="s">
        <v>784</v>
      </c>
      <c r="C515" s="0" t="s">
        <v>31</v>
      </c>
      <c r="D515" s="0" t="s">
        <v>194</v>
      </c>
      <c r="E515" s="0" t="s">
        <v>785</v>
      </c>
      <c r="F515" s="0" t="s">
        <v>196</v>
      </c>
      <c r="G515" s="0" t="n">
        <f aca="false">HYPERLINK("http://clipc-services.ceda.ac.uk/dreq/u/691673a210102ac652eed2b784dd2ab4.html","web")</f>
        <v>0</v>
      </c>
      <c r="H515" s="0" t="s">
        <v>762</v>
      </c>
      <c r="I515" s="0" t="s">
        <v>738</v>
      </c>
      <c r="J515" s="0" t="s">
        <v>786</v>
      </c>
      <c r="K515" s="0" t="s">
        <v>773</v>
      </c>
    </row>
    <row r="516" customFormat="false" ht="15" hidden="false" customHeight="false" outlineLevel="0" collapsed="false">
      <c r="A516" s="0" t="s">
        <v>758</v>
      </c>
      <c r="B516" s="0" t="s">
        <v>784</v>
      </c>
      <c r="C516" s="0" t="s">
        <v>31</v>
      </c>
      <c r="D516" s="0" t="s">
        <v>194</v>
      </c>
      <c r="E516" s="0" t="s">
        <v>785</v>
      </c>
      <c r="F516" s="0" t="s">
        <v>196</v>
      </c>
      <c r="G516" s="0" t="n">
        <f aca="false">HYPERLINK("http://clipc-services.ceda.ac.uk/dreq/u/691673a210102ac652eed2b784dd2ab4.html","web")</f>
        <v>0</v>
      </c>
      <c r="H516" s="0" t="s">
        <v>762</v>
      </c>
      <c r="I516" s="0" t="s">
        <v>738</v>
      </c>
      <c r="J516" s="0" t="s">
        <v>786</v>
      </c>
      <c r="K516" s="0" t="s">
        <v>773</v>
      </c>
    </row>
    <row r="517" customFormat="false" ht="15" hidden="false" customHeight="false" outlineLevel="0" collapsed="false">
      <c r="A517" s="0" t="s">
        <v>758</v>
      </c>
      <c r="B517" s="0" t="s">
        <v>787</v>
      </c>
      <c r="C517" s="0" t="s">
        <v>31</v>
      </c>
      <c r="D517" s="0" t="s">
        <v>194</v>
      </c>
      <c r="E517" s="0" t="s">
        <v>788</v>
      </c>
      <c r="F517" s="0" t="s">
        <v>196</v>
      </c>
      <c r="G517" s="0" t="n">
        <f aca="false">HYPERLINK("http://clipc-services.ceda.ac.uk/dreq/u/a4e52f0f3833b395c09c73f1b6f3f748.html","web")</f>
        <v>0</v>
      </c>
      <c r="H517" s="0" t="s">
        <v>762</v>
      </c>
      <c r="I517" s="0" t="s">
        <v>738</v>
      </c>
      <c r="J517" s="0" t="s">
        <v>789</v>
      </c>
      <c r="K517" s="0" t="s">
        <v>773</v>
      </c>
    </row>
    <row r="518" customFormat="false" ht="15" hidden="false" customHeight="false" outlineLevel="0" collapsed="false">
      <c r="A518" s="0" t="s">
        <v>758</v>
      </c>
      <c r="B518" s="0" t="s">
        <v>787</v>
      </c>
      <c r="C518" s="0" t="s">
        <v>31</v>
      </c>
      <c r="D518" s="0" t="s">
        <v>194</v>
      </c>
      <c r="E518" s="0" t="s">
        <v>788</v>
      </c>
      <c r="F518" s="0" t="s">
        <v>196</v>
      </c>
      <c r="G518" s="0" t="n">
        <f aca="false">HYPERLINK("http://clipc-services.ceda.ac.uk/dreq/u/a4e52f0f3833b395c09c73f1b6f3f748.html","web")</f>
        <v>0</v>
      </c>
      <c r="H518" s="0" t="s">
        <v>762</v>
      </c>
      <c r="I518" s="0" t="s">
        <v>738</v>
      </c>
      <c r="J518" s="0" t="s">
        <v>789</v>
      </c>
      <c r="K518" s="0" t="s">
        <v>773</v>
      </c>
    </row>
    <row r="519" customFormat="false" ht="15" hidden="false" customHeight="false" outlineLevel="0" collapsed="false">
      <c r="A519" s="0" t="s">
        <v>758</v>
      </c>
      <c r="B519" s="0" t="s">
        <v>790</v>
      </c>
      <c r="C519" s="0" t="s">
        <v>31</v>
      </c>
      <c r="D519" s="0" t="s">
        <v>435</v>
      </c>
      <c r="E519" s="0" t="s">
        <v>791</v>
      </c>
      <c r="F519" s="0" t="s">
        <v>31</v>
      </c>
      <c r="G519" s="0" t="n">
        <f aca="false">HYPERLINK("http://clipc-services.ceda.ac.uk/dreq/u/a7cf325e9bf994ade073a1297378a57c.html","web")</f>
        <v>0</v>
      </c>
      <c r="H519" s="0" t="s">
        <v>792</v>
      </c>
      <c r="I519" s="0" t="s">
        <v>379</v>
      </c>
      <c r="J519" s="0" t="s">
        <v>793</v>
      </c>
      <c r="K519" s="0" t="s">
        <v>764</v>
      </c>
    </row>
    <row r="520" customFormat="false" ht="15" hidden="false" customHeight="false" outlineLevel="0" collapsed="false">
      <c r="A520" s="0" t="s">
        <v>758</v>
      </c>
      <c r="B520" s="0" t="s">
        <v>790</v>
      </c>
      <c r="C520" s="0" t="s">
        <v>31</v>
      </c>
      <c r="D520" s="0" t="s">
        <v>435</v>
      </c>
      <c r="E520" s="0" t="s">
        <v>791</v>
      </c>
      <c r="F520" s="0" t="s">
        <v>31</v>
      </c>
      <c r="G520" s="0" t="n">
        <f aca="false">HYPERLINK("http://clipc-services.ceda.ac.uk/dreq/u/a7cf325e9bf994ade073a1297378a57c.html","web")</f>
        <v>0</v>
      </c>
      <c r="H520" s="0" t="s">
        <v>792</v>
      </c>
      <c r="I520" s="0" t="s">
        <v>379</v>
      </c>
      <c r="J520" s="0" t="s">
        <v>793</v>
      </c>
      <c r="K520" s="0" t="s">
        <v>764</v>
      </c>
    </row>
    <row r="521" customFormat="false" ht="15" hidden="false" customHeight="false" outlineLevel="0" collapsed="false">
      <c r="A521" s="0" t="s">
        <v>758</v>
      </c>
      <c r="B521" s="0" t="s">
        <v>794</v>
      </c>
      <c r="C521" s="0" t="s">
        <v>31</v>
      </c>
      <c r="D521" s="0" t="s">
        <v>435</v>
      </c>
      <c r="E521" s="0" t="s">
        <v>795</v>
      </c>
      <c r="F521" s="0" t="s">
        <v>691</v>
      </c>
      <c r="G521" s="0" t="n">
        <f aca="false">HYPERLINK("http://clipc-services.ceda.ac.uk/dreq/u/cc8f92a2635774d636748ec8007c4bab.html","web")</f>
        <v>0</v>
      </c>
      <c r="H521" s="0" t="s">
        <v>762</v>
      </c>
      <c r="I521" s="0" t="s">
        <v>738</v>
      </c>
      <c r="J521" s="0" t="s">
        <v>796</v>
      </c>
      <c r="K521" s="0" t="s">
        <v>764</v>
      </c>
    </row>
    <row r="522" customFormat="false" ht="15" hidden="false" customHeight="false" outlineLevel="0" collapsed="false">
      <c r="A522" s="0" t="s">
        <v>758</v>
      </c>
      <c r="B522" s="0" t="s">
        <v>794</v>
      </c>
      <c r="C522" s="0" t="s">
        <v>31</v>
      </c>
      <c r="D522" s="0" t="s">
        <v>435</v>
      </c>
      <c r="E522" s="0" t="s">
        <v>795</v>
      </c>
      <c r="F522" s="0" t="s">
        <v>691</v>
      </c>
      <c r="G522" s="0" t="n">
        <f aca="false">HYPERLINK("http://clipc-services.ceda.ac.uk/dreq/u/cc8f92a2635774d636748ec8007c4bab.html","web")</f>
        <v>0</v>
      </c>
      <c r="H522" s="0" t="s">
        <v>762</v>
      </c>
      <c r="I522" s="0" t="s">
        <v>738</v>
      </c>
      <c r="J522" s="0" t="s">
        <v>796</v>
      </c>
      <c r="K522" s="0" t="s">
        <v>764</v>
      </c>
    </row>
    <row r="523" customFormat="false" ht="15" hidden="false" customHeight="false" outlineLevel="0" collapsed="false">
      <c r="A523" s="0" t="s">
        <v>758</v>
      </c>
      <c r="B523" s="0" t="s">
        <v>797</v>
      </c>
      <c r="C523" s="0" t="s">
        <v>31</v>
      </c>
      <c r="D523" s="0" t="s">
        <v>435</v>
      </c>
      <c r="E523" s="0" t="s">
        <v>798</v>
      </c>
      <c r="F523" s="0" t="s">
        <v>131</v>
      </c>
      <c r="G523" s="0" t="n">
        <f aca="false">HYPERLINK("http://clipc-services.ceda.ac.uk/dreq/u/2b133ea2-1b42-11e6-a696-35cd2d8034df.html","web")</f>
        <v>0</v>
      </c>
      <c r="H523" s="0" t="s">
        <v>762</v>
      </c>
      <c r="I523" s="0" t="s">
        <v>738</v>
      </c>
      <c r="J523" s="0" t="s">
        <v>799</v>
      </c>
      <c r="K523" s="0" t="s">
        <v>764</v>
      </c>
    </row>
    <row r="524" customFormat="false" ht="15" hidden="false" customHeight="false" outlineLevel="0" collapsed="false">
      <c r="A524" s="0" t="s">
        <v>758</v>
      </c>
      <c r="B524" s="0" t="s">
        <v>797</v>
      </c>
      <c r="C524" s="0" t="s">
        <v>31</v>
      </c>
      <c r="D524" s="0" t="s">
        <v>435</v>
      </c>
      <c r="E524" s="0" t="s">
        <v>798</v>
      </c>
      <c r="F524" s="0" t="s">
        <v>131</v>
      </c>
      <c r="G524" s="0" t="n">
        <f aca="false">HYPERLINK("http://clipc-services.ceda.ac.uk/dreq/u/2b133ea2-1b42-11e6-a696-35cd2d8034df.html","web")</f>
        <v>0</v>
      </c>
      <c r="H524" s="0" t="s">
        <v>762</v>
      </c>
      <c r="I524" s="0" t="s">
        <v>738</v>
      </c>
      <c r="J524" s="0" t="s">
        <v>799</v>
      </c>
      <c r="K524" s="0" t="s">
        <v>764</v>
      </c>
    </row>
    <row r="525" customFormat="false" ht="15" hidden="false" customHeight="false" outlineLevel="0" collapsed="false">
      <c r="A525" s="0" t="s">
        <v>758</v>
      </c>
      <c r="B525" s="0" t="s">
        <v>735</v>
      </c>
      <c r="C525" s="0" t="s">
        <v>31</v>
      </c>
      <c r="D525" s="0" t="s">
        <v>435</v>
      </c>
      <c r="E525" s="0" t="s">
        <v>736</v>
      </c>
      <c r="F525" s="0" t="s">
        <v>691</v>
      </c>
      <c r="G525" s="0" t="n">
        <f aca="false">HYPERLINK("http://clipc-services.ceda.ac.uk/dreq/u/942125e5a461fef57b1477b9a2bd5fa0.html","web")</f>
        <v>0</v>
      </c>
      <c r="H525" s="0" t="s">
        <v>737</v>
      </c>
      <c r="I525" s="0" t="s">
        <v>738</v>
      </c>
      <c r="J525" s="0" t="s">
        <v>739</v>
      </c>
      <c r="K525" s="0" t="s">
        <v>764</v>
      </c>
    </row>
    <row r="526" customFormat="false" ht="15" hidden="false" customHeight="false" outlineLevel="0" collapsed="false">
      <c r="A526" s="0" t="s">
        <v>758</v>
      </c>
      <c r="B526" s="0" t="s">
        <v>735</v>
      </c>
      <c r="C526" s="0" t="s">
        <v>31</v>
      </c>
      <c r="D526" s="0" t="s">
        <v>435</v>
      </c>
      <c r="E526" s="0" t="s">
        <v>736</v>
      </c>
      <c r="F526" s="0" t="s">
        <v>691</v>
      </c>
      <c r="G526" s="0" t="n">
        <f aca="false">HYPERLINK("http://clipc-services.ceda.ac.uk/dreq/u/942125e5a461fef57b1477b9a2bd5fa0.html","web")</f>
        <v>0</v>
      </c>
      <c r="H526" s="0" t="s">
        <v>737</v>
      </c>
      <c r="I526" s="0" t="s">
        <v>738</v>
      </c>
      <c r="J526" s="0" t="s">
        <v>739</v>
      </c>
      <c r="K526" s="0" t="s">
        <v>764</v>
      </c>
    </row>
    <row r="527" customFormat="false" ht="15" hidden="false" customHeight="false" outlineLevel="0" collapsed="false">
      <c r="A527" s="0" t="s">
        <v>758</v>
      </c>
      <c r="B527" s="0" t="s">
        <v>800</v>
      </c>
      <c r="C527" s="0" t="s">
        <v>31</v>
      </c>
      <c r="D527" s="0" t="s">
        <v>435</v>
      </c>
      <c r="E527" s="0" t="s">
        <v>801</v>
      </c>
      <c r="F527" s="0" t="s">
        <v>691</v>
      </c>
      <c r="G527" s="0" t="n">
        <f aca="false">HYPERLINK("http://clipc-services.ceda.ac.uk/dreq/u/97bf948c-b896-11e6-a189-5404a60d96b5.html","web")</f>
        <v>0</v>
      </c>
      <c r="H527" s="0" t="s">
        <v>378</v>
      </c>
      <c r="I527" s="0" t="s">
        <v>379</v>
      </c>
      <c r="J527" s="0" t="s">
        <v>802</v>
      </c>
      <c r="K527" s="0" t="s">
        <v>764</v>
      </c>
    </row>
    <row r="528" customFormat="false" ht="15" hidden="false" customHeight="false" outlineLevel="0" collapsed="false">
      <c r="A528" s="0" t="s">
        <v>758</v>
      </c>
      <c r="B528" s="0" t="s">
        <v>800</v>
      </c>
      <c r="C528" s="0" t="s">
        <v>31</v>
      </c>
      <c r="D528" s="0" t="s">
        <v>435</v>
      </c>
      <c r="E528" s="0" t="s">
        <v>801</v>
      </c>
      <c r="F528" s="0" t="s">
        <v>691</v>
      </c>
      <c r="G528" s="0" t="n">
        <f aca="false">HYPERLINK("http://clipc-services.ceda.ac.uk/dreq/u/97bf948c-b896-11e6-a189-5404a60d96b5.html","web")</f>
        <v>0</v>
      </c>
      <c r="H528" s="0" t="s">
        <v>378</v>
      </c>
      <c r="I528" s="0" t="s">
        <v>379</v>
      </c>
      <c r="J528" s="0" t="s">
        <v>802</v>
      </c>
      <c r="K528" s="0" t="s">
        <v>764</v>
      </c>
    </row>
    <row r="529" customFormat="false" ht="15" hidden="false" customHeight="false" outlineLevel="0" collapsed="false">
      <c r="A529" s="0" t="s">
        <v>758</v>
      </c>
      <c r="B529" s="0" t="s">
        <v>803</v>
      </c>
      <c r="C529" s="0" t="s">
        <v>31</v>
      </c>
      <c r="D529" s="0" t="s">
        <v>804</v>
      </c>
      <c r="E529" s="0" t="s">
        <v>805</v>
      </c>
      <c r="F529" s="0" t="s">
        <v>31</v>
      </c>
      <c r="G529" s="0" t="n">
        <f aca="false">HYPERLINK("http://clipc-services.ceda.ac.uk/dreq/u/a0c10a4b65d3b79db581a649058a08b1.html","web")</f>
        <v>0</v>
      </c>
      <c r="H529" s="0" t="s">
        <v>762</v>
      </c>
      <c r="I529" s="0" t="s">
        <v>738</v>
      </c>
      <c r="J529" s="0" t="s">
        <v>806</v>
      </c>
      <c r="K529" s="0" t="s">
        <v>807</v>
      </c>
    </row>
    <row r="530" customFormat="false" ht="15" hidden="false" customHeight="false" outlineLevel="0" collapsed="false">
      <c r="A530" s="0" t="s">
        <v>758</v>
      </c>
      <c r="B530" s="0" t="s">
        <v>803</v>
      </c>
      <c r="C530" s="0" t="s">
        <v>31</v>
      </c>
      <c r="D530" s="0" t="s">
        <v>804</v>
      </c>
      <c r="E530" s="0" t="s">
        <v>805</v>
      </c>
      <c r="F530" s="0" t="s">
        <v>31</v>
      </c>
      <c r="G530" s="0" t="n">
        <f aca="false">HYPERLINK("http://clipc-services.ceda.ac.uk/dreq/u/a0c10a4b65d3b79db581a649058a08b1.html","web")</f>
        <v>0</v>
      </c>
      <c r="H530" s="0" t="s">
        <v>762</v>
      </c>
      <c r="I530" s="0" t="s">
        <v>738</v>
      </c>
      <c r="J530" s="0" t="s">
        <v>806</v>
      </c>
      <c r="K530" s="0" t="s">
        <v>807</v>
      </c>
    </row>
    <row r="531" customFormat="false" ht="15" hidden="false" customHeight="false" outlineLevel="0" collapsed="false">
      <c r="A531" s="0" t="s">
        <v>758</v>
      </c>
      <c r="B531" s="0" t="s">
        <v>808</v>
      </c>
      <c r="C531" s="0" t="s">
        <v>31</v>
      </c>
      <c r="D531" s="0" t="s">
        <v>804</v>
      </c>
      <c r="E531" s="0" t="s">
        <v>809</v>
      </c>
      <c r="F531" s="0" t="s">
        <v>31</v>
      </c>
      <c r="G531" s="0" t="n">
        <f aca="false">HYPERLINK("http://clipc-services.ceda.ac.uk/dreq/u/c9a72dd6-c5f0-11e6-ac20-5404a60d96b5.html","web")</f>
        <v>0</v>
      </c>
      <c r="H531" s="0" t="s">
        <v>378</v>
      </c>
      <c r="I531" s="0" t="s">
        <v>379</v>
      </c>
      <c r="J531" s="0" t="s">
        <v>810</v>
      </c>
      <c r="K531" s="0" t="s">
        <v>773</v>
      </c>
    </row>
    <row r="532" customFormat="false" ht="15" hidden="false" customHeight="false" outlineLevel="0" collapsed="false">
      <c r="A532" s="0" t="s">
        <v>758</v>
      </c>
      <c r="B532" s="0" t="s">
        <v>808</v>
      </c>
      <c r="C532" s="0" t="s">
        <v>31</v>
      </c>
      <c r="D532" s="0" t="s">
        <v>804</v>
      </c>
      <c r="E532" s="0" t="s">
        <v>809</v>
      </c>
      <c r="F532" s="0" t="s">
        <v>31</v>
      </c>
      <c r="G532" s="0" t="n">
        <f aca="false">HYPERLINK("http://clipc-services.ceda.ac.uk/dreq/u/c9a72dd6-c5f0-11e6-ac20-5404a60d96b5.html","web")</f>
        <v>0</v>
      </c>
      <c r="H532" s="0" t="s">
        <v>378</v>
      </c>
      <c r="I532" s="0" t="s">
        <v>379</v>
      </c>
      <c r="J532" s="0" t="s">
        <v>810</v>
      </c>
      <c r="K532" s="0" t="s">
        <v>773</v>
      </c>
    </row>
    <row r="533" customFormat="false" ht="15" hidden="false" customHeight="false" outlineLevel="0" collapsed="false">
      <c r="A533" s="0" t="s">
        <v>758</v>
      </c>
      <c r="B533" s="0" t="s">
        <v>811</v>
      </c>
      <c r="C533" s="0" t="s">
        <v>31</v>
      </c>
      <c r="D533" s="0" t="s">
        <v>435</v>
      </c>
      <c r="E533" s="0" t="s">
        <v>812</v>
      </c>
      <c r="F533" s="0" t="s">
        <v>350</v>
      </c>
      <c r="G533" s="0" t="n">
        <f aca="false">HYPERLINK("http://clipc-services.ceda.ac.uk/dreq/u/a2609abee6ecd5d535a48e29ae70e852.html","web")</f>
        <v>0</v>
      </c>
      <c r="H533" s="0" t="s">
        <v>762</v>
      </c>
      <c r="I533" s="0" t="s">
        <v>738</v>
      </c>
      <c r="J533" s="0" t="s">
        <v>813</v>
      </c>
      <c r="K533" s="0" t="s">
        <v>764</v>
      </c>
    </row>
    <row r="534" customFormat="false" ht="15" hidden="false" customHeight="false" outlineLevel="0" collapsed="false">
      <c r="A534" s="0" t="s">
        <v>758</v>
      </c>
      <c r="B534" s="0" t="s">
        <v>811</v>
      </c>
      <c r="C534" s="0" t="s">
        <v>31</v>
      </c>
      <c r="D534" s="0" t="s">
        <v>435</v>
      </c>
      <c r="E534" s="0" t="s">
        <v>812</v>
      </c>
      <c r="F534" s="0" t="s">
        <v>350</v>
      </c>
      <c r="G534" s="0" t="n">
        <f aca="false">HYPERLINK("http://clipc-services.ceda.ac.uk/dreq/u/a2609abee6ecd5d535a48e29ae70e852.html","web")</f>
        <v>0</v>
      </c>
      <c r="H534" s="0" t="s">
        <v>762</v>
      </c>
      <c r="I534" s="0" t="s">
        <v>738</v>
      </c>
      <c r="J534" s="0" t="s">
        <v>813</v>
      </c>
      <c r="K534" s="0" t="s">
        <v>764</v>
      </c>
    </row>
    <row r="535" customFormat="false" ht="15" hidden="false" customHeight="false" outlineLevel="0" collapsed="false">
      <c r="A535" s="0" t="s">
        <v>758</v>
      </c>
      <c r="B535" s="0" t="s">
        <v>814</v>
      </c>
      <c r="C535" s="0" t="s">
        <v>31</v>
      </c>
      <c r="D535" s="0" t="s">
        <v>194</v>
      </c>
      <c r="E535" s="0" t="s">
        <v>815</v>
      </c>
      <c r="F535" s="0" t="s">
        <v>816</v>
      </c>
      <c r="G535" s="0" t="n">
        <f aca="false">HYPERLINK("http://clipc-services.ceda.ac.uk/dreq/u/c9a5b6b8-c5f0-11e6-ac20-5404a60d96b5.html","web")</f>
        <v>0</v>
      </c>
      <c r="H535" s="0" t="s">
        <v>378</v>
      </c>
      <c r="I535" s="0" t="s">
        <v>817</v>
      </c>
      <c r="J535" s="0" t="s">
        <v>818</v>
      </c>
      <c r="K535" s="0" t="s">
        <v>773</v>
      </c>
    </row>
    <row r="536" customFormat="false" ht="15" hidden="false" customHeight="false" outlineLevel="0" collapsed="false">
      <c r="A536" s="0" t="s">
        <v>758</v>
      </c>
      <c r="B536" s="0" t="s">
        <v>814</v>
      </c>
      <c r="C536" s="0" t="s">
        <v>31</v>
      </c>
      <c r="D536" s="0" t="s">
        <v>194</v>
      </c>
      <c r="E536" s="0" t="s">
        <v>815</v>
      </c>
      <c r="F536" s="0" t="s">
        <v>816</v>
      </c>
      <c r="G536" s="0" t="n">
        <f aca="false">HYPERLINK("http://clipc-services.ceda.ac.uk/dreq/u/c9a5b6b8-c5f0-11e6-ac20-5404a60d96b5.html","web")</f>
        <v>0</v>
      </c>
      <c r="H536" s="0" t="s">
        <v>378</v>
      </c>
      <c r="I536" s="0" t="s">
        <v>817</v>
      </c>
      <c r="J536" s="0" t="s">
        <v>818</v>
      </c>
      <c r="K536" s="0" t="s">
        <v>773</v>
      </c>
    </row>
    <row r="537" customFormat="false" ht="15" hidden="false" customHeight="false" outlineLevel="0" collapsed="false">
      <c r="A537" s="0" t="s">
        <v>758</v>
      </c>
      <c r="B537" s="0" t="s">
        <v>819</v>
      </c>
      <c r="C537" s="0" t="s">
        <v>31</v>
      </c>
      <c r="D537" s="0" t="s">
        <v>194</v>
      </c>
      <c r="E537" s="0" t="s">
        <v>820</v>
      </c>
      <c r="F537" s="0" t="s">
        <v>16</v>
      </c>
      <c r="G537" s="0" t="n">
        <f aca="false">HYPERLINK("http://clipc-services.ceda.ac.uk/dreq/u/83d1d066c3325c7402b6265eee068056.html","web")</f>
        <v>0</v>
      </c>
      <c r="H537" s="0" t="s">
        <v>821</v>
      </c>
      <c r="I537" s="0" t="s">
        <v>771</v>
      </c>
      <c r="J537" s="0" t="s">
        <v>822</v>
      </c>
      <c r="K537" s="0" t="s">
        <v>823</v>
      </c>
    </row>
    <row r="538" customFormat="false" ht="15" hidden="false" customHeight="false" outlineLevel="0" collapsed="false">
      <c r="A538" s="0" t="s">
        <v>758</v>
      </c>
      <c r="B538" s="0" t="s">
        <v>819</v>
      </c>
      <c r="C538" s="0" t="s">
        <v>31</v>
      </c>
      <c r="D538" s="0" t="s">
        <v>194</v>
      </c>
      <c r="E538" s="0" t="s">
        <v>820</v>
      </c>
      <c r="F538" s="0" t="s">
        <v>16</v>
      </c>
      <c r="G538" s="0" t="n">
        <f aca="false">HYPERLINK("http://clipc-services.ceda.ac.uk/dreq/u/83d1d066c3325c7402b6265eee068056.html","web")</f>
        <v>0</v>
      </c>
      <c r="H538" s="0" t="s">
        <v>821</v>
      </c>
      <c r="I538" s="0" t="s">
        <v>771</v>
      </c>
      <c r="J538" s="0" t="s">
        <v>822</v>
      </c>
      <c r="K538" s="0" t="s">
        <v>823</v>
      </c>
    </row>
    <row r="539" customFormat="false" ht="15" hidden="false" customHeight="false" outlineLevel="0" collapsed="false">
      <c r="A539" s="0" t="s">
        <v>758</v>
      </c>
      <c r="B539" s="0" t="s">
        <v>824</v>
      </c>
      <c r="C539" s="0" t="s">
        <v>31</v>
      </c>
      <c r="D539" s="0" t="s">
        <v>194</v>
      </c>
      <c r="E539" s="0" t="s">
        <v>825</v>
      </c>
      <c r="F539" s="0" t="s">
        <v>308</v>
      </c>
      <c r="G539" s="0" t="n">
        <f aca="false">HYPERLINK("http://clipc-services.ceda.ac.uk/dreq/u/c9a70b4e-c5f0-11e6-ac20-5404a60d96b5.html","web")</f>
        <v>0</v>
      </c>
      <c r="H539" s="0" t="s">
        <v>826</v>
      </c>
      <c r="I539" s="0" t="s">
        <v>36</v>
      </c>
      <c r="J539" s="0" t="s">
        <v>827</v>
      </c>
      <c r="K539" s="0" t="s">
        <v>828</v>
      </c>
    </row>
    <row r="540" customFormat="false" ht="15" hidden="false" customHeight="false" outlineLevel="0" collapsed="false">
      <c r="A540" s="0" t="s">
        <v>758</v>
      </c>
      <c r="B540" s="0" t="s">
        <v>824</v>
      </c>
      <c r="C540" s="0" t="s">
        <v>31</v>
      </c>
      <c r="D540" s="0" t="s">
        <v>194</v>
      </c>
      <c r="E540" s="0" t="s">
        <v>825</v>
      </c>
      <c r="F540" s="0" t="s">
        <v>308</v>
      </c>
      <c r="G540" s="0" t="n">
        <f aca="false">HYPERLINK("http://clipc-services.ceda.ac.uk/dreq/u/c9a70b4e-c5f0-11e6-ac20-5404a60d96b5.html","web")</f>
        <v>0</v>
      </c>
      <c r="H540" s="0" t="s">
        <v>826</v>
      </c>
      <c r="I540" s="0" t="s">
        <v>36</v>
      </c>
      <c r="J540" s="0" t="s">
        <v>827</v>
      </c>
      <c r="K540" s="0" t="s">
        <v>828</v>
      </c>
    </row>
    <row r="541" customFormat="false" ht="15" hidden="false" customHeight="false" outlineLevel="0" collapsed="false">
      <c r="A541" s="0" t="s">
        <v>758</v>
      </c>
      <c r="B541" s="0" t="s">
        <v>694</v>
      </c>
      <c r="C541" s="0" t="s">
        <v>31</v>
      </c>
      <c r="D541" s="0" t="s">
        <v>435</v>
      </c>
      <c r="E541" s="0" t="s">
        <v>695</v>
      </c>
      <c r="F541" s="0" t="s">
        <v>336</v>
      </c>
      <c r="G541" s="0" t="n">
        <f aca="false">HYPERLINK("http://clipc-services.ceda.ac.uk/dreq/u/5917483c-9e49-11e5-803c-0d0b866b59f3.html","web")</f>
        <v>0</v>
      </c>
      <c r="H541" s="0" t="s">
        <v>696</v>
      </c>
      <c r="I541" s="0" t="s">
        <v>36</v>
      </c>
      <c r="J541" s="0" t="s">
        <v>697</v>
      </c>
      <c r="K541" s="0" t="s">
        <v>829</v>
      </c>
    </row>
    <row r="542" customFormat="false" ht="15" hidden="false" customHeight="false" outlineLevel="0" collapsed="false">
      <c r="A542" s="0" t="s">
        <v>758</v>
      </c>
      <c r="B542" s="0" t="s">
        <v>694</v>
      </c>
      <c r="C542" s="0" t="s">
        <v>31</v>
      </c>
      <c r="D542" s="0" t="s">
        <v>435</v>
      </c>
      <c r="E542" s="0" t="s">
        <v>695</v>
      </c>
      <c r="F542" s="0" t="s">
        <v>336</v>
      </c>
      <c r="G542" s="0" t="n">
        <f aca="false">HYPERLINK("http://clipc-services.ceda.ac.uk/dreq/u/5917483c-9e49-11e5-803c-0d0b866b59f3.html","web")</f>
        <v>0</v>
      </c>
      <c r="H542" s="0" t="s">
        <v>696</v>
      </c>
      <c r="I542" s="0" t="s">
        <v>36</v>
      </c>
      <c r="J542" s="0" t="s">
        <v>697</v>
      </c>
      <c r="K542" s="0" t="s">
        <v>829</v>
      </c>
    </row>
    <row r="543" customFormat="false" ht="15" hidden="false" customHeight="false" outlineLevel="0" collapsed="false">
      <c r="A543" s="0" t="s">
        <v>758</v>
      </c>
      <c r="B543" s="0" t="s">
        <v>698</v>
      </c>
      <c r="C543" s="0" t="s">
        <v>31</v>
      </c>
      <c r="D543" s="0" t="s">
        <v>435</v>
      </c>
      <c r="E543" s="0" t="s">
        <v>699</v>
      </c>
      <c r="F543" s="0" t="s">
        <v>336</v>
      </c>
      <c r="G543" s="0" t="n">
        <f aca="false">HYPERLINK("http://clipc-services.ceda.ac.uk/dreq/u/59173c0c-9e49-11e5-803c-0d0b866b59f3.html","web")</f>
        <v>0</v>
      </c>
      <c r="H543" s="0" t="s">
        <v>696</v>
      </c>
      <c r="I543" s="0" t="s">
        <v>36</v>
      </c>
      <c r="J543" s="0" t="s">
        <v>700</v>
      </c>
      <c r="K543" s="0" t="s">
        <v>830</v>
      </c>
    </row>
    <row r="544" customFormat="false" ht="15" hidden="false" customHeight="false" outlineLevel="0" collapsed="false">
      <c r="A544" s="0" t="s">
        <v>758</v>
      </c>
      <c r="B544" s="0" t="s">
        <v>698</v>
      </c>
      <c r="C544" s="0" t="s">
        <v>31</v>
      </c>
      <c r="D544" s="0" t="s">
        <v>435</v>
      </c>
      <c r="E544" s="0" t="s">
        <v>699</v>
      </c>
      <c r="F544" s="0" t="s">
        <v>336</v>
      </c>
      <c r="G544" s="0" t="n">
        <f aca="false">HYPERLINK("http://clipc-services.ceda.ac.uk/dreq/u/59173c0c-9e49-11e5-803c-0d0b866b59f3.html","web")</f>
        <v>0</v>
      </c>
      <c r="H544" s="0" t="s">
        <v>696</v>
      </c>
      <c r="I544" s="0" t="s">
        <v>36</v>
      </c>
      <c r="J544" s="0" t="s">
        <v>700</v>
      </c>
      <c r="K544" s="0" t="s">
        <v>830</v>
      </c>
    </row>
    <row r="545" customFormat="false" ht="15" hidden="false" customHeight="false" outlineLevel="0" collapsed="false">
      <c r="A545" s="0" t="s">
        <v>758</v>
      </c>
      <c r="B545" s="0" t="s">
        <v>831</v>
      </c>
      <c r="C545" s="0" t="s">
        <v>31</v>
      </c>
      <c r="D545" s="0" t="s">
        <v>194</v>
      </c>
      <c r="E545" s="0" t="s">
        <v>832</v>
      </c>
      <c r="F545" s="0" t="s">
        <v>833</v>
      </c>
      <c r="G545" s="0" t="n">
        <f aca="false">HYPERLINK("http://clipc-services.ceda.ac.uk/dreq/u/c26eed24b27782de78cfab86e3d3b2d2.html","web")</f>
        <v>0</v>
      </c>
      <c r="H545" s="0" t="s">
        <v>834</v>
      </c>
      <c r="I545" s="0" t="s">
        <v>835</v>
      </c>
      <c r="J545" s="0" t="s">
        <v>836</v>
      </c>
      <c r="K545" s="0" t="s">
        <v>773</v>
      </c>
    </row>
    <row r="546" customFormat="false" ht="15" hidden="false" customHeight="false" outlineLevel="0" collapsed="false">
      <c r="A546" s="0" t="s">
        <v>758</v>
      </c>
      <c r="B546" s="0" t="s">
        <v>831</v>
      </c>
      <c r="C546" s="0" t="s">
        <v>31</v>
      </c>
      <c r="D546" s="0" t="s">
        <v>194</v>
      </c>
      <c r="E546" s="0" t="s">
        <v>832</v>
      </c>
      <c r="F546" s="0" t="s">
        <v>833</v>
      </c>
      <c r="G546" s="0" t="n">
        <f aca="false">HYPERLINK("http://clipc-services.ceda.ac.uk/dreq/u/c26eed24b27782de78cfab86e3d3b2d2.html","web")</f>
        <v>0</v>
      </c>
      <c r="H546" s="0" t="s">
        <v>834</v>
      </c>
      <c r="I546" s="0" t="s">
        <v>835</v>
      </c>
      <c r="J546" s="0" t="s">
        <v>836</v>
      </c>
      <c r="K546" s="0" t="s">
        <v>773</v>
      </c>
    </row>
    <row r="548" customFormat="false" ht="15" hidden="false" customHeight="false" outlineLevel="0" collapsed="false">
      <c r="A548" s="0" t="s">
        <v>837</v>
      </c>
      <c r="B548" s="0" t="s">
        <v>233</v>
      </c>
      <c r="C548" s="0" t="s">
        <v>31</v>
      </c>
      <c r="D548" s="0" t="s">
        <v>838</v>
      </c>
      <c r="E548" s="0" t="s">
        <v>235</v>
      </c>
      <c r="F548" s="0" t="s">
        <v>24</v>
      </c>
      <c r="G548" s="0" t="n">
        <f aca="false">HYPERLINK("http://clipc-services.ceda.ac.uk/dreq/u/400e5707b65c01e31f2ec6a59dd3983b.html","web")</f>
        <v>0</v>
      </c>
      <c r="H548" s="0" t="s">
        <v>236</v>
      </c>
      <c r="I548" s="0" t="s">
        <v>237</v>
      </c>
      <c r="J548" s="0" t="s">
        <v>238</v>
      </c>
      <c r="K548" s="0" t="s">
        <v>839</v>
      </c>
    </row>
    <row r="549" customFormat="false" ht="15" hidden="false" customHeight="false" outlineLevel="0" collapsed="false">
      <c r="A549" s="0" t="s">
        <v>837</v>
      </c>
      <c r="B549" s="0" t="s">
        <v>233</v>
      </c>
      <c r="C549" s="0" t="s">
        <v>31</v>
      </c>
      <c r="D549" s="0" t="s">
        <v>838</v>
      </c>
      <c r="E549" s="0" t="s">
        <v>235</v>
      </c>
      <c r="F549" s="0" t="s">
        <v>24</v>
      </c>
      <c r="G549" s="0" t="n">
        <f aca="false">HYPERLINK("http://clipc-services.ceda.ac.uk/dreq/u/400e5707b65c01e31f2ec6a59dd3983b.html","web")</f>
        <v>0</v>
      </c>
      <c r="H549" s="0" t="s">
        <v>236</v>
      </c>
      <c r="I549" s="0" t="s">
        <v>237</v>
      </c>
      <c r="J549" s="0" t="s">
        <v>238</v>
      </c>
      <c r="K549" s="0" t="s">
        <v>839</v>
      </c>
    </row>
    <row r="550" customFormat="false" ht="15" hidden="false" customHeight="false" outlineLevel="0" collapsed="false">
      <c r="A550" s="0" t="s">
        <v>837</v>
      </c>
      <c r="B550" s="0" t="s">
        <v>840</v>
      </c>
      <c r="C550" s="0" t="s">
        <v>31</v>
      </c>
      <c r="D550" s="0" t="s">
        <v>841</v>
      </c>
      <c r="E550" s="0" t="s">
        <v>842</v>
      </c>
      <c r="F550" s="0" t="s">
        <v>31</v>
      </c>
      <c r="G550" s="0" t="n">
        <f aca="false">HYPERLINK("http://clipc-services.ceda.ac.uk/dreq/u/a06b8e83250b870d9f39dc1f6534efcb.html","web")</f>
        <v>0</v>
      </c>
      <c r="H550" s="0" t="s">
        <v>843</v>
      </c>
      <c r="I550" s="0" t="s">
        <v>237</v>
      </c>
      <c r="J550" s="0" t="s">
        <v>844</v>
      </c>
      <c r="K550" s="0" t="s">
        <v>839</v>
      </c>
    </row>
    <row r="551" customFormat="false" ht="15" hidden="false" customHeight="false" outlineLevel="0" collapsed="false">
      <c r="A551" s="0" t="s">
        <v>837</v>
      </c>
      <c r="B551" s="0" t="s">
        <v>840</v>
      </c>
      <c r="C551" s="0" t="s">
        <v>31</v>
      </c>
      <c r="D551" s="0" t="s">
        <v>841</v>
      </c>
      <c r="E551" s="0" t="s">
        <v>842</v>
      </c>
      <c r="F551" s="0" t="s">
        <v>31</v>
      </c>
      <c r="G551" s="0" t="n">
        <f aca="false">HYPERLINK("http://clipc-services.ceda.ac.uk/dreq/u/a06b8e83250b870d9f39dc1f6534efcb.html","web")</f>
        <v>0</v>
      </c>
      <c r="H551" s="0" t="s">
        <v>843</v>
      </c>
      <c r="I551" s="0" t="s">
        <v>237</v>
      </c>
      <c r="J551" s="0" t="s">
        <v>844</v>
      </c>
      <c r="K551" s="0" t="s">
        <v>839</v>
      </c>
    </row>
    <row r="552" customFormat="false" ht="15" hidden="false" customHeight="false" outlineLevel="0" collapsed="false">
      <c r="A552" s="0" t="s">
        <v>837</v>
      </c>
      <c r="B552" s="0" t="s">
        <v>239</v>
      </c>
      <c r="C552" s="0" t="s">
        <v>13</v>
      </c>
      <c r="D552" s="0" t="s">
        <v>845</v>
      </c>
      <c r="E552" s="0" t="s">
        <v>241</v>
      </c>
      <c r="F552" s="0" t="s">
        <v>24</v>
      </c>
      <c r="G552" s="0" t="n">
        <f aca="false">HYPERLINK("http://clipc-services.ceda.ac.uk/dreq/u/fa7666d61b92de5bad1ad76561b8b850.html","web")</f>
        <v>0</v>
      </c>
      <c r="H552" s="0" t="s">
        <v>236</v>
      </c>
      <c r="I552" s="0" t="s">
        <v>237</v>
      </c>
      <c r="J552" s="0" t="s">
        <v>242</v>
      </c>
      <c r="K552" s="0" t="s">
        <v>222</v>
      </c>
    </row>
    <row r="553" customFormat="false" ht="15" hidden="false" customHeight="false" outlineLevel="0" collapsed="false">
      <c r="A553" s="0" t="s">
        <v>837</v>
      </c>
      <c r="B553" s="0" t="s">
        <v>239</v>
      </c>
      <c r="C553" s="0" t="s">
        <v>13</v>
      </c>
      <c r="D553" s="0" t="s">
        <v>845</v>
      </c>
      <c r="E553" s="0" t="s">
        <v>241</v>
      </c>
      <c r="F553" s="0" t="s">
        <v>24</v>
      </c>
      <c r="G553" s="0" t="n">
        <f aca="false">HYPERLINK("http://clipc-services.ceda.ac.uk/dreq/u/fa7666d61b92de5bad1ad76561b8b850.html","web")</f>
        <v>0</v>
      </c>
      <c r="H553" s="0" t="s">
        <v>236</v>
      </c>
      <c r="I553" s="0" t="s">
        <v>237</v>
      </c>
      <c r="J553" s="0" t="s">
        <v>242</v>
      </c>
      <c r="K553" s="0" t="s">
        <v>222</v>
      </c>
    </row>
    <row r="554" customFormat="false" ht="15" hidden="false" customHeight="false" outlineLevel="0" collapsed="false">
      <c r="A554" s="0" t="s">
        <v>837</v>
      </c>
      <c r="B554" s="0" t="s">
        <v>846</v>
      </c>
      <c r="C554" s="0" t="s">
        <v>31</v>
      </c>
      <c r="D554" s="0" t="s">
        <v>847</v>
      </c>
      <c r="E554" s="0" t="s">
        <v>848</v>
      </c>
      <c r="F554" s="0" t="s">
        <v>31</v>
      </c>
      <c r="G554" s="0" t="n">
        <f aca="false">HYPERLINK("http://clipc-services.ceda.ac.uk/dreq/u/59139cfa-9e49-11e5-803c-0d0b866b59f3.html","web")</f>
        <v>0</v>
      </c>
      <c r="H554" s="0" t="s">
        <v>849</v>
      </c>
      <c r="I554" s="0" t="s">
        <v>36</v>
      </c>
      <c r="J554" s="0" t="s">
        <v>850</v>
      </c>
      <c r="K554" s="0" t="s">
        <v>851</v>
      </c>
    </row>
    <row r="555" customFormat="false" ht="15" hidden="false" customHeight="false" outlineLevel="0" collapsed="false">
      <c r="A555" s="0" t="s">
        <v>837</v>
      </c>
      <c r="B555" s="0" t="s">
        <v>846</v>
      </c>
      <c r="C555" s="0" t="s">
        <v>31</v>
      </c>
      <c r="D555" s="0" t="s">
        <v>847</v>
      </c>
      <c r="E555" s="0" t="s">
        <v>848</v>
      </c>
      <c r="F555" s="0" t="s">
        <v>31</v>
      </c>
      <c r="G555" s="0" t="n">
        <f aca="false">HYPERLINK("http://clipc-services.ceda.ac.uk/dreq/u/59139cfa-9e49-11e5-803c-0d0b866b59f3.html","web")</f>
        <v>0</v>
      </c>
      <c r="H555" s="0" t="s">
        <v>849</v>
      </c>
      <c r="I555" s="0" t="s">
        <v>36</v>
      </c>
      <c r="J555" s="0" t="s">
        <v>850</v>
      </c>
      <c r="K555" s="0" t="s">
        <v>851</v>
      </c>
    </row>
    <row r="556" customFormat="false" ht="15" hidden="false" customHeight="false" outlineLevel="0" collapsed="false">
      <c r="A556" s="0" t="s">
        <v>837</v>
      </c>
      <c r="B556" s="0" t="s">
        <v>852</v>
      </c>
      <c r="C556" s="0" t="s">
        <v>31</v>
      </c>
      <c r="D556" s="0" t="s">
        <v>847</v>
      </c>
      <c r="E556" s="0" t="s">
        <v>853</v>
      </c>
      <c r="F556" s="0" t="s">
        <v>31</v>
      </c>
      <c r="G556" s="0" t="n">
        <f aca="false">HYPERLINK("http://clipc-services.ceda.ac.uk/dreq/u/590f3f16-9e49-11e5-803c-0d0b866b59f3.html","web")</f>
        <v>0</v>
      </c>
      <c r="H556" s="0" t="s">
        <v>849</v>
      </c>
      <c r="I556" s="0" t="s">
        <v>36</v>
      </c>
      <c r="J556" s="0" t="s">
        <v>854</v>
      </c>
      <c r="K556" s="0" t="s">
        <v>851</v>
      </c>
    </row>
    <row r="557" customFormat="false" ht="15" hidden="false" customHeight="false" outlineLevel="0" collapsed="false">
      <c r="A557" s="0" t="s">
        <v>837</v>
      </c>
      <c r="B557" s="0" t="s">
        <v>852</v>
      </c>
      <c r="C557" s="0" t="s">
        <v>31</v>
      </c>
      <c r="D557" s="0" t="s">
        <v>847</v>
      </c>
      <c r="E557" s="0" t="s">
        <v>853</v>
      </c>
      <c r="F557" s="0" t="s">
        <v>31</v>
      </c>
      <c r="G557" s="0" t="n">
        <f aca="false">HYPERLINK("http://clipc-services.ceda.ac.uk/dreq/u/590f3f16-9e49-11e5-803c-0d0b866b59f3.html","web")</f>
        <v>0</v>
      </c>
      <c r="H557" s="0" t="s">
        <v>849</v>
      </c>
      <c r="I557" s="0" t="s">
        <v>36</v>
      </c>
      <c r="J557" s="0" t="s">
        <v>854</v>
      </c>
      <c r="K557" s="0" t="s">
        <v>851</v>
      </c>
    </row>
    <row r="558" customFormat="false" ht="15" hidden="false" customHeight="false" outlineLevel="0" collapsed="false">
      <c r="A558" s="0" t="s">
        <v>837</v>
      </c>
      <c r="B558" s="0" t="s">
        <v>855</v>
      </c>
      <c r="C558" s="0" t="s">
        <v>31</v>
      </c>
      <c r="D558" s="0" t="s">
        <v>847</v>
      </c>
      <c r="E558" s="0" t="s">
        <v>856</v>
      </c>
      <c r="F558" s="0" t="s">
        <v>308</v>
      </c>
      <c r="G558" s="0" t="n">
        <f aca="false">HYPERLINK("http://clipc-services.ceda.ac.uk/dreq/u/af7306dc-a0da-11e6-bc63-ac72891c3257.html","web")</f>
        <v>0</v>
      </c>
      <c r="H558" s="0" t="s">
        <v>849</v>
      </c>
      <c r="I558" s="0" t="s">
        <v>36</v>
      </c>
      <c r="J558" s="0" t="s">
        <v>857</v>
      </c>
      <c r="K558" s="0" t="s">
        <v>851</v>
      </c>
    </row>
    <row r="559" customFormat="false" ht="15" hidden="false" customHeight="false" outlineLevel="0" collapsed="false">
      <c r="A559" s="0" t="s">
        <v>837</v>
      </c>
      <c r="B559" s="0" t="s">
        <v>855</v>
      </c>
      <c r="C559" s="0" t="s">
        <v>31</v>
      </c>
      <c r="D559" s="0" t="s">
        <v>847</v>
      </c>
      <c r="E559" s="0" t="s">
        <v>856</v>
      </c>
      <c r="F559" s="0" t="s">
        <v>308</v>
      </c>
      <c r="G559" s="0" t="n">
        <f aca="false">HYPERLINK("http://clipc-services.ceda.ac.uk/dreq/u/af7306dc-a0da-11e6-bc63-ac72891c3257.html","web")</f>
        <v>0</v>
      </c>
      <c r="H559" s="0" t="s">
        <v>849</v>
      </c>
      <c r="I559" s="0" t="s">
        <v>36</v>
      </c>
      <c r="J559" s="0" t="s">
        <v>857</v>
      </c>
      <c r="K559" s="0" t="s">
        <v>851</v>
      </c>
    </row>
    <row r="560" customFormat="false" ht="15" hidden="false" customHeight="false" outlineLevel="0" collapsed="false">
      <c r="A560" s="0" t="s">
        <v>837</v>
      </c>
      <c r="B560" s="0" t="s">
        <v>858</v>
      </c>
      <c r="C560" s="0" t="s">
        <v>31</v>
      </c>
      <c r="D560" s="0" t="s">
        <v>859</v>
      </c>
      <c r="E560" s="0" t="s">
        <v>860</v>
      </c>
      <c r="F560" s="0" t="s">
        <v>31</v>
      </c>
      <c r="G560" s="0" t="n">
        <f aca="false">HYPERLINK("http://clipc-services.ceda.ac.uk/dreq/u/afd8ba4a-a0da-11e6-bc63-ac72891c3257.html","web")</f>
        <v>0</v>
      </c>
      <c r="H560" s="0" t="s">
        <v>849</v>
      </c>
      <c r="I560" s="0" t="s">
        <v>36</v>
      </c>
      <c r="J560" s="0" t="s">
        <v>861</v>
      </c>
      <c r="K560" s="0" t="s">
        <v>851</v>
      </c>
    </row>
    <row r="561" customFormat="false" ht="15" hidden="false" customHeight="false" outlineLevel="0" collapsed="false">
      <c r="A561" s="0" t="s">
        <v>837</v>
      </c>
      <c r="B561" s="0" t="s">
        <v>858</v>
      </c>
      <c r="C561" s="0" t="s">
        <v>31</v>
      </c>
      <c r="D561" s="0" t="s">
        <v>859</v>
      </c>
      <c r="E561" s="0" t="s">
        <v>860</v>
      </c>
      <c r="F561" s="0" t="s">
        <v>31</v>
      </c>
      <c r="G561" s="0" t="n">
        <f aca="false">HYPERLINK("http://clipc-services.ceda.ac.uk/dreq/u/afd8ba4a-a0da-11e6-bc63-ac72891c3257.html","web")</f>
        <v>0</v>
      </c>
      <c r="H561" s="0" t="s">
        <v>849</v>
      </c>
      <c r="I561" s="0" t="s">
        <v>36</v>
      </c>
      <c r="J561" s="0" t="s">
        <v>861</v>
      </c>
      <c r="K561" s="0" t="s">
        <v>851</v>
      </c>
    </row>
    <row r="562" customFormat="false" ht="15" hidden="false" customHeight="false" outlineLevel="0" collapsed="false">
      <c r="A562" s="0" t="s">
        <v>837</v>
      </c>
      <c r="B562" s="0" t="s">
        <v>862</v>
      </c>
      <c r="C562" s="0" t="s">
        <v>31</v>
      </c>
      <c r="D562" s="0" t="s">
        <v>859</v>
      </c>
      <c r="E562" s="0" t="s">
        <v>863</v>
      </c>
      <c r="F562" s="0" t="s">
        <v>31</v>
      </c>
      <c r="G562" s="0" t="n">
        <f aca="false">HYPERLINK("http://clipc-services.ceda.ac.uk/dreq/u/b02eb8b4-a0da-11e6-bc63-ac72891c3257.html","web")</f>
        <v>0</v>
      </c>
      <c r="H562" s="0" t="s">
        <v>849</v>
      </c>
      <c r="I562" s="0" t="s">
        <v>36</v>
      </c>
      <c r="J562" s="0" t="s">
        <v>864</v>
      </c>
      <c r="K562" s="0" t="s">
        <v>851</v>
      </c>
    </row>
    <row r="563" customFormat="false" ht="15" hidden="false" customHeight="false" outlineLevel="0" collapsed="false">
      <c r="A563" s="0" t="s">
        <v>837</v>
      </c>
      <c r="B563" s="0" t="s">
        <v>862</v>
      </c>
      <c r="C563" s="0" t="s">
        <v>31</v>
      </c>
      <c r="D563" s="0" t="s">
        <v>859</v>
      </c>
      <c r="E563" s="0" t="s">
        <v>863</v>
      </c>
      <c r="F563" s="0" t="s">
        <v>31</v>
      </c>
      <c r="G563" s="0" t="n">
        <f aca="false">HYPERLINK("http://clipc-services.ceda.ac.uk/dreq/u/b02eb8b4-a0da-11e6-bc63-ac72891c3257.html","web")</f>
        <v>0</v>
      </c>
      <c r="H563" s="0" t="s">
        <v>849</v>
      </c>
      <c r="I563" s="0" t="s">
        <v>36</v>
      </c>
      <c r="J563" s="0" t="s">
        <v>864</v>
      </c>
      <c r="K563" s="0" t="s">
        <v>851</v>
      </c>
    </row>
    <row r="564" customFormat="false" ht="15" hidden="false" customHeight="false" outlineLevel="0" collapsed="false">
      <c r="A564" s="0" t="s">
        <v>837</v>
      </c>
      <c r="B564" s="0" t="s">
        <v>865</v>
      </c>
      <c r="C564" s="0" t="s">
        <v>31</v>
      </c>
      <c r="D564" s="0" t="s">
        <v>859</v>
      </c>
      <c r="E564" s="0" t="s">
        <v>866</v>
      </c>
      <c r="F564" s="0" t="s">
        <v>31</v>
      </c>
      <c r="G564" s="0" t="n">
        <f aca="false">HYPERLINK("http://clipc-services.ceda.ac.uk/dreq/u/b089240c-a0da-11e6-bc63-ac72891c3257.html","web")</f>
        <v>0</v>
      </c>
      <c r="H564" s="0" t="s">
        <v>849</v>
      </c>
      <c r="I564" s="0" t="s">
        <v>36</v>
      </c>
      <c r="J564" s="0" t="s">
        <v>867</v>
      </c>
      <c r="K564" s="0" t="s">
        <v>851</v>
      </c>
    </row>
    <row r="565" customFormat="false" ht="15" hidden="false" customHeight="false" outlineLevel="0" collapsed="false">
      <c r="A565" s="0" t="s">
        <v>837</v>
      </c>
      <c r="B565" s="0" t="s">
        <v>865</v>
      </c>
      <c r="C565" s="0" t="s">
        <v>31</v>
      </c>
      <c r="D565" s="0" t="s">
        <v>859</v>
      </c>
      <c r="E565" s="0" t="s">
        <v>866</v>
      </c>
      <c r="F565" s="0" t="s">
        <v>31</v>
      </c>
      <c r="G565" s="0" t="n">
        <f aca="false">HYPERLINK("http://clipc-services.ceda.ac.uk/dreq/u/b089240c-a0da-11e6-bc63-ac72891c3257.html","web")</f>
        <v>0</v>
      </c>
      <c r="H565" s="0" t="s">
        <v>849</v>
      </c>
      <c r="I565" s="0" t="s">
        <v>36</v>
      </c>
      <c r="J565" s="0" t="s">
        <v>867</v>
      </c>
      <c r="K565" s="0" t="s">
        <v>851</v>
      </c>
    </row>
    <row r="566" customFormat="false" ht="15" hidden="false" customHeight="false" outlineLevel="0" collapsed="false">
      <c r="A566" s="0" t="s">
        <v>837</v>
      </c>
      <c r="B566" s="0" t="s">
        <v>824</v>
      </c>
      <c r="C566" s="0" t="s">
        <v>31</v>
      </c>
      <c r="D566" s="0" t="s">
        <v>868</v>
      </c>
      <c r="E566" s="0" t="s">
        <v>825</v>
      </c>
      <c r="F566" s="0" t="s">
        <v>308</v>
      </c>
      <c r="G566" s="0" t="n">
        <f aca="false">HYPERLINK("http://clipc-services.ceda.ac.uk/dreq/u/c9a70b4e-c5f0-11e6-ac20-5404a60d96b5.html","web")</f>
        <v>0</v>
      </c>
      <c r="H566" s="0" t="s">
        <v>826</v>
      </c>
      <c r="I566" s="0" t="s">
        <v>36</v>
      </c>
      <c r="J566" s="0" t="s">
        <v>827</v>
      </c>
      <c r="K566" s="0" t="s">
        <v>851</v>
      </c>
    </row>
    <row r="567" customFormat="false" ht="15" hidden="false" customHeight="false" outlineLevel="0" collapsed="false">
      <c r="A567" s="0" t="s">
        <v>837</v>
      </c>
      <c r="B567" s="0" t="s">
        <v>824</v>
      </c>
      <c r="C567" s="0" t="s">
        <v>31</v>
      </c>
      <c r="D567" s="0" t="s">
        <v>868</v>
      </c>
      <c r="E567" s="0" t="s">
        <v>825</v>
      </c>
      <c r="F567" s="0" t="s">
        <v>308</v>
      </c>
      <c r="G567" s="0" t="n">
        <f aca="false">HYPERLINK("http://clipc-services.ceda.ac.uk/dreq/u/c9a70b4e-c5f0-11e6-ac20-5404a60d96b5.html","web")</f>
        <v>0</v>
      </c>
      <c r="H567" s="0" t="s">
        <v>826</v>
      </c>
      <c r="I567" s="0" t="s">
        <v>36</v>
      </c>
      <c r="J567" s="0" t="s">
        <v>827</v>
      </c>
      <c r="K567" s="0" t="s">
        <v>851</v>
      </c>
    </row>
    <row r="568" customFormat="false" ht="15" hidden="false" customHeight="false" outlineLevel="0" collapsed="false">
      <c r="A568" s="0" t="s">
        <v>837</v>
      </c>
      <c r="B568" s="0" t="s">
        <v>869</v>
      </c>
      <c r="C568" s="0" t="s">
        <v>31</v>
      </c>
      <c r="D568" s="0" t="s">
        <v>868</v>
      </c>
      <c r="E568" s="0" t="s">
        <v>870</v>
      </c>
      <c r="F568" s="0" t="s">
        <v>308</v>
      </c>
      <c r="G568" s="0" t="n">
        <f aca="false">HYPERLINK("http://clipc-services.ceda.ac.uk/dreq/u/590daf66-9e49-11e5-803c-0d0b866b59f3.html","web")</f>
        <v>0</v>
      </c>
      <c r="H568" s="0" t="s">
        <v>871</v>
      </c>
      <c r="I568" s="0" t="s">
        <v>36</v>
      </c>
      <c r="J568" s="0" t="s">
        <v>872</v>
      </c>
      <c r="K568" s="0" t="s">
        <v>851</v>
      </c>
    </row>
    <row r="569" customFormat="false" ht="15" hidden="false" customHeight="false" outlineLevel="0" collapsed="false">
      <c r="A569" s="0" t="s">
        <v>837</v>
      </c>
      <c r="B569" s="0" t="s">
        <v>869</v>
      </c>
      <c r="C569" s="0" t="s">
        <v>31</v>
      </c>
      <c r="D569" s="0" t="s">
        <v>868</v>
      </c>
      <c r="E569" s="0" t="s">
        <v>870</v>
      </c>
      <c r="F569" s="0" t="s">
        <v>308</v>
      </c>
      <c r="G569" s="0" t="n">
        <f aca="false">HYPERLINK("http://clipc-services.ceda.ac.uk/dreq/u/590daf66-9e49-11e5-803c-0d0b866b59f3.html","web")</f>
        <v>0</v>
      </c>
      <c r="H569" s="0" t="s">
        <v>871</v>
      </c>
      <c r="I569" s="0" t="s">
        <v>36</v>
      </c>
      <c r="J569" s="0" t="s">
        <v>872</v>
      </c>
      <c r="K569" s="0" t="s">
        <v>851</v>
      </c>
    </row>
    <row r="570" customFormat="false" ht="15" hidden="false" customHeight="false" outlineLevel="0" collapsed="false">
      <c r="A570" s="0" t="s">
        <v>837</v>
      </c>
      <c r="B570" s="0" t="s">
        <v>873</v>
      </c>
      <c r="C570" s="0" t="s">
        <v>31</v>
      </c>
      <c r="D570" s="0" t="s">
        <v>868</v>
      </c>
      <c r="E570" s="0" t="s">
        <v>874</v>
      </c>
      <c r="F570" s="0" t="s">
        <v>308</v>
      </c>
      <c r="G570" s="0" t="n">
        <f aca="false">HYPERLINK("http://clipc-services.ceda.ac.uk/dreq/u/90df05fe3dcd9fe0c9b48aaa74b5e9e.html","web")</f>
        <v>0</v>
      </c>
      <c r="H570" s="0" t="s">
        <v>871</v>
      </c>
      <c r="I570" s="0" t="s">
        <v>36</v>
      </c>
      <c r="J570" s="0" t="s">
        <v>875</v>
      </c>
      <c r="K570" s="0" t="s">
        <v>851</v>
      </c>
    </row>
    <row r="571" customFormat="false" ht="15" hidden="false" customHeight="false" outlineLevel="0" collapsed="false">
      <c r="A571" s="0" t="s">
        <v>837</v>
      </c>
      <c r="B571" s="0" t="s">
        <v>873</v>
      </c>
      <c r="C571" s="0" t="s">
        <v>31</v>
      </c>
      <c r="D571" s="0" t="s">
        <v>868</v>
      </c>
      <c r="E571" s="0" t="s">
        <v>874</v>
      </c>
      <c r="F571" s="0" t="s">
        <v>308</v>
      </c>
      <c r="G571" s="0" t="n">
        <f aca="false">HYPERLINK("http://clipc-services.ceda.ac.uk/dreq/u/90df05fe3dcd9fe0c9b48aaa74b5e9e.html","web")</f>
        <v>0</v>
      </c>
      <c r="H571" s="0" t="s">
        <v>871</v>
      </c>
      <c r="I571" s="0" t="s">
        <v>36</v>
      </c>
      <c r="J571" s="0" t="s">
        <v>875</v>
      </c>
      <c r="K571" s="0" t="s">
        <v>851</v>
      </c>
    </row>
    <row r="572" customFormat="false" ht="15" hidden="false" customHeight="false" outlineLevel="0" collapsed="false">
      <c r="A572" s="0" t="s">
        <v>837</v>
      </c>
      <c r="B572" s="0" t="s">
        <v>876</v>
      </c>
      <c r="C572" s="0" t="s">
        <v>31</v>
      </c>
      <c r="D572" s="0" t="s">
        <v>847</v>
      </c>
      <c r="E572" s="0" t="s">
        <v>877</v>
      </c>
      <c r="F572" s="0" t="s">
        <v>308</v>
      </c>
      <c r="G572" s="0" t="n">
        <f aca="false">HYPERLINK("http://clipc-services.ceda.ac.uk/dreq/u/3819950e-a0dc-11e6-bc63-ac72891c3257.html","web")</f>
        <v>0</v>
      </c>
      <c r="H572" s="0" t="s">
        <v>849</v>
      </c>
      <c r="I572" s="0" t="s">
        <v>36</v>
      </c>
      <c r="J572" s="0" t="s">
        <v>878</v>
      </c>
      <c r="K572" s="0" t="s">
        <v>851</v>
      </c>
    </row>
    <row r="573" customFormat="false" ht="15" hidden="false" customHeight="false" outlineLevel="0" collapsed="false">
      <c r="A573" s="0" t="s">
        <v>837</v>
      </c>
      <c r="B573" s="0" t="s">
        <v>876</v>
      </c>
      <c r="C573" s="0" t="s">
        <v>31</v>
      </c>
      <c r="D573" s="0" t="s">
        <v>847</v>
      </c>
      <c r="E573" s="0" t="s">
        <v>877</v>
      </c>
      <c r="F573" s="0" t="s">
        <v>308</v>
      </c>
      <c r="G573" s="0" t="n">
        <f aca="false">HYPERLINK("http://clipc-services.ceda.ac.uk/dreq/u/3819950e-a0dc-11e6-bc63-ac72891c3257.html","web")</f>
        <v>0</v>
      </c>
      <c r="H573" s="0" t="s">
        <v>849</v>
      </c>
      <c r="I573" s="0" t="s">
        <v>36</v>
      </c>
      <c r="J573" s="0" t="s">
        <v>878</v>
      </c>
      <c r="K573" s="0" t="s">
        <v>851</v>
      </c>
    </row>
    <row r="574" customFormat="false" ht="15" hidden="false" customHeight="false" outlineLevel="0" collapsed="false">
      <c r="A574" s="0" t="s">
        <v>837</v>
      </c>
      <c r="B574" s="0" t="s">
        <v>879</v>
      </c>
      <c r="C574" s="0" t="s">
        <v>31</v>
      </c>
      <c r="D574" s="0" t="s">
        <v>847</v>
      </c>
      <c r="E574" s="0" t="s">
        <v>880</v>
      </c>
      <c r="F574" s="0" t="s">
        <v>308</v>
      </c>
      <c r="G574" s="0" t="n">
        <f aca="false">HYPERLINK("http://clipc-services.ceda.ac.uk/dreq/u/386fb33a-a0dc-11e6-bc63-ac72891c3257.html","web")</f>
        <v>0</v>
      </c>
      <c r="H574" s="0" t="s">
        <v>849</v>
      </c>
      <c r="I574" s="0" t="s">
        <v>36</v>
      </c>
      <c r="J574" s="0" t="s">
        <v>878</v>
      </c>
      <c r="K574" s="0" t="s">
        <v>851</v>
      </c>
    </row>
    <row r="575" customFormat="false" ht="15" hidden="false" customHeight="false" outlineLevel="0" collapsed="false">
      <c r="A575" s="0" t="s">
        <v>837</v>
      </c>
      <c r="B575" s="0" t="s">
        <v>879</v>
      </c>
      <c r="C575" s="0" t="s">
        <v>31</v>
      </c>
      <c r="D575" s="0" t="s">
        <v>847</v>
      </c>
      <c r="E575" s="0" t="s">
        <v>880</v>
      </c>
      <c r="F575" s="0" t="s">
        <v>308</v>
      </c>
      <c r="G575" s="0" t="n">
        <f aca="false">HYPERLINK("http://clipc-services.ceda.ac.uk/dreq/u/386fb33a-a0dc-11e6-bc63-ac72891c3257.html","web")</f>
        <v>0</v>
      </c>
      <c r="H575" s="0" t="s">
        <v>849</v>
      </c>
      <c r="I575" s="0" t="s">
        <v>36</v>
      </c>
      <c r="J575" s="0" t="s">
        <v>878</v>
      </c>
      <c r="K575" s="0" t="s">
        <v>851</v>
      </c>
    </row>
    <row r="576" customFormat="false" ht="15" hidden="false" customHeight="false" outlineLevel="0" collapsed="false">
      <c r="A576" s="0" t="s">
        <v>837</v>
      </c>
      <c r="B576" s="0" t="s">
        <v>881</v>
      </c>
      <c r="C576" s="0" t="s">
        <v>31</v>
      </c>
      <c r="D576" s="0" t="s">
        <v>847</v>
      </c>
      <c r="E576" s="0" t="s">
        <v>882</v>
      </c>
      <c r="F576" s="0" t="s">
        <v>308</v>
      </c>
      <c r="G576" s="0" t="n">
        <f aca="false">HYPERLINK("http://clipc-services.ceda.ac.uk/dreq/u/38bd2912-a0dc-11e6-bc63-ac72891c3257.html","web")</f>
        <v>0</v>
      </c>
      <c r="H576" s="0" t="s">
        <v>849</v>
      </c>
      <c r="I576" s="0" t="s">
        <v>36</v>
      </c>
      <c r="J576" s="0" t="s">
        <v>883</v>
      </c>
      <c r="K576" s="0" t="s">
        <v>851</v>
      </c>
    </row>
    <row r="577" customFormat="false" ht="15" hidden="false" customHeight="false" outlineLevel="0" collapsed="false">
      <c r="A577" s="0" t="s">
        <v>837</v>
      </c>
      <c r="B577" s="0" t="s">
        <v>881</v>
      </c>
      <c r="C577" s="0" t="s">
        <v>31</v>
      </c>
      <c r="D577" s="0" t="s">
        <v>847</v>
      </c>
      <c r="E577" s="0" t="s">
        <v>882</v>
      </c>
      <c r="F577" s="0" t="s">
        <v>308</v>
      </c>
      <c r="G577" s="0" t="n">
        <f aca="false">HYPERLINK("http://clipc-services.ceda.ac.uk/dreq/u/38bd2912-a0dc-11e6-bc63-ac72891c3257.html","web")</f>
        <v>0</v>
      </c>
      <c r="H577" s="0" t="s">
        <v>849</v>
      </c>
      <c r="I577" s="0" t="s">
        <v>36</v>
      </c>
      <c r="J577" s="0" t="s">
        <v>883</v>
      </c>
      <c r="K577" s="0" t="s">
        <v>851</v>
      </c>
    </row>
    <row r="578" customFormat="false" ht="15" hidden="false" customHeight="false" outlineLevel="0" collapsed="false">
      <c r="A578" s="0" t="s">
        <v>837</v>
      </c>
      <c r="B578" s="0" t="s">
        <v>884</v>
      </c>
      <c r="C578" s="0" t="s">
        <v>31</v>
      </c>
      <c r="D578" s="0" t="s">
        <v>847</v>
      </c>
      <c r="E578" s="0" t="s">
        <v>885</v>
      </c>
      <c r="F578" s="0" t="s">
        <v>308</v>
      </c>
      <c r="G578" s="0" t="n">
        <f aca="false">HYPERLINK("http://clipc-services.ceda.ac.uk/dreq/u/3912bdc8-a0dc-11e6-bc63-ac72891c3257.html","web")</f>
        <v>0</v>
      </c>
      <c r="H578" s="0" t="s">
        <v>849</v>
      </c>
      <c r="I578" s="0" t="s">
        <v>36</v>
      </c>
      <c r="J578" s="0" t="s">
        <v>886</v>
      </c>
      <c r="K578" s="0" t="s">
        <v>851</v>
      </c>
    </row>
    <row r="579" customFormat="false" ht="15" hidden="false" customHeight="false" outlineLevel="0" collapsed="false">
      <c r="A579" s="0" t="s">
        <v>837</v>
      </c>
      <c r="B579" s="0" t="s">
        <v>884</v>
      </c>
      <c r="C579" s="0" t="s">
        <v>31</v>
      </c>
      <c r="D579" s="0" t="s">
        <v>847</v>
      </c>
      <c r="E579" s="0" t="s">
        <v>885</v>
      </c>
      <c r="F579" s="0" t="s">
        <v>308</v>
      </c>
      <c r="G579" s="0" t="n">
        <f aca="false">HYPERLINK("http://clipc-services.ceda.ac.uk/dreq/u/3912bdc8-a0dc-11e6-bc63-ac72891c3257.html","web")</f>
        <v>0</v>
      </c>
      <c r="H579" s="0" t="s">
        <v>849</v>
      </c>
      <c r="I579" s="0" t="s">
        <v>36</v>
      </c>
      <c r="J579" s="0" t="s">
        <v>886</v>
      </c>
      <c r="K579" s="0" t="s">
        <v>851</v>
      </c>
    </row>
    <row r="580" customFormat="false" ht="15" hidden="false" customHeight="false" outlineLevel="0" collapsed="false">
      <c r="A580" s="0" t="s">
        <v>837</v>
      </c>
      <c r="B580" s="0" t="s">
        <v>887</v>
      </c>
      <c r="C580" s="0" t="s">
        <v>31</v>
      </c>
      <c r="D580" s="0" t="s">
        <v>847</v>
      </c>
      <c r="E580" s="0" t="s">
        <v>888</v>
      </c>
      <c r="F580" s="0" t="s">
        <v>308</v>
      </c>
      <c r="G580" s="0" t="n">
        <f aca="false">HYPERLINK("http://clipc-services.ceda.ac.uk/dreq/u/398683d4-a0dc-11e6-bc63-ac72891c3257.html","web")</f>
        <v>0</v>
      </c>
      <c r="H580" s="0" t="s">
        <v>849</v>
      </c>
      <c r="I580" s="0" t="s">
        <v>36</v>
      </c>
      <c r="J580" s="0" t="s">
        <v>886</v>
      </c>
      <c r="K580" s="0" t="s">
        <v>851</v>
      </c>
    </row>
    <row r="581" customFormat="false" ht="15" hidden="false" customHeight="false" outlineLevel="0" collapsed="false">
      <c r="A581" s="0" t="s">
        <v>837</v>
      </c>
      <c r="B581" s="0" t="s">
        <v>887</v>
      </c>
      <c r="C581" s="0" t="s">
        <v>31</v>
      </c>
      <c r="D581" s="0" t="s">
        <v>847</v>
      </c>
      <c r="E581" s="0" t="s">
        <v>888</v>
      </c>
      <c r="F581" s="0" t="s">
        <v>308</v>
      </c>
      <c r="G581" s="0" t="n">
        <f aca="false">HYPERLINK("http://clipc-services.ceda.ac.uk/dreq/u/398683d4-a0dc-11e6-bc63-ac72891c3257.html","web")</f>
        <v>0</v>
      </c>
      <c r="H581" s="0" t="s">
        <v>849</v>
      </c>
      <c r="I581" s="0" t="s">
        <v>36</v>
      </c>
      <c r="J581" s="0" t="s">
        <v>886</v>
      </c>
      <c r="K581" s="0" t="s">
        <v>851</v>
      </c>
    </row>
    <row r="582" customFormat="false" ht="15" hidden="false" customHeight="false" outlineLevel="0" collapsed="false">
      <c r="A582" s="0" t="s">
        <v>837</v>
      </c>
      <c r="B582" s="0" t="s">
        <v>889</v>
      </c>
      <c r="C582" s="0" t="s">
        <v>31</v>
      </c>
      <c r="D582" s="0" t="s">
        <v>847</v>
      </c>
      <c r="E582" s="0" t="s">
        <v>890</v>
      </c>
      <c r="F582" s="0" t="s">
        <v>308</v>
      </c>
      <c r="G582" s="0" t="n">
        <f aca="false">HYPERLINK("http://clipc-services.ceda.ac.uk/dreq/u/39d8c78e-a0dc-11e6-bc63-ac72891c3257.html","web")</f>
        <v>0</v>
      </c>
      <c r="H582" s="0" t="s">
        <v>849</v>
      </c>
      <c r="I582" s="0" t="s">
        <v>36</v>
      </c>
      <c r="J582" s="0" t="s">
        <v>886</v>
      </c>
      <c r="K582" s="0" t="s">
        <v>851</v>
      </c>
    </row>
    <row r="583" customFormat="false" ht="15" hidden="false" customHeight="false" outlineLevel="0" collapsed="false">
      <c r="A583" s="0" t="s">
        <v>837</v>
      </c>
      <c r="B583" s="0" t="s">
        <v>889</v>
      </c>
      <c r="C583" s="0" t="s">
        <v>31</v>
      </c>
      <c r="D583" s="0" t="s">
        <v>847</v>
      </c>
      <c r="E583" s="0" t="s">
        <v>890</v>
      </c>
      <c r="F583" s="0" t="s">
        <v>308</v>
      </c>
      <c r="G583" s="0" t="n">
        <f aca="false">HYPERLINK("http://clipc-services.ceda.ac.uk/dreq/u/39d8c78e-a0dc-11e6-bc63-ac72891c3257.html","web")</f>
        <v>0</v>
      </c>
      <c r="H583" s="0" t="s">
        <v>849</v>
      </c>
      <c r="I583" s="0" t="s">
        <v>36</v>
      </c>
      <c r="J583" s="0" t="s">
        <v>886</v>
      </c>
      <c r="K583" s="0" t="s">
        <v>851</v>
      </c>
    </row>
    <row r="584" customFormat="false" ht="15" hidden="false" customHeight="false" outlineLevel="0" collapsed="false">
      <c r="A584" s="0" t="s">
        <v>837</v>
      </c>
      <c r="B584" s="0" t="s">
        <v>891</v>
      </c>
      <c r="C584" s="0" t="s">
        <v>31</v>
      </c>
      <c r="D584" s="0" t="s">
        <v>892</v>
      </c>
      <c r="E584" s="0" t="s">
        <v>893</v>
      </c>
      <c r="F584" s="0" t="s">
        <v>308</v>
      </c>
      <c r="G584" s="0" t="n">
        <f aca="false">HYPERLINK("http://clipc-services.ceda.ac.uk/dreq/u/ea313ee8-a0de-11e6-bc63-ac72891c3257.html","web")</f>
        <v>0</v>
      </c>
      <c r="H584" s="0" t="s">
        <v>325</v>
      </c>
      <c r="I584" s="0" t="s">
        <v>36</v>
      </c>
      <c r="J584" s="0" t="s">
        <v>894</v>
      </c>
      <c r="K584" s="0" t="s">
        <v>851</v>
      </c>
    </row>
    <row r="585" customFormat="false" ht="15" hidden="false" customHeight="false" outlineLevel="0" collapsed="false">
      <c r="A585" s="0" t="s">
        <v>837</v>
      </c>
      <c r="B585" s="0" t="s">
        <v>891</v>
      </c>
      <c r="C585" s="0" t="s">
        <v>31</v>
      </c>
      <c r="D585" s="0" t="s">
        <v>892</v>
      </c>
      <c r="E585" s="0" t="s">
        <v>893</v>
      </c>
      <c r="F585" s="0" t="s">
        <v>308</v>
      </c>
      <c r="G585" s="0" t="n">
        <f aca="false">HYPERLINK("http://clipc-services.ceda.ac.uk/dreq/u/ea313ee8-a0de-11e6-bc63-ac72891c3257.html","web")</f>
        <v>0</v>
      </c>
      <c r="H585" s="0" t="s">
        <v>325</v>
      </c>
      <c r="I585" s="0" t="s">
        <v>36</v>
      </c>
      <c r="J585" s="0" t="s">
        <v>894</v>
      </c>
      <c r="K585" s="0" t="s">
        <v>851</v>
      </c>
    </row>
    <row r="586" customFormat="false" ht="15" hidden="false" customHeight="false" outlineLevel="0" collapsed="false">
      <c r="A586" s="0" t="s">
        <v>837</v>
      </c>
      <c r="B586" s="0" t="s">
        <v>895</v>
      </c>
      <c r="C586" s="0" t="s">
        <v>31</v>
      </c>
      <c r="D586" s="0" t="s">
        <v>892</v>
      </c>
      <c r="E586" s="0" t="s">
        <v>896</v>
      </c>
      <c r="F586" s="0" t="s">
        <v>308</v>
      </c>
      <c r="G586" s="0" t="n">
        <f aca="false">HYPERLINK("http://clipc-services.ceda.ac.uk/dreq/u/ea83846e-a0de-11e6-bc63-ac72891c3257.html","web")</f>
        <v>0</v>
      </c>
      <c r="H586" s="0" t="s">
        <v>325</v>
      </c>
      <c r="I586" s="0" t="s">
        <v>36</v>
      </c>
      <c r="J586" s="0" t="s">
        <v>894</v>
      </c>
      <c r="K586" s="0" t="s">
        <v>851</v>
      </c>
    </row>
    <row r="587" customFormat="false" ht="15" hidden="false" customHeight="false" outlineLevel="0" collapsed="false">
      <c r="A587" s="0" t="s">
        <v>837</v>
      </c>
      <c r="B587" s="0" t="s">
        <v>895</v>
      </c>
      <c r="C587" s="0" t="s">
        <v>31</v>
      </c>
      <c r="D587" s="0" t="s">
        <v>892</v>
      </c>
      <c r="E587" s="0" t="s">
        <v>896</v>
      </c>
      <c r="F587" s="0" t="s">
        <v>308</v>
      </c>
      <c r="G587" s="0" t="n">
        <f aca="false">HYPERLINK("http://clipc-services.ceda.ac.uk/dreq/u/ea83846e-a0de-11e6-bc63-ac72891c3257.html","web")</f>
        <v>0</v>
      </c>
      <c r="H587" s="0" t="s">
        <v>325</v>
      </c>
      <c r="I587" s="0" t="s">
        <v>36</v>
      </c>
      <c r="J587" s="0" t="s">
        <v>894</v>
      </c>
      <c r="K587" s="0" t="s">
        <v>851</v>
      </c>
    </row>
    <row r="588" customFormat="false" ht="15" hidden="false" customHeight="false" outlineLevel="0" collapsed="false">
      <c r="A588" s="0" t="s">
        <v>837</v>
      </c>
      <c r="B588" s="0" t="s">
        <v>897</v>
      </c>
      <c r="C588" s="0" t="s">
        <v>31</v>
      </c>
      <c r="D588" s="0" t="s">
        <v>898</v>
      </c>
      <c r="E588" s="0" t="s">
        <v>899</v>
      </c>
      <c r="F588" s="0" t="s">
        <v>308</v>
      </c>
      <c r="G588" s="0" t="n">
        <f aca="false">HYPERLINK("http://clipc-services.ceda.ac.uk/dreq/u/ead5a730-a0de-11e6-bc63-ac72891c3257.html","web")</f>
        <v>0</v>
      </c>
      <c r="H588" s="0" t="s">
        <v>849</v>
      </c>
      <c r="I588" s="0" t="s">
        <v>36</v>
      </c>
      <c r="J588" s="0" t="s">
        <v>894</v>
      </c>
      <c r="K588" s="0" t="s">
        <v>851</v>
      </c>
    </row>
    <row r="589" customFormat="false" ht="15" hidden="false" customHeight="false" outlineLevel="0" collapsed="false">
      <c r="A589" s="0" t="s">
        <v>837</v>
      </c>
      <c r="B589" s="0" t="s">
        <v>897</v>
      </c>
      <c r="C589" s="0" t="s">
        <v>31</v>
      </c>
      <c r="D589" s="0" t="s">
        <v>898</v>
      </c>
      <c r="E589" s="0" t="s">
        <v>899</v>
      </c>
      <c r="F589" s="0" t="s">
        <v>308</v>
      </c>
      <c r="G589" s="0" t="n">
        <f aca="false">HYPERLINK("http://clipc-services.ceda.ac.uk/dreq/u/ead5a730-a0de-11e6-bc63-ac72891c3257.html","web")</f>
        <v>0</v>
      </c>
      <c r="H589" s="0" t="s">
        <v>849</v>
      </c>
      <c r="I589" s="0" t="s">
        <v>36</v>
      </c>
      <c r="J589" s="0" t="s">
        <v>894</v>
      </c>
      <c r="K589" s="0" t="s">
        <v>851</v>
      </c>
    </row>
    <row r="590" customFormat="false" ht="15" hidden="false" customHeight="false" outlineLevel="0" collapsed="false">
      <c r="A590" s="0" t="s">
        <v>837</v>
      </c>
      <c r="B590" s="0" t="s">
        <v>900</v>
      </c>
      <c r="C590" s="0" t="s">
        <v>31</v>
      </c>
      <c r="D590" s="0" t="s">
        <v>898</v>
      </c>
      <c r="E590" s="0" t="s">
        <v>901</v>
      </c>
      <c r="F590" s="0" t="s">
        <v>308</v>
      </c>
      <c r="G590" s="0" t="n">
        <f aca="false">HYPERLINK("http://clipc-services.ceda.ac.uk/dreq/u/eb28c564-a0de-11e6-bc63-ac72891c3257.html","web")</f>
        <v>0</v>
      </c>
      <c r="H590" s="0" t="s">
        <v>849</v>
      </c>
      <c r="I590" s="0" t="s">
        <v>36</v>
      </c>
      <c r="J590" s="0" t="s">
        <v>894</v>
      </c>
      <c r="K590" s="0" t="s">
        <v>851</v>
      </c>
    </row>
    <row r="591" customFormat="false" ht="15" hidden="false" customHeight="false" outlineLevel="0" collapsed="false">
      <c r="A591" s="0" t="s">
        <v>837</v>
      </c>
      <c r="B591" s="0" t="s">
        <v>900</v>
      </c>
      <c r="C591" s="0" t="s">
        <v>31</v>
      </c>
      <c r="D591" s="0" t="s">
        <v>898</v>
      </c>
      <c r="E591" s="0" t="s">
        <v>901</v>
      </c>
      <c r="F591" s="0" t="s">
        <v>308</v>
      </c>
      <c r="G591" s="0" t="n">
        <f aca="false">HYPERLINK("http://clipc-services.ceda.ac.uk/dreq/u/eb28c564-a0de-11e6-bc63-ac72891c3257.html","web")</f>
        <v>0</v>
      </c>
      <c r="H591" s="0" t="s">
        <v>849</v>
      </c>
      <c r="I591" s="0" t="s">
        <v>36</v>
      </c>
      <c r="J591" s="0" t="s">
        <v>894</v>
      </c>
      <c r="K591" s="0" t="s">
        <v>851</v>
      </c>
    </row>
    <row r="592" customFormat="false" ht="15" hidden="false" customHeight="false" outlineLevel="0" collapsed="false">
      <c r="A592" s="0" t="s">
        <v>837</v>
      </c>
      <c r="B592" s="0" t="s">
        <v>902</v>
      </c>
      <c r="C592" s="0" t="s">
        <v>31</v>
      </c>
      <c r="D592" s="0" t="s">
        <v>898</v>
      </c>
      <c r="E592" s="0" t="s">
        <v>903</v>
      </c>
      <c r="F592" s="0" t="s">
        <v>308</v>
      </c>
      <c r="G592" s="0" t="n">
        <f aca="false">HYPERLINK("http://clipc-services.ceda.ac.uk/dreq/u/eb85339e-a0de-11e6-bc63-ac72891c3257.html","web")</f>
        <v>0</v>
      </c>
      <c r="H592" s="0" t="s">
        <v>849</v>
      </c>
      <c r="I592" s="0" t="s">
        <v>36</v>
      </c>
      <c r="J592" s="0" t="s">
        <v>886</v>
      </c>
      <c r="K592" s="0" t="s">
        <v>851</v>
      </c>
    </row>
    <row r="593" customFormat="false" ht="15" hidden="false" customHeight="false" outlineLevel="0" collapsed="false">
      <c r="A593" s="0" t="s">
        <v>837</v>
      </c>
      <c r="B593" s="0" t="s">
        <v>902</v>
      </c>
      <c r="C593" s="0" t="s">
        <v>31</v>
      </c>
      <c r="D593" s="0" t="s">
        <v>898</v>
      </c>
      <c r="E593" s="0" t="s">
        <v>903</v>
      </c>
      <c r="F593" s="0" t="s">
        <v>308</v>
      </c>
      <c r="G593" s="0" t="n">
        <f aca="false">HYPERLINK("http://clipc-services.ceda.ac.uk/dreq/u/eb85339e-a0de-11e6-bc63-ac72891c3257.html","web")</f>
        <v>0</v>
      </c>
      <c r="H593" s="0" t="s">
        <v>849</v>
      </c>
      <c r="I593" s="0" t="s">
        <v>36</v>
      </c>
      <c r="J593" s="0" t="s">
        <v>886</v>
      </c>
      <c r="K593" s="0" t="s">
        <v>851</v>
      </c>
    </row>
    <row r="594" customFormat="false" ht="15" hidden="false" customHeight="false" outlineLevel="0" collapsed="false">
      <c r="A594" s="0" t="s">
        <v>837</v>
      </c>
      <c r="B594" s="0" t="s">
        <v>904</v>
      </c>
      <c r="C594" s="0" t="s">
        <v>31</v>
      </c>
      <c r="D594" s="0" t="s">
        <v>898</v>
      </c>
      <c r="E594" s="0" t="s">
        <v>905</v>
      </c>
      <c r="F594" s="0" t="s">
        <v>308</v>
      </c>
      <c r="G594" s="0" t="n">
        <f aca="false">HYPERLINK("http://clipc-services.ceda.ac.uk/dreq/u/ebd63780-a0de-11e6-bc63-ac72891c3257.html","web")</f>
        <v>0</v>
      </c>
      <c r="H594" s="0" t="s">
        <v>849</v>
      </c>
      <c r="I594" s="0" t="s">
        <v>36</v>
      </c>
      <c r="J594" s="0" t="s">
        <v>886</v>
      </c>
      <c r="K594" s="0" t="s">
        <v>851</v>
      </c>
    </row>
    <row r="595" customFormat="false" ht="15" hidden="false" customHeight="false" outlineLevel="0" collapsed="false">
      <c r="A595" s="0" t="s">
        <v>837</v>
      </c>
      <c r="B595" s="0" t="s">
        <v>904</v>
      </c>
      <c r="C595" s="0" t="s">
        <v>31</v>
      </c>
      <c r="D595" s="0" t="s">
        <v>898</v>
      </c>
      <c r="E595" s="0" t="s">
        <v>905</v>
      </c>
      <c r="F595" s="0" t="s">
        <v>308</v>
      </c>
      <c r="G595" s="0" t="n">
        <f aca="false">HYPERLINK("http://clipc-services.ceda.ac.uk/dreq/u/ebd63780-a0de-11e6-bc63-ac72891c3257.html","web")</f>
        <v>0</v>
      </c>
      <c r="H595" s="0" t="s">
        <v>849</v>
      </c>
      <c r="I595" s="0" t="s">
        <v>36</v>
      </c>
      <c r="J595" s="0" t="s">
        <v>886</v>
      </c>
      <c r="K595" s="0" t="s">
        <v>851</v>
      </c>
    </row>
    <row r="596" customFormat="false" ht="15" hidden="false" customHeight="false" outlineLevel="0" collapsed="false">
      <c r="A596" s="0" t="s">
        <v>837</v>
      </c>
      <c r="B596" s="0" t="s">
        <v>323</v>
      </c>
      <c r="C596" s="0" t="s">
        <v>31</v>
      </c>
      <c r="D596" s="0" t="s">
        <v>892</v>
      </c>
      <c r="E596" s="0" t="s">
        <v>324</v>
      </c>
      <c r="F596" s="0" t="s">
        <v>308</v>
      </c>
      <c r="G596" s="0" t="n">
        <f aca="false">HYPERLINK("http://clipc-services.ceda.ac.uk/dreq/u/eb72b66b6365daed79aefeda9d3d30b5.html","web")</f>
        <v>0</v>
      </c>
      <c r="H596" s="0" t="s">
        <v>325</v>
      </c>
      <c r="I596" s="0" t="s">
        <v>36</v>
      </c>
      <c r="J596" s="0" t="s">
        <v>326</v>
      </c>
      <c r="K596" s="0" t="s">
        <v>851</v>
      </c>
    </row>
    <row r="597" customFormat="false" ht="15" hidden="false" customHeight="false" outlineLevel="0" collapsed="false">
      <c r="A597" s="0" t="s">
        <v>837</v>
      </c>
      <c r="B597" s="0" t="s">
        <v>323</v>
      </c>
      <c r="C597" s="0" t="s">
        <v>31</v>
      </c>
      <c r="D597" s="0" t="s">
        <v>892</v>
      </c>
      <c r="E597" s="0" t="s">
        <v>324</v>
      </c>
      <c r="F597" s="0" t="s">
        <v>308</v>
      </c>
      <c r="G597" s="0" t="n">
        <f aca="false">HYPERLINK("http://clipc-services.ceda.ac.uk/dreq/u/eb72b66b6365daed79aefeda9d3d30b5.html","web")</f>
        <v>0</v>
      </c>
      <c r="H597" s="0" t="s">
        <v>325</v>
      </c>
      <c r="I597" s="0" t="s">
        <v>36</v>
      </c>
      <c r="J597" s="0" t="s">
        <v>326</v>
      </c>
      <c r="K597" s="0" t="s">
        <v>851</v>
      </c>
    </row>
    <row r="598" customFormat="false" ht="15" hidden="false" customHeight="false" outlineLevel="0" collapsed="false">
      <c r="A598" s="0" t="s">
        <v>837</v>
      </c>
      <c r="B598" s="0" t="s">
        <v>330</v>
      </c>
      <c r="C598" s="0" t="s">
        <v>31</v>
      </c>
      <c r="D598" s="0" t="s">
        <v>892</v>
      </c>
      <c r="E598" s="0" t="s">
        <v>331</v>
      </c>
      <c r="F598" s="0" t="s">
        <v>308</v>
      </c>
      <c r="G598" s="0" t="n">
        <f aca="false">HYPERLINK("http://clipc-services.ceda.ac.uk/dreq/u/38806cec3ba894d7745fada80c9f6fe6.html","web")</f>
        <v>0</v>
      </c>
      <c r="H598" s="0" t="s">
        <v>325</v>
      </c>
      <c r="I598" s="0" t="s">
        <v>36</v>
      </c>
      <c r="J598" s="0" t="s">
        <v>332</v>
      </c>
      <c r="K598" s="0" t="s">
        <v>851</v>
      </c>
    </row>
    <row r="599" customFormat="false" ht="15" hidden="false" customHeight="false" outlineLevel="0" collapsed="false">
      <c r="A599" s="0" t="s">
        <v>837</v>
      </c>
      <c r="B599" s="0" t="s">
        <v>330</v>
      </c>
      <c r="C599" s="0" t="s">
        <v>31</v>
      </c>
      <c r="D599" s="0" t="s">
        <v>892</v>
      </c>
      <c r="E599" s="0" t="s">
        <v>331</v>
      </c>
      <c r="F599" s="0" t="s">
        <v>308</v>
      </c>
      <c r="G599" s="0" t="n">
        <f aca="false">HYPERLINK("http://clipc-services.ceda.ac.uk/dreq/u/38806cec3ba894d7745fada80c9f6fe6.html","web")</f>
        <v>0</v>
      </c>
      <c r="H599" s="0" t="s">
        <v>325</v>
      </c>
      <c r="I599" s="0" t="s">
        <v>36</v>
      </c>
      <c r="J599" s="0" t="s">
        <v>332</v>
      </c>
      <c r="K599" s="0" t="s">
        <v>851</v>
      </c>
    </row>
    <row r="600" customFormat="false" ht="15" hidden="false" customHeight="false" outlineLevel="0" collapsed="false">
      <c r="A600" s="0" t="s">
        <v>837</v>
      </c>
      <c r="B600" s="0" t="s">
        <v>718</v>
      </c>
      <c r="C600" s="0" t="s">
        <v>31</v>
      </c>
      <c r="D600" s="0" t="s">
        <v>906</v>
      </c>
      <c r="E600" s="0" t="s">
        <v>720</v>
      </c>
      <c r="F600" s="0" t="s">
        <v>691</v>
      </c>
      <c r="G600" s="0" t="n">
        <f aca="false">HYPERLINK("http://clipc-services.ceda.ac.uk/dreq/u/9bb9a503065dfbd30c9bbe5c3c6abf99.html","web")</f>
        <v>0</v>
      </c>
      <c r="H600" s="0" t="s">
        <v>721</v>
      </c>
      <c r="I600" s="0" t="s">
        <v>379</v>
      </c>
      <c r="J600" s="0" t="s">
        <v>722</v>
      </c>
      <c r="K600" s="0" t="s">
        <v>851</v>
      </c>
    </row>
    <row r="601" customFormat="false" ht="15" hidden="false" customHeight="false" outlineLevel="0" collapsed="false">
      <c r="A601" s="0" t="s">
        <v>837</v>
      </c>
      <c r="B601" s="0" t="s">
        <v>718</v>
      </c>
      <c r="C601" s="0" t="s">
        <v>31</v>
      </c>
      <c r="D601" s="0" t="s">
        <v>906</v>
      </c>
      <c r="E601" s="0" t="s">
        <v>720</v>
      </c>
      <c r="F601" s="0" t="s">
        <v>691</v>
      </c>
      <c r="G601" s="0" t="n">
        <f aca="false">HYPERLINK("http://clipc-services.ceda.ac.uk/dreq/u/9bb9a503065dfbd30c9bbe5c3c6abf99.html","web")</f>
        <v>0</v>
      </c>
      <c r="H601" s="0" t="s">
        <v>721</v>
      </c>
      <c r="I601" s="0" t="s">
        <v>379</v>
      </c>
      <c r="J601" s="0" t="s">
        <v>722</v>
      </c>
      <c r="K601" s="0" t="s">
        <v>851</v>
      </c>
    </row>
    <row r="602" customFormat="false" ht="15" hidden="false" customHeight="false" outlineLevel="0" collapsed="false">
      <c r="A602" s="0" t="s">
        <v>837</v>
      </c>
      <c r="B602" s="0" t="s">
        <v>735</v>
      </c>
      <c r="C602" s="0" t="s">
        <v>31</v>
      </c>
      <c r="D602" s="0" t="s">
        <v>906</v>
      </c>
      <c r="E602" s="0" t="s">
        <v>736</v>
      </c>
      <c r="F602" s="0" t="s">
        <v>691</v>
      </c>
      <c r="G602" s="0" t="n">
        <f aca="false">HYPERLINK("http://clipc-services.ceda.ac.uk/dreq/u/942125e5a461fef57b1477b9a2bd5fa0.html","web")</f>
        <v>0</v>
      </c>
      <c r="H602" s="0" t="s">
        <v>737</v>
      </c>
      <c r="I602" s="0" t="s">
        <v>738</v>
      </c>
      <c r="J602" s="0" t="s">
        <v>739</v>
      </c>
      <c r="K602" s="0" t="s">
        <v>851</v>
      </c>
    </row>
    <row r="603" customFormat="false" ht="15" hidden="false" customHeight="false" outlineLevel="0" collapsed="false">
      <c r="A603" s="0" t="s">
        <v>837</v>
      </c>
      <c r="B603" s="0" t="s">
        <v>735</v>
      </c>
      <c r="C603" s="0" t="s">
        <v>31</v>
      </c>
      <c r="D603" s="0" t="s">
        <v>906</v>
      </c>
      <c r="E603" s="0" t="s">
        <v>736</v>
      </c>
      <c r="F603" s="0" t="s">
        <v>691</v>
      </c>
      <c r="G603" s="0" t="n">
        <f aca="false">HYPERLINK("http://clipc-services.ceda.ac.uk/dreq/u/942125e5a461fef57b1477b9a2bd5fa0.html","web")</f>
        <v>0</v>
      </c>
      <c r="H603" s="0" t="s">
        <v>737</v>
      </c>
      <c r="I603" s="0" t="s">
        <v>738</v>
      </c>
      <c r="J603" s="0" t="s">
        <v>739</v>
      </c>
      <c r="K603" s="0" t="s">
        <v>851</v>
      </c>
    </row>
    <row r="605" customFormat="false" ht="15" hidden="false" customHeight="false" outlineLevel="0" collapsed="false">
      <c r="A605" s="0" t="s">
        <v>907</v>
      </c>
      <c r="B605" s="0" t="s">
        <v>694</v>
      </c>
      <c r="C605" s="0" t="s">
        <v>60</v>
      </c>
      <c r="D605" s="0" t="s">
        <v>334</v>
      </c>
      <c r="E605" s="0" t="s">
        <v>695</v>
      </c>
      <c r="F605" s="0" t="s">
        <v>336</v>
      </c>
      <c r="G605" s="0" t="n">
        <f aca="false">HYPERLINK("http://clipc-services.ceda.ac.uk/dreq/u/5917483c-9e49-11e5-803c-0d0b866b59f3.html","web")</f>
        <v>0</v>
      </c>
      <c r="H605" s="0" t="s">
        <v>696</v>
      </c>
      <c r="I605" s="0" t="s">
        <v>36</v>
      </c>
      <c r="J605" s="0" t="s">
        <v>697</v>
      </c>
      <c r="K605" s="0" t="s">
        <v>839</v>
      </c>
    </row>
    <row r="606" customFormat="false" ht="15" hidden="false" customHeight="false" outlineLevel="0" collapsed="false">
      <c r="A606" s="0" t="s">
        <v>907</v>
      </c>
      <c r="B606" s="0" t="s">
        <v>694</v>
      </c>
      <c r="C606" s="0" t="s">
        <v>60</v>
      </c>
      <c r="D606" s="0" t="s">
        <v>334</v>
      </c>
      <c r="E606" s="0" t="s">
        <v>695</v>
      </c>
      <c r="F606" s="0" t="s">
        <v>336</v>
      </c>
      <c r="G606" s="0" t="n">
        <f aca="false">HYPERLINK("http://clipc-services.ceda.ac.uk/dreq/u/5917483c-9e49-11e5-803c-0d0b866b59f3.html","web")</f>
        <v>0</v>
      </c>
      <c r="H606" s="0" t="s">
        <v>696</v>
      </c>
      <c r="I606" s="0" t="s">
        <v>36</v>
      </c>
      <c r="J606" s="0" t="s">
        <v>697</v>
      </c>
      <c r="K606" s="0" t="s">
        <v>839</v>
      </c>
    </row>
    <row r="607" customFormat="false" ht="15" hidden="false" customHeight="false" outlineLevel="0" collapsed="false">
      <c r="A607" s="0" t="s">
        <v>907</v>
      </c>
      <c r="B607" s="0" t="s">
        <v>698</v>
      </c>
      <c r="C607" s="0" t="s">
        <v>60</v>
      </c>
      <c r="D607" s="0" t="s">
        <v>334</v>
      </c>
      <c r="E607" s="0" t="s">
        <v>699</v>
      </c>
      <c r="F607" s="0" t="s">
        <v>336</v>
      </c>
      <c r="G607" s="0" t="n">
        <f aca="false">HYPERLINK("http://clipc-services.ceda.ac.uk/dreq/u/59173c0c-9e49-11e5-803c-0d0b866b59f3.html","web")</f>
        <v>0</v>
      </c>
      <c r="H607" s="0" t="s">
        <v>696</v>
      </c>
      <c r="I607" s="0" t="s">
        <v>36</v>
      </c>
      <c r="J607" s="0" t="s">
        <v>700</v>
      </c>
      <c r="K607" s="0" t="s">
        <v>839</v>
      </c>
    </row>
    <row r="608" customFormat="false" ht="15" hidden="false" customHeight="false" outlineLevel="0" collapsed="false">
      <c r="A608" s="0" t="s">
        <v>907</v>
      </c>
      <c r="B608" s="0" t="s">
        <v>698</v>
      </c>
      <c r="C608" s="0" t="s">
        <v>60</v>
      </c>
      <c r="D608" s="0" t="s">
        <v>334</v>
      </c>
      <c r="E608" s="0" t="s">
        <v>699</v>
      </c>
      <c r="F608" s="0" t="s">
        <v>336</v>
      </c>
      <c r="G608" s="0" t="n">
        <f aca="false">HYPERLINK("http://clipc-services.ceda.ac.uk/dreq/u/59173c0c-9e49-11e5-803c-0d0b866b59f3.html","web")</f>
        <v>0</v>
      </c>
      <c r="H608" s="0" t="s">
        <v>696</v>
      </c>
      <c r="I608" s="0" t="s">
        <v>36</v>
      </c>
      <c r="J608" s="0" t="s">
        <v>700</v>
      </c>
      <c r="K608" s="0" t="s">
        <v>839</v>
      </c>
    </row>
    <row r="609" customFormat="false" ht="15" hidden="false" customHeight="false" outlineLevel="0" collapsed="false">
      <c r="A609" s="0" t="s">
        <v>907</v>
      </c>
      <c r="B609" s="0" t="s">
        <v>701</v>
      </c>
      <c r="C609" s="0" t="s">
        <v>31</v>
      </c>
      <c r="D609" s="0" t="s">
        <v>334</v>
      </c>
      <c r="E609" s="0" t="s">
        <v>702</v>
      </c>
      <c r="F609" s="0" t="s">
        <v>336</v>
      </c>
      <c r="G609" s="0" t="n">
        <f aca="false">HYPERLINK("http://clipc-services.ceda.ac.uk/dreq/u/59170a02-9e49-11e5-803c-0d0b866b59f3.html","web")</f>
        <v>0</v>
      </c>
      <c r="H609" s="0" t="s">
        <v>253</v>
      </c>
      <c r="I609" s="0" t="s">
        <v>226</v>
      </c>
      <c r="J609" s="0" t="s">
        <v>703</v>
      </c>
      <c r="K609" s="0" t="s">
        <v>839</v>
      </c>
    </row>
    <row r="610" customFormat="false" ht="15" hidden="false" customHeight="false" outlineLevel="0" collapsed="false">
      <c r="A610" s="0" t="s">
        <v>907</v>
      </c>
      <c r="B610" s="0" t="s">
        <v>701</v>
      </c>
      <c r="C610" s="0" t="s">
        <v>31</v>
      </c>
      <c r="D610" s="0" t="s">
        <v>334</v>
      </c>
      <c r="E610" s="0" t="s">
        <v>702</v>
      </c>
      <c r="F610" s="0" t="s">
        <v>336</v>
      </c>
      <c r="G610" s="0" t="n">
        <f aca="false">HYPERLINK("http://clipc-services.ceda.ac.uk/dreq/u/59170a02-9e49-11e5-803c-0d0b866b59f3.html","web")</f>
        <v>0</v>
      </c>
      <c r="H610" s="0" t="s">
        <v>253</v>
      </c>
      <c r="I610" s="0" t="s">
        <v>226</v>
      </c>
      <c r="J610" s="0" t="s">
        <v>703</v>
      </c>
      <c r="K610" s="0" t="s">
        <v>839</v>
      </c>
    </row>
    <row r="611" customFormat="false" ht="15" hidden="false" customHeight="false" outlineLevel="0" collapsed="false">
      <c r="A611" s="0" t="s">
        <v>907</v>
      </c>
      <c r="B611" s="0" t="s">
        <v>704</v>
      </c>
      <c r="C611" s="0" t="s">
        <v>31</v>
      </c>
      <c r="D611" s="0" t="s">
        <v>334</v>
      </c>
      <c r="E611" s="0" t="s">
        <v>705</v>
      </c>
      <c r="F611" s="0" t="s">
        <v>336</v>
      </c>
      <c r="G611" s="0" t="n">
        <f aca="false">HYPERLINK("http://clipc-services.ceda.ac.uk/dreq/u/5913d86e-9e49-11e5-803c-0d0b866b59f3.html","web")</f>
        <v>0</v>
      </c>
      <c r="H611" s="0" t="s">
        <v>253</v>
      </c>
      <c r="I611" s="0" t="s">
        <v>226</v>
      </c>
      <c r="J611" s="0" t="s">
        <v>706</v>
      </c>
      <c r="K611" s="0" t="s">
        <v>839</v>
      </c>
    </row>
    <row r="612" customFormat="false" ht="15" hidden="false" customHeight="false" outlineLevel="0" collapsed="false">
      <c r="A612" s="0" t="s">
        <v>907</v>
      </c>
      <c r="B612" s="0" t="s">
        <v>704</v>
      </c>
      <c r="C612" s="0" t="s">
        <v>31</v>
      </c>
      <c r="D612" s="0" t="s">
        <v>334</v>
      </c>
      <c r="E612" s="0" t="s">
        <v>705</v>
      </c>
      <c r="F612" s="0" t="s">
        <v>336</v>
      </c>
      <c r="G612" s="0" t="n">
        <f aca="false">HYPERLINK("http://clipc-services.ceda.ac.uk/dreq/u/5913d86e-9e49-11e5-803c-0d0b866b59f3.html","web")</f>
        <v>0</v>
      </c>
      <c r="H612" s="0" t="s">
        <v>253</v>
      </c>
      <c r="I612" s="0" t="s">
        <v>226</v>
      </c>
      <c r="J612" s="0" t="s">
        <v>706</v>
      </c>
      <c r="K612" s="0" t="s">
        <v>839</v>
      </c>
    </row>
    <row r="613" customFormat="false" ht="15" hidden="false" customHeight="false" outlineLevel="0" collapsed="false">
      <c r="A613" s="0" t="s">
        <v>907</v>
      </c>
      <c r="B613" s="0" t="s">
        <v>707</v>
      </c>
      <c r="C613" s="0" t="s">
        <v>31</v>
      </c>
      <c r="D613" s="0" t="s">
        <v>334</v>
      </c>
      <c r="E613" s="0" t="s">
        <v>708</v>
      </c>
      <c r="F613" s="0" t="s">
        <v>336</v>
      </c>
      <c r="G613" s="0" t="n">
        <f aca="false">HYPERLINK("http://clipc-services.ceda.ac.uk/dreq/u/5913d602-9e49-11e5-803c-0d0b866b59f3.html","web")</f>
        <v>0</v>
      </c>
      <c r="H613" s="0" t="s">
        <v>253</v>
      </c>
      <c r="I613" s="0" t="s">
        <v>226</v>
      </c>
      <c r="J613" s="0" t="s">
        <v>709</v>
      </c>
      <c r="K613" s="0" t="s">
        <v>839</v>
      </c>
    </row>
    <row r="614" customFormat="false" ht="15" hidden="false" customHeight="false" outlineLevel="0" collapsed="false">
      <c r="A614" s="0" t="s">
        <v>907</v>
      </c>
      <c r="B614" s="0" t="s">
        <v>707</v>
      </c>
      <c r="C614" s="0" t="s">
        <v>31</v>
      </c>
      <c r="D614" s="0" t="s">
        <v>334</v>
      </c>
      <c r="E614" s="0" t="s">
        <v>708</v>
      </c>
      <c r="F614" s="0" t="s">
        <v>336</v>
      </c>
      <c r="G614" s="0" t="n">
        <f aca="false">HYPERLINK("http://clipc-services.ceda.ac.uk/dreq/u/5913d602-9e49-11e5-803c-0d0b866b59f3.html","web")</f>
        <v>0</v>
      </c>
      <c r="H614" s="0" t="s">
        <v>253</v>
      </c>
      <c r="I614" s="0" t="s">
        <v>226</v>
      </c>
      <c r="J614" s="0" t="s">
        <v>709</v>
      </c>
      <c r="K614" s="0" t="s">
        <v>839</v>
      </c>
    </row>
    <row r="615" customFormat="false" ht="15" hidden="false" customHeight="false" outlineLevel="0" collapsed="false">
      <c r="A615" s="0" t="s">
        <v>907</v>
      </c>
      <c r="B615" s="0" t="s">
        <v>228</v>
      </c>
      <c r="C615" s="0" t="s">
        <v>60</v>
      </c>
      <c r="D615" s="0" t="s">
        <v>906</v>
      </c>
      <c r="E615" s="0" t="s">
        <v>230</v>
      </c>
      <c r="F615" s="0" t="s">
        <v>196</v>
      </c>
      <c r="G615" s="0" t="n">
        <f aca="false">HYPERLINK("http://clipc-services.ceda.ac.uk/dreq/u/6d790fe4caa7feff46a41ae7b3811e52.html","web")</f>
        <v>0</v>
      </c>
      <c r="H615" s="0" t="s">
        <v>231</v>
      </c>
      <c r="J615" s="0" t="s">
        <v>232</v>
      </c>
      <c r="K615" s="0" t="s">
        <v>711</v>
      </c>
    </row>
    <row r="616" customFormat="false" ht="15" hidden="false" customHeight="false" outlineLevel="0" collapsed="false">
      <c r="A616" s="0" t="s">
        <v>907</v>
      </c>
      <c r="B616" s="0" t="s">
        <v>228</v>
      </c>
      <c r="C616" s="0" t="s">
        <v>60</v>
      </c>
      <c r="D616" s="0" t="s">
        <v>906</v>
      </c>
      <c r="E616" s="0" t="s">
        <v>230</v>
      </c>
      <c r="F616" s="0" t="s">
        <v>196</v>
      </c>
      <c r="G616" s="0" t="n">
        <f aca="false">HYPERLINK("http://clipc-services.ceda.ac.uk/dreq/u/6d790fe4caa7feff46a41ae7b3811e52.html","web")</f>
        <v>0</v>
      </c>
      <c r="H616" s="0" t="s">
        <v>231</v>
      </c>
      <c r="J616" s="0" t="s">
        <v>232</v>
      </c>
      <c r="K616" s="0" t="s">
        <v>711</v>
      </c>
    </row>
    <row r="618" customFormat="false" ht="15" hidden="false" customHeight="false" outlineLevel="0" collapsed="false">
      <c r="A618" s="0" t="s">
        <v>908</v>
      </c>
      <c r="B618" s="0" t="s">
        <v>777</v>
      </c>
      <c r="C618" s="0" t="s">
        <v>31</v>
      </c>
      <c r="D618" s="0" t="s">
        <v>194</v>
      </c>
      <c r="E618" s="0" t="s">
        <v>778</v>
      </c>
      <c r="F618" s="0" t="s">
        <v>31</v>
      </c>
      <c r="G618" s="0" t="n">
        <f aca="false">HYPERLINK("http://clipc-services.ceda.ac.uk/dreq/u/db3d77eebc6dc2fbcab4e0f894e46037.html","web")</f>
        <v>0</v>
      </c>
      <c r="H618" s="0" t="s">
        <v>253</v>
      </c>
      <c r="I618" s="0" t="s">
        <v>779</v>
      </c>
      <c r="J618" s="0" t="s">
        <v>780</v>
      </c>
      <c r="K618" s="0" t="s">
        <v>38</v>
      </c>
    </row>
    <row r="619" customFormat="false" ht="15" hidden="false" customHeight="false" outlineLevel="0" collapsed="false">
      <c r="A619" s="0" t="s">
        <v>908</v>
      </c>
      <c r="B619" s="0" t="s">
        <v>777</v>
      </c>
      <c r="C619" s="0" t="s">
        <v>31</v>
      </c>
      <c r="D619" s="0" t="s">
        <v>194</v>
      </c>
      <c r="E619" s="0" t="s">
        <v>778</v>
      </c>
      <c r="F619" s="0" t="s">
        <v>31</v>
      </c>
      <c r="G619" s="0" t="n">
        <f aca="false">HYPERLINK("http://clipc-services.ceda.ac.uk/dreq/u/db3d77eebc6dc2fbcab4e0f894e46037.html","web")</f>
        <v>0</v>
      </c>
      <c r="H619" s="0" t="s">
        <v>253</v>
      </c>
      <c r="I619" s="0" t="s">
        <v>779</v>
      </c>
      <c r="J619" s="0" t="s">
        <v>780</v>
      </c>
      <c r="K619" s="0" t="s">
        <v>38</v>
      </c>
    </row>
    <row r="620" customFormat="false" ht="15" hidden="false" customHeight="false" outlineLevel="0" collapsed="false">
      <c r="A620" s="0" t="s">
        <v>908</v>
      </c>
      <c r="B620" s="0" t="s">
        <v>909</v>
      </c>
      <c r="C620" s="0" t="s">
        <v>31</v>
      </c>
      <c r="D620" s="0" t="s">
        <v>910</v>
      </c>
      <c r="E620" s="0" t="s">
        <v>911</v>
      </c>
      <c r="F620" s="0" t="s">
        <v>252</v>
      </c>
      <c r="G620" s="0" t="n">
        <f aca="false">HYPERLINK("http://clipc-services.ceda.ac.uk/dreq/u/0cde14f7745a201d47b856579bf6e759.html","web")</f>
        <v>0</v>
      </c>
      <c r="H620" s="0" t="s">
        <v>912</v>
      </c>
      <c r="I620" s="0" t="s">
        <v>36</v>
      </c>
      <c r="J620" s="0" t="s">
        <v>913</v>
      </c>
      <c r="K620" s="0" t="s">
        <v>38</v>
      </c>
    </row>
    <row r="621" customFormat="false" ht="15" hidden="false" customHeight="false" outlineLevel="0" collapsed="false">
      <c r="A621" s="0" t="s">
        <v>908</v>
      </c>
      <c r="B621" s="0" t="s">
        <v>909</v>
      </c>
      <c r="C621" s="0" t="s">
        <v>31</v>
      </c>
      <c r="D621" s="0" t="s">
        <v>910</v>
      </c>
      <c r="E621" s="0" t="s">
        <v>911</v>
      </c>
      <c r="F621" s="0" t="s">
        <v>252</v>
      </c>
      <c r="G621" s="0" t="n">
        <f aca="false">HYPERLINK("http://clipc-services.ceda.ac.uk/dreq/u/0cde14f7745a201d47b856579bf6e759.html","web")</f>
        <v>0</v>
      </c>
      <c r="H621" s="0" t="s">
        <v>912</v>
      </c>
      <c r="I621" s="0" t="s">
        <v>36</v>
      </c>
      <c r="J621" s="0" t="s">
        <v>913</v>
      </c>
      <c r="K621" s="0" t="s">
        <v>38</v>
      </c>
    </row>
    <row r="622" customFormat="false" ht="15" hidden="false" customHeight="false" outlineLevel="0" collapsed="false">
      <c r="A622" s="0" t="s">
        <v>908</v>
      </c>
      <c r="B622" s="0" t="s">
        <v>914</v>
      </c>
      <c r="C622" s="0" t="s">
        <v>31</v>
      </c>
      <c r="D622" s="0" t="s">
        <v>910</v>
      </c>
      <c r="E622" s="0" t="s">
        <v>915</v>
      </c>
      <c r="F622" s="0" t="s">
        <v>16</v>
      </c>
      <c r="G622" s="0" t="n">
        <f aca="false">HYPERLINK("http://clipc-services.ceda.ac.uk/dreq/u/fc0bedbaf6d676fb85fe189310c871a8.html","web")</f>
        <v>0</v>
      </c>
      <c r="H622" s="0" t="s">
        <v>916</v>
      </c>
      <c r="I622" s="0" t="s">
        <v>36</v>
      </c>
      <c r="J622" s="0" t="s">
        <v>917</v>
      </c>
      <c r="K622" s="0" t="s">
        <v>38</v>
      </c>
    </row>
    <row r="623" customFormat="false" ht="15" hidden="false" customHeight="false" outlineLevel="0" collapsed="false">
      <c r="A623" s="0" t="s">
        <v>908</v>
      </c>
      <c r="B623" s="0" t="s">
        <v>914</v>
      </c>
      <c r="C623" s="0" t="s">
        <v>31</v>
      </c>
      <c r="D623" s="0" t="s">
        <v>910</v>
      </c>
      <c r="E623" s="0" t="s">
        <v>915</v>
      </c>
      <c r="F623" s="0" t="s">
        <v>16</v>
      </c>
      <c r="G623" s="0" t="n">
        <f aca="false">HYPERLINK("http://clipc-services.ceda.ac.uk/dreq/u/fc0bedbaf6d676fb85fe189310c871a8.html","web")</f>
        <v>0</v>
      </c>
      <c r="H623" s="0" t="s">
        <v>916</v>
      </c>
      <c r="I623" s="0" t="s">
        <v>36</v>
      </c>
      <c r="J623" s="0" t="s">
        <v>917</v>
      </c>
      <c r="K623" s="0" t="s">
        <v>38</v>
      </c>
    </row>
    <row r="624" customFormat="false" ht="15" hidden="false" customHeight="false" outlineLevel="0" collapsed="false">
      <c r="A624" s="0" t="s">
        <v>908</v>
      </c>
      <c r="B624" s="0" t="s">
        <v>918</v>
      </c>
      <c r="C624" s="0" t="s">
        <v>31</v>
      </c>
      <c r="D624" s="0" t="s">
        <v>919</v>
      </c>
      <c r="E624" s="0" t="s">
        <v>920</v>
      </c>
      <c r="F624" s="0" t="s">
        <v>16</v>
      </c>
      <c r="G624" s="0" t="n">
        <f aca="false">HYPERLINK("http://clipc-services.ceda.ac.uk/dreq/u/b1644981b0abd369ad35fac3fc930873.html","web")</f>
        <v>0</v>
      </c>
      <c r="H624" s="0" t="s">
        <v>921</v>
      </c>
      <c r="I624" s="0" t="s">
        <v>36</v>
      </c>
      <c r="J624" s="0" t="s">
        <v>922</v>
      </c>
      <c r="K624" s="0" t="s">
        <v>38</v>
      </c>
    </row>
    <row r="625" customFormat="false" ht="15" hidden="false" customHeight="false" outlineLevel="0" collapsed="false">
      <c r="A625" s="0" t="s">
        <v>908</v>
      </c>
      <c r="B625" s="0" t="s">
        <v>918</v>
      </c>
      <c r="C625" s="0" t="s">
        <v>31</v>
      </c>
      <c r="D625" s="0" t="s">
        <v>919</v>
      </c>
      <c r="E625" s="0" t="s">
        <v>920</v>
      </c>
      <c r="F625" s="0" t="s">
        <v>16</v>
      </c>
      <c r="G625" s="0" t="n">
        <f aca="false">HYPERLINK("http://clipc-services.ceda.ac.uk/dreq/u/b1644981b0abd369ad35fac3fc930873.html","web")</f>
        <v>0</v>
      </c>
      <c r="H625" s="0" t="s">
        <v>921</v>
      </c>
      <c r="I625" s="0" t="s">
        <v>36</v>
      </c>
      <c r="J625" s="0" t="s">
        <v>922</v>
      </c>
      <c r="K625" s="0" t="s">
        <v>38</v>
      </c>
    </row>
    <row r="627" customFormat="false" ht="15" hidden="false" customHeight="false" outlineLevel="0" collapsed="false">
      <c r="A627" s="0" t="s">
        <v>923</v>
      </c>
      <c r="B627" s="0" t="s">
        <v>924</v>
      </c>
      <c r="C627" s="0" t="s">
        <v>60</v>
      </c>
      <c r="D627" s="0" t="s">
        <v>925</v>
      </c>
      <c r="E627" s="0" t="s">
        <v>926</v>
      </c>
      <c r="F627" s="0" t="s">
        <v>362</v>
      </c>
      <c r="G627" s="0" t="n">
        <f aca="false">HYPERLINK("http://clipc-services.ceda.ac.uk/dreq/u/4fb426293126d528f2bbf902b6ede847.html","web")</f>
        <v>0</v>
      </c>
      <c r="H627" s="0" t="s">
        <v>75</v>
      </c>
      <c r="I627" s="0" t="s">
        <v>89</v>
      </c>
      <c r="J627" s="0" t="s">
        <v>927</v>
      </c>
      <c r="K627" s="0" t="s">
        <v>928</v>
      </c>
    </row>
    <row r="628" customFormat="false" ht="15" hidden="false" customHeight="false" outlineLevel="0" collapsed="false">
      <c r="A628" s="0" t="s">
        <v>923</v>
      </c>
      <c r="B628" s="0" t="s">
        <v>924</v>
      </c>
      <c r="C628" s="0" t="s">
        <v>60</v>
      </c>
      <c r="D628" s="0" t="s">
        <v>925</v>
      </c>
      <c r="E628" s="0" t="s">
        <v>926</v>
      </c>
      <c r="F628" s="0" t="s">
        <v>362</v>
      </c>
      <c r="G628" s="0" t="n">
        <f aca="false">HYPERLINK("http://clipc-services.ceda.ac.uk/dreq/u/4fb426293126d528f2bbf902b6ede847.html","web")</f>
        <v>0</v>
      </c>
      <c r="H628" s="0" t="s">
        <v>75</v>
      </c>
      <c r="I628" s="0" t="s">
        <v>89</v>
      </c>
      <c r="J628" s="0" t="s">
        <v>927</v>
      </c>
      <c r="K628" s="0" t="s">
        <v>928</v>
      </c>
    </row>
    <row r="629" customFormat="false" ht="15" hidden="false" customHeight="false" outlineLevel="0" collapsed="false">
      <c r="A629" s="0" t="s">
        <v>923</v>
      </c>
      <c r="B629" s="0" t="s">
        <v>929</v>
      </c>
      <c r="C629" s="0" t="s">
        <v>60</v>
      </c>
      <c r="D629" s="0" t="s">
        <v>925</v>
      </c>
      <c r="E629" s="0" t="s">
        <v>930</v>
      </c>
      <c r="F629" s="0" t="s">
        <v>308</v>
      </c>
      <c r="G629" s="0" t="n">
        <f aca="false">HYPERLINK("http://clipc-services.ceda.ac.uk/dreq/u/1763f47c438dc252b1317c9861792f50.html","web")</f>
        <v>0</v>
      </c>
      <c r="H629" s="0" t="s">
        <v>75</v>
      </c>
      <c r="I629" s="0" t="s">
        <v>89</v>
      </c>
      <c r="J629" s="0" t="s">
        <v>931</v>
      </c>
      <c r="K629" s="0" t="s">
        <v>928</v>
      </c>
    </row>
    <row r="630" customFormat="false" ht="15" hidden="false" customHeight="false" outlineLevel="0" collapsed="false">
      <c r="A630" s="0" t="s">
        <v>923</v>
      </c>
      <c r="B630" s="0" t="s">
        <v>929</v>
      </c>
      <c r="C630" s="0" t="s">
        <v>60</v>
      </c>
      <c r="D630" s="0" t="s">
        <v>925</v>
      </c>
      <c r="E630" s="0" t="s">
        <v>930</v>
      </c>
      <c r="F630" s="0" t="s">
        <v>308</v>
      </c>
      <c r="G630" s="0" t="n">
        <f aca="false">HYPERLINK("http://clipc-services.ceda.ac.uk/dreq/u/1763f47c438dc252b1317c9861792f50.html","web")</f>
        <v>0</v>
      </c>
      <c r="H630" s="0" t="s">
        <v>75</v>
      </c>
      <c r="I630" s="0" t="s">
        <v>89</v>
      </c>
      <c r="J630" s="0" t="s">
        <v>931</v>
      </c>
      <c r="K630" s="0" t="s">
        <v>928</v>
      </c>
    </row>
    <row r="631" customFormat="false" ht="15" hidden="false" customHeight="false" outlineLevel="0" collapsed="false">
      <c r="A631" s="0" t="s">
        <v>923</v>
      </c>
      <c r="B631" s="0" t="s">
        <v>932</v>
      </c>
      <c r="C631" s="0" t="s">
        <v>60</v>
      </c>
      <c r="D631" s="0" t="s">
        <v>925</v>
      </c>
      <c r="E631" s="0" t="s">
        <v>933</v>
      </c>
      <c r="F631" s="0" t="s">
        <v>308</v>
      </c>
      <c r="G631" s="0" t="n">
        <f aca="false">HYPERLINK("http://clipc-services.ceda.ac.uk/dreq/u/d00cab8104f1a9e853ebfa511d725462.html","web")</f>
        <v>0</v>
      </c>
      <c r="H631" s="0" t="s">
        <v>75</v>
      </c>
      <c r="I631" s="0" t="s">
        <v>89</v>
      </c>
      <c r="J631" s="0" t="s">
        <v>934</v>
      </c>
      <c r="K631" s="0" t="s">
        <v>928</v>
      </c>
    </row>
    <row r="632" customFormat="false" ht="15" hidden="false" customHeight="false" outlineLevel="0" collapsed="false">
      <c r="A632" s="0" t="s">
        <v>923</v>
      </c>
      <c r="B632" s="0" t="s">
        <v>932</v>
      </c>
      <c r="C632" s="0" t="s">
        <v>60</v>
      </c>
      <c r="D632" s="0" t="s">
        <v>925</v>
      </c>
      <c r="E632" s="0" t="s">
        <v>933</v>
      </c>
      <c r="F632" s="0" t="s">
        <v>308</v>
      </c>
      <c r="G632" s="0" t="n">
        <f aca="false">HYPERLINK("http://clipc-services.ceda.ac.uk/dreq/u/d00cab8104f1a9e853ebfa511d725462.html","web")</f>
        <v>0</v>
      </c>
      <c r="H632" s="0" t="s">
        <v>75</v>
      </c>
      <c r="I632" s="0" t="s">
        <v>89</v>
      </c>
      <c r="J632" s="0" t="s">
        <v>934</v>
      </c>
      <c r="K632" s="0" t="s">
        <v>928</v>
      </c>
    </row>
    <row r="633" customFormat="false" ht="15" hidden="false" customHeight="false" outlineLevel="0" collapsed="false">
      <c r="A633" s="0" t="s">
        <v>923</v>
      </c>
      <c r="B633" s="0" t="s">
        <v>935</v>
      </c>
      <c r="C633" s="0" t="s">
        <v>60</v>
      </c>
      <c r="D633" s="0" t="s">
        <v>925</v>
      </c>
      <c r="E633" s="0" t="s">
        <v>936</v>
      </c>
      <c r="F633" s="0" t="s">
        <v>362</v>
      </c>
      <c r="G633" s="0" t="n">
        <f aca="false">HYPERLINK("http://clipc-services.ceda.ac.uk/dreq/u/f94930c327a257dddea9ef9d0e260ed3.html","web")</f>
        <v>0</v>
      </c>
      <c r="H633" s="0" t="s">
        <v>75</v>
      </c>
      <c r="I633" s="0" t="s">
        <v>89</v>
      </c>
      <c r="J633" s="0" t="s">
        <v>937</v>
      </c>
      <c r="K633" s="0" t="s">
        <v>928</v>
      </c>
    </row>
    <row r="634" customFormat="false" ht="15" hidden="false" customHeight="false" outlineLevel="0" collapsed="false">
      <c r="A634" s="0" t="s">
        <v>923</v>
      </c>
      <c r="B634" s="0" t="s">
        <v>935</v>
      </c>
      <c r="C634" s="0" t="s">
        <v>60</v>
      </c>
      <c r="D634" s="0" t="s">
        <v>925</v>
      </c>
      <c r="E634" s="0" t="s">
        <v>936</v>
      </c>
      <c r="F634" s="0" t="s">
        <v>362</v>
      </c>
      <c r="G634" s="0" t="n">
        <f aca="false">HYPERLINK("http://clipc-services.ceda.ac.uk/dreq/u/f94930c327a257dddea9ef9d0e260ed3.html","web")</f>
        <v>0</v>
      </c>
      <c r="H634" s="0" t="s">
        <v>75</v>
      </c>
      <c r="I634" s="0" t="s">
        <v>89</v>
      </c>
      <c r="J634" s="0" t="s">
        <v>937</v>
      </c>
      <c r="K634" s="0" t="s">
        <v>928</v>
      </c>
    </row>
    <row r="635" customFormat="false" ht="15" hidden="false" customHeight="false" outlineLevel="0" collapsed="false">
      <c r="A635" s="0" t="s">
        <v>923</v>
      </c>
      <c r="B635" s="0" t="s">
        <v>938</v>
      </c>
      <c r="C635" s="0" t="s">
        <v>60</v>
      </c>
      <c r="D635" s="0" t="s">
        <v>925</v>
      </c>
      <c r="E635" s="0" t="s">
        <v>939</v>
      </c>
      <c r="F635" s="0" t="s">
        <v>362</v>
      </c>
      <c r="G635" s="0" t="n">
        <f aca="false">HYPERLINK("http://clipc-services.ceda.ac.uk/dreq/u/62cb333ec6550e64596f563d114977af.html","web")</f>
        <v>0</v>
      </c>
      <c r="H635" s="0" t="s">
        <v>75</v>
      </c>
      <c r="I635" s="0" t="s">
        <v>89</v>
      </c>
      <c r="J635" s="0" t="s">
        <v>940</v>
      </c>
      <c r="K635" s="0" t="s">
        <v>928</v>
      </c>
    </row>
    <row r="636" customFormat="false" ht="15" hidden="false" customHeight="false" outlineLevel="0" collapsed="false">
      <c r="A636" s="0" t="s">
        <v>923</v>
      </c>
      <c r="B636" s="0" t="s">
        <v>938</v>
      </c>
      <c r="C636" s="0" t="s">
        <v>60</v>
      </c>
      <c r="D636" s="0" t="s">
        <v>925</v>
      </c>
      <c r="E636" s="0" t="s">
        <v>939</v>
      </c>
      <c r="F636" s="0" t="s">
        <v>362</v>
      </c>
      <c r="G636" s="0" t="n">
        <f aca="false">HYPERLINK("http://clipc-services.ceda.ac.uk/dreq/u/62cb333ec6550e64596f563d114977af.html","web")</f>
        <v>0</v>
      </c>
      <c r="H636" s="0" t="s">
        <v>75</v>
      </c>
      <c r="I636" s="0" t="s">
        <v>89</v>
      </c>
      <c r="J636" s="0" t="s">
        <v>940</v>
      </c>
      <c r="K636" s="0" t="s">
        <v>928</v>
      </c>
    </row>
    <row r="637" customFormat="false" ht="15" hidden="false" customHeight="false" outlineLevel="0" collapsed="false">
      <c r="A637" s="0" t="s">
        <v>923</v>
      </c>
      <c r="B637" s="0" t="s">
        <v>244</v>
      </c>
      <c r="C637" s="0" t="s">
        <v>31</v>
      </c>
      <c r="D637" s="0" t="s">
        <v>925</v>
      </c>
      <c r="E637" s="0" t="s">
        <v>245</v>
      </c>
      <c r="F637" s="0" t="s">
        <v>16</v>
      </c>
      <c r="G637" s="0" t="n">
        <f aca="false">HYPERLINK("http://clipc-services.ceda.ac.uk/dreq/u/44471dd9799293cef70ac63fcdd2476e.html","web")</f>
        <v>0</v>
      </c>
      <c r="I637" s="0" t="s">
        <v>18</v>
      </c>
      <c r="J637" s="0" t="s">
        <v>246</v>
      </c>
      <c r="K637" s="0" t="s">
        <v>928</v>
      </c>
    </row>
    <row r="638" customFormat="false" ht="15" hidden="false" customHeight="false" outlineLevel="0" collapsed="false">
      <c r="A638" s="0" t="s">
        <v>923</v>
      </c>
      <c r="B638" s="0" t="s">
        <v>244</v>
      </c>
      <c r="C638" s="0" t="s">
        <v>31</v>
      </c>
      <c r="D638" s="0" t="s">
        <v>925</v>
      </c>
      <c r="E638" s="0" t="s">
        <v>245</v>
      </c>
      <c r="F638" s="0" t="s">
        <v>16</v>
      </c>
      <c r="G638" s="0" t="n">
        <f aca="false">HYPERLINK("http://clipc-services.ceda.ac.uk/dreq/u/44471dd9799293cef70ac63fcdd2476e.html","web")</f>
        <v>0</v>
      </c>
      <c r="I638" s="0" t="s">
        <v>18</v>
      </c>
      <c r="J638" s="0" t="s">
        <v>246</v>
      </c>
      <c r="K638" s="0" t="s">
        <v>928</v>
      </c>
    </row>
    <row r="640" customFormat="false" ht="15" hidden="false" customHeight="false" outlineLevel="0" collapsed="false">
      <c r="A640" s="0" t="s">
        <v>941</v>
      </c>
      <c r="B640" s="0" t="s">
        <v>78</v>
      </c>
      <c r="C640" s="0" t="s">
        <v>31</v>
      </c>
      <c r="D640" s="0" t="s">
        <v>942</v>
      </c>
      <c r="E640" s="0" t="s">
        <v>79</v>
      </c>
      <c r="F640" s="0" t="s">
        <v>80</v>
      </c>
      <c r="G640" s="0" t="n">
        <f aca="false">HYPERLINK("http://clipc-services.ceda.ac.uk/dreq/u/4c69515bfc84c5cb5624e94228f58351.html","web")</f>
        <v>0</v>
      </c>
      <c r="H640" s="0" t="s">
        <v>81</v>
      </c>
      <c r="I640" s="0" t="s">
        <v>45</v>
      </c>
      <c r="J640" s="0" t="s">
        <v>82</v>
      </c>
      <c r="K640" s="0" t="s">
        <v>943</v>
      </c>
    </row>
    <row r="641" customFormat="false" ht="15" hidden="false" customHeight="false" outlineLevel="0" collapsed="false">
      <c r="A641" s="0" t="s">
        <v>941</v>
      </c>
      <c r="B641" s="0" t="s">
        <v>78</v>
      </c>
      <c r="C641" s="0" t="s">
        <v>31</v>
      </c>
      <c r="D641" s="0" t="s">
        <v>942</v>
      </c>
      <c r="E641" s="0" t="s">
        <v>79</v>
      </c>
      <c r="F641" s="0" t="s">
        <v>80</v>
      </c>
      <c r="G641" s="0" t="n">
        <f aca="false">HYPERLINK("http://clipc-services.ceda.ac.uk/dreq/u/4c69515bfc84c5cb5624e94228f58351.html","web")</f>
        <v>0</v>
      </c>
      <c r="H641" s="0" t="s">
        <v>81</v>
      </c>
      <c r="I641" s="0" t="s">
        <v>45</v>
      </c>
      <c r="J641" s="0" t="s">
        <v>82</v>
      </c>
      <c r="K641" s="0" t="s">
        <v>943</v>
      </c>
    </row>
    <row r="642" customFormat="false" ht="15" hidden="false" customHeight="false" outlineLevel="0" collapsed="false">
      <c r="A642" s="0" t="s">
        <v>941</v>
      </c>
      <c r="B642" s="0" t="s">
        <v>944</v>
      </c>
      <c r="C642" s="0" t="s">
        <v>31</v>
      </c>
      <c r="D642" s="0" t="s">
        <v>14</v>
      </c>
      <c r="E642" s="0" t="s">
        <v>945</v>
      </c>
      <c r="G642" s="0" t="n">
        <f aca="false">HYPERLINK("http://clipc-services.ceda.ac.uk/dreq/u/962e51dc-267b-11e7-96a5-ac72891c3257.html","web")</f>
        <v>0</v>
      </c>
      <c r="H642" s="0" t="s">
        <v>946</v>
      </c>
      <c r="I642" s="0" t="s">
        <v>947</v>
      </c>
      <c r="J642" s="0" t="s">
        <v>948</v>
      </c>
      <c r="K642" s="0" t="s">
        <v>949</v>
      </c>
    </row>
    <row r="643" customFormat="false" ht="15" hidden="false" customHeight="false" outlineLevel="0" collapsed="false">
      <c r="A643" s="0" t="s">
        <v>941</v>
      </c>
      <c r="B643" s="0" t="s">
        <v>944</v>
      </c>
      <c r="C643" s="0" t="s">
        <v>31</v>
      </c>
      <c r="D643" s="0" t="s">
        <v>14</v>
      </c>
      <c r="E643" s="0" t="s">
        <v>945</v>
      </c>
      <c r="G643" s="0" t="n">
        <f aca="false">HYPERLINK("http://clipc-services.ceda.ac.uk/dreq/u/962e51dc-267b-11e7-96a5-ac72891c3257.html","web")</f>
        <v>0</v>
      </c>
      <c r="H643" s="0" t="s">
        <v>946</v>
      </c>
      <c r="I643" s="0" t="s">
        <v>947</v>
      </c>
      <c r="J643" s="0" t="s">
        <v>948</v>
      </c>
      <c r="K643" s="0" t="s">
        <v>949</v>
      </c>
    </row>
    <row r="645" customFormat="false" ht="15" hidden="false" customHeight="false" outlineLevel="0" collapsed="false">
      <c r="A645" s="0" t="s">
        <v>950</v>
      </c>
      <c r="B645" s="0" t="s">
        <v>951</v>
      </c>
      <c r="C645" s="0" t="s">
        <v>31</v>
      </c>
      <c r="D645" s="0" t="s">
        <v>952</v>
      </c>
      <c r="E645" s="0" t="s">
        <v>953</v>
      </c>
      <c r="F645" s="0" t="s">
        <v>833</v>
      </c>
      <c r="G645" s="0" t="n">
        <f aca="false">HYPERLINK("http://clipc-services.ceda.ac.uk/dreq/u/5917b704-9e49-11e5-803c-0d0b866b59f3.html","web")</f>
        <v>0</v>
      </c>
      <c r="H645" s="0" t="s">
        <v>954</v>
      </c>
      <c r="I645" s="0" t="s">
        <v>226</v>
      </c>
      <c r="J645" s="0" t="s">
        <v>955</v>
      </c>
      <c r="K645" s="0" t="s">
        <v>711</v>
      </c>
    </row>
    <row r="646" customFormat="false" ht="15" hidden="false" customHeight="false" outlineLevel="0" collapsed="false">
      <c r="A646" s="0" t="s">
        <v>950</v>
      </c>
      <c r="B646" s="0" t="s">
        <v>951</v>
      </c>
      <c r="C646" s="0" t="s">
        <v>31</v>
      </c>
      <c r="D646" s="0" t="s">
        <v>952</v>
      </c>
      <c r="E646" s="0" t="s">
        <v>953</v>
      </c>
      <c r="F646" s="0" t="s">
        <v>833</v>
      </c>
      <c r="G646" s="0" t="n">
        <f aca="false">HYPERLINK("http://clipc-services.ceda.ac.uk/dreq/u/5917b704-9e49-11e5-803c-0d0b866b59f3.html","web")</f>
        <v>0</v>
      </c>
      <c r="H646" s="0" t="s">
        <v>954</v>
      </c>
      <c r="I646" s="0" t="s">
        <v>226</v>
      </c>
      <c r="J646" s="0" t="s">
        <v>955</v>
      </c>
      <c r="K646" s="0" t="s">
        <v>711</v>
      </c>
    </row>
    <row r="648" customFormat="false" ht="15" hidden="false" customHeight="false" outlineLevel="0" collapsed="false">
      <c r="A648" s="0" t="s">
        <v>956</v>
      </c>
      <c r="B648" s="0" t="s">
        <v>957</v>
      </c>
      <c r="C648" s="0" t="s">
        <v>31</v>
      </c>
      <c r="D648" s="0" t="s">
        <v>958</v>
      </c>
      <c r="E648" s="0" t="s">
        <v>959</v>
      </c>
      <c r="F648" s="0" t="s">
        <v>960</v>
      </c>
      <c r="G648" s="0" t="n">
        <f aca="false">HYPERLINK("http://clipc-services.ceda.ac.uk/dreq/u/590d17f4-9e49-11e5-803c-0d0b866b59f3.html","web")</f>
        <v>0</v>
      </c>
      <c r="H648" s="0" t="s">
        <v>961</v>
      </c>
      <c r="I648" s="0" t="s">
        <v>18</v>
      </c>
      <c r="J648" s="0" t="s">
        <v>962</v>
      </c>
      <c r="K648" s="0" t="s">
        <v>963</v>
      </c>
    </row>
    <row r="649" customFormat="false" ht="15" hidden="false" customHeight="false" outlineLevel="0" collapsed="false">
      <c r="A649" s="0" t="s">
        <v>956</v>
      </c>
      <c r="B649" s="0" t="s">
        <v>957</v>
      </c>
      <c r="C649" s="0" t="s">
        <v>31</v>
      </c>
      <c r="D649" s="0" t="s">
        <v>958</v>
      </c>
      <c r="E649" s="0" t="s">
        <v>959</v>
      </c>
      <c r="F649" s="0" t="s">
        <v>960</v>
      </c>
      <c r="G649" s="0" t="n">
        <f aca="false">HYPERLINK("http://clipc-services.ceda.ac.uk/dreq/u/590d17f4-9e49-11e5-803c-0d0b866b59f3.html","web")</f>
        <v>0</v>
      </c>
      <c r="H649" s="0" t="s">
        <v>961</v>
      </c>
      <c r="I649" s="0" t="s">
        <v>18</v>
      </c>
      <c r="J649" s="0" t="s">
        <v>962</v>
      </c>
      <c r="K649" s="0" t="s">
        <v>963</v>
      </c>
    </row>
    <row r="650" customFormat="false" ht="15" hidden="false" customHeight="false" outlineLevel="0" collapsed="false">
      <c r="A650" s="0" t="s">
        <v>956</v>
      </c>
      <c r="B650" s="0" t="s">
        <v>840</v>
      </c>
      <c r="C650" s="0" t="s">
        <v>31</v>
      </c>
      <c r="D650" s="0" t="s">
        <v>964</v>
      </c>
      <c r="E650" s="0" t="s">
        <v>842</v>
      </c>
      <c r="F650" s="0" t="s">
        <v>31</v>
      </c>
      <c r="G650" s="0" t="n">
        <f aca="false">HYPERLINK("http://clipc-services.ceda.ac.uk/dreq/u/a06b8e83250b870d9f39dc1f6534efcb.html","web")</f>
        <v>0</v>
      </c>
      <c r="H650" s="0" t="s">
        <v>843</v>
      </c>
      <c r="I650" s="0" t="s">
        <v>237</v>
      </c>
      <c r="J650" s="0" t="s">
        <v>844</v>
      </c>
      <c r="K650" s="0" t="s">
        <v>839</v>
      </c>
    </row>
    <row r="651" customFormat="false" ht="15" hidden="false" customHeight="false" outlineLevel="0" collapsed="false">
      <c r="A651" s="0" t="s">
        <v>956</v>
      </c>
      <c r="B651" s="0" t="s">
        <v>840</v>
      </c>
      <c r="C651" s="0" t="s">
        <v>31</v>
      </c>
      <c r="D651" s="0" t="s">
        <v>964</v>
      </c>
      <c r="E651" s="0" t="s">
        <v>842</v>
      </c>
      <c r="F651" s="0" t="s">
        <v>31</v>
      </c>
      <c r="G651" s="0" t="n">
        <f aca="false">HYPERLINK("http://clipc-services.ceda.ac.uk/dreq/u/a06b8e83250b870d9f39dc1f6534efcb.html","web")</f>
        <v>0</v>
      </c>
      <c r="H651" s="0" t="s">
        <v>843</v>
      </c>
      <c r="I651" s="0" t="s">
        <v>237</v>
      </c>
      <c r="J651" s="0" t="s">
        <v>844</v>
      </c>
      <c r="K651" s="0" t="s">
        <v>839</v>
      </c>
    </row>
    <row r="652" customFormat="false" ht="15" hidden="false" customHeight="false" outlineLevel="0" collapsed="false">
      <c r="A652" s="0" t="s">
        <v>956</v>
      </c>
      <c r="B652" s="0" t="s">
        <v>965</v>
      </c>
      <c r="C652" s="0" t="s">
        <v>31</v>
      </c>
      <c r="D652" s="0" t="s">
        <v>194</v>
      </c>
      <c r="E652" s="0" t="s">
        <v>966</v>
      </c>
      <c r="F652" s="0" t="s">
        <v>960</v>
      </c>
      <c r="G652" s="0" t="n">
        <f aca="false">HYPERLINK("http://clipc-services.ceda.ac.uk/dreq/u/590ef7b8-9e49-11e5-803c-0d0b866b59f3.html","web")</f>
        <v>0</v>
      </c>
      <c r="H652" s="0" t="s">
        <v>967</v>
      </c>
      <c r="I652" s="0" t="s">
        <v>36</v>
      </c>
      <c r="J652" s="0" t="s">
        <v>968</v>
      </c>
      <c r="K652" s="0" t="s">
        <v>839</v>
      </c>
    </row>
    <row r="653" customFormat="false" ht="15" hidden="false" customHeight="false" outlineLevel="0" collapsed="false">
      <c r="A653" s="0" t="s">
        <v>956</v>
      </c>
      <c r="B653" s="0" t="s">
        <v>965</v>
      </c>
      <c r="C653" s="0" t="s">
        <v>31</v>
      </c>
      <c r="D653" s="0" t="s">
        <v>194</v>
      </c>
      <c r="E653" s="0" t="s">
        <v>966</v>
      </c>
      <c r="F653" s="0" t="s">
        <v>960</v>
      </c>
      <c r="G653" s="0" t="n">
        <f aca="false">HYPERLINK("http://clipc-services.ceda.ac.uk/dreq/u/590ef7b8-9e49-11e5-803c-0d0b866b59f3.html","web")</f>
        <v>0</v>
      </c>
      <c r="H653" s="0" t="s">
        <v>967</v>
      </c>
      <c r="I653" s="0" t="s">
        <v>36</v>
      </c>
      <c r="J653" s="0" t="s">
        <v>968</v>
      </c>
      <c r="K653" s="0" t="s">
        <v>839</v>
      </c>
    </row>
    <row r="654" customFormat="false" ht="15" hidden="false" customHeight="false" outlineLevel="0" collapsed="false">
      <c r="A654" s="0" t="s">
        <v>956</v>
      </c>
      <c r="B654" s="0" t="s">
        <v>382</v>
      </c>
      <c r="C654" s="0" t="s">
        <v>31</v>
      </c>
      <c r="D654" s="0" t="s">
        <v>194</v>
      </c>
      <c r="E654" s="0" t="s">
        <v>383</v>
      </c>
      <c r="F654" s="0" t="s">
        <v>308</v>
      </c>
      <c r="G654" s="0" t="n">
        <f aca="false">HYPERLINK("http://clipc-services.ceda.ac.uk/dreq/u/f27656eeae247192e82aa1032c911399.html","web")</f>
        <v>0</v>
      </c>
      <c r="H654" s="0" t="s">
        <v>384</v>
      </c>
      <c r="I654" s="0" t="s">
        <v>385</v>
      </c>
      <c r="J654" s="0" t="s">
        <v>386</v>
      </c>
      <c r="K654" s="0" t="s">
        <v>839</v>
      </c>
    </row>
    <row r="655" customFormat="false" ht="15" hidden="false" customHeight="false" outlineLevel="0" collapsed="false">
      <c r="A655" s="0" t="s">
        <v>956</v>
      </c>
      <c r="B655" s="0" t="s">
        <v>382</v>
      </c>
      <c r="C655" s="0" t="s">
        <v>31</v>
      </c>
      <c r="D655" s="0" t="s">
        <v>194</v>
      </c>
      <c r="E655" s="0" t="s">
        <v>383</v>
      </c>
      <c r="F655" s="0" t="s">
        <v>308</v>
      </c>
      <c r="G655" s="0" t="n">
        <f aca="false">HYPERLINK("http://clipc-services.ceda.ac.uk/dreq/u/f27656eeae247192e82aa1032c911399.html","web")</f>
        <v>0</v>
      </c>
      <c r="H655" s="0" t="s">
        <v>384</v>
      </c>
      <c r="I655" s="0" t="s">
        <v>385</v>
      </c>
      <c r="J655" s="0" t="s">
        <v>386</v>
      </c>
      <c r="K655" s="0" t="s">
        <v>839</v>
      </c>
    </row>
    <row r="656" customFormat="false" ht="15" hidden="false" customHeight="false" outlineLevel="0" collapsed="false">
      <c r="A656" s="0" t="s">
        <v>956</v>
      </c>
      <c r="B656" s="0" t="s">
        <v>969</v>
      </c>
      <c r="C656" s="0" t="s">
        <v>31</v>
      </c>
      <c r="D656" s="0" t="s">
        <v>194</v>
      </c>
      <c r="E656" s="0" t="s">
        <v>970</v>
      </c>
      <c r="F656" s="0" t="s">
        <v>308</v>
      </c>
      <c r="G656" s="0" t="n">
        <f aca="false">HYPERLINK("http://clipc-services.ceda.ac.uk/dreq/u/6ca9dd8a089b15fb96841e9fe56411cf.html","web")</f>
        <v>0</v>
      </c>
      <c r="H656" s="0" t="s">
        <v>971</v>
      </c>
      <c r="I656" s="0" t="s">
        <v>972</v>
      </c>
      <c r="J656" s="0" t="s">
        <v>973</v>
      </c>
      <c r="K656" s="0" t="s">
        <v>839</v>
      </c>
    </row>
    <row r="657" customFormat="false" ht="15" hidden="false" customHeight="false" outlineLevel="0" collapsed="false">
      <c r="A657" s="0" t="s">
        <v>956</v>
      </c>
      <c r="B657" s="0" t="s">
        <v>969</v>
      </c>
      <c r="C657" s="0" t="s">
        <v>31</v>
      </c>
      <c r="D657" s="0" t="s">
        <v>194</v>
      </c>
      <c r="E657" s="0" t="s">
        <v>970</v>
      </c>
      <c r="F657" s="0" t="s">
        <v>308</v>
      </c>
      <c r="G657" s="0" t="n">
        <f aca="false">HYPERLINK("http://clipc-services.ceda.ac.uk/dreq/u/6ca9dd8a089b15fb96841e9fe56411cf.html","web")</f>
        <v>0</v>
      </c>
      <c r="H657" s="0" t="s">
        <v>971</v>
      </c>
      <c r="I657" s="0" t="s">
        <v>972</v>
      </c>
      <c r="J657" s="0" t="s">
        <v>973</v>
      </c>
      <c r="K657" s="0" t="s">
        <v>839</v>
      </c>
    </row>
    <row r="658" customFormat="false" ht="15" hidden="false" customHeight="false" outlineLevel="0" collapsed="false">
      <c r="A658" s="0" t="s">
        <v>956</v>
      </c>
      <c r="B658" s="0" t="s">
        <v>974</v>
      </c>
      <c r="C658" s="0" t="s">
        <v>31</v>
      </c>
      <c r="D658" s="0" t="s">
        <v>194</v>
      </c>
      <c r="E658" s="0" t="s">
        <v>975</v>
      </c>
      <c r="F658" s="0" t="s">
        <v>219</v>
      </c>
      <c r="G658" s="0" t="n">
        <f aca="false">HYPERLINK("http://clipc-services.ceda.ac.uk/dreq/u/590ea93e-9e49-11e5-803c-0d0b866b59f3.html","web")</f>
        <v>0</v>
      </c>
      <c r="H658" s="0" t="s">
        <v>976</v>
      </c>
      <c r="I658" s="0" t="s">
        <v>226</v>
      </c>
      <c r="J658" s="0" t="s">
        <v>977</v>
      </c>
      <c r="K658" s="0" t="s">
        <v>255</v>
      </c>
    </row>
    <row r="659" customFormat="false" ht="15" hidden="false" customHeight="false" outlineLevel="0" collapsed="false">
      <c r="A659" s="0" t="s">
        <v>956</v>
      </c>
      <c r="B659" s="0" t="s">
        <v>974</v>
      </c>
      <c r="C659" s="0" t="s">
        <v>31</v>
      </c>
      <c r="D659" s="0" t="s">
        <v>194</v>
      </c>
      <c r="E659" s="0" t="s">
        <v>975</v>
      </c>
      <c r="F659" s="0" t="s">
        <v>219</v>
      </c>
      <c r="G659" s="0" t="n">
        <f aca="false">HYPERLINK("http://clipc-services.ceda.ac.uk/dreq/u/590ea93e-9e49-11e5-803c-0d0b866b59f3.html","web")</f>
        <v>0</v>
      </c>
      <c r="H659" s="0" t="s">
        <v>976</v>
      </c>
      <c r="I659" s="0" t="s">
        <v>226</v>
      </c>
      <c r="J659" s="0" t="s">
        <v>977</v>
      </c>
      <c r="K659" s="0" t="s">
        <v>255</v>
      </c>
    </row>
    <row r="660" customFormat="false" ht="15" hidden="false" customHeight="false" outlineLevel="0" collapsed="false">
      <c r="A660" s="0" t="s">
        <v>956</v>
      </c>
      <c r="B660" s="0" t="s">
        <v>978</v>
      </c>
      <c r="C660" s="0" t="s">
        <v>31</v>
      </c>
      <c r="D660" s="0" t="s">
        <v>194</v>
      </c>
      <c r="E660" s="0" t="s">
        <v>979</v>
      </c>
      <c r="F660" s="0" t="s">
        <v>219</v>
      </c>
      <c r="G660" s="0" t="n">
        <f aca="false">HYPERLINK("http://clipc-services.ceda.ac.uk/dreq/u/590f5b72-9e49-11e5-803c-0d0b866b59f3.html","web")</f>
        <v>0</v>
      </c>
      <c r="H660" s="0" t="s">
        <v>980</v>
      </c>
      <c r="I660" s="0" t="s">
        <v>226</v>
      </c>
      <c r="J660" s="0" t="s">
        <v>981</v>
      </c>
      <c r="K660" s="0" t="s">
        <v>255</v>
      </c>
    </row>
    <row r="661" customFormat="false" ht="15" hidden="false" customHeight="false" outlineLevel="0" collapsed="false">
      <c r="A661" s="0" t="s">
        <v>956</v>
      </c>
      <c r="B661" s="0" t="s">
        <v>978</v>
      </c>
      <c r="C661" s="0" t="s">
        <v>31</v>
      </c>
      <c r="D661" s="0" t="s">
        <v>194</v>
      </c>
      <c r="E661" s="0" t="s">
        <v>979</v>
      </c>
      <c r="F661" s="0" t="s">
        <v>219</v>
      </c>
      <c r="G661" s="0" t="n">
        <f aca="false">HYPERLINK("http://clipc-services.ceda.ac.uk/dreq/u/590f5b72-9e49-11e5-803c-0d0b866b59f3.html","web")</f>
        <v>0</v>
      </c>
      <c r="H661" s="0" t="s">
        <v>980</v>
      </c>
      <c r="I661" s="0" t="s">
        <v>226</v>
      </c>
      <c r="J661" s="0" t="s">
        <v>981</v>
      </c>
      <c r="K661" s="0" t="s">
        <v>255</v>
      </c>
    </row>
    <row r="662" customFormat="false" ht="15" hidden="false" customHeight="false" outlineLevel="0" collapsed="false">
      <c r="A662" s="0" t="s">
        <v>956</v>
      </c>
      <c r="B662" s="0" t="s">
        <v>749</v>
      </c>
      <c r="C662" s="0" t="s">
        <v>31</v>
      </c>
      <c r="D662" s="0" t="s">
        <v>194</v>
      </c>
      <c r="E662" s="0" t="s">
        <v>750</v>
      </c>
      <c r="F662" s="0" t="s">
        <v>196</v>
      </c>
      <c r="G662" s="0" t="n">
        <f aca="false">HYPERLINK("http://clipc-services.ceda.ac.uk/dreq/u/7553003ead183dd3276108b6311a337f.html","web")</f>
        <v>0</v>
      </c>
      <c r="H662" s="0" t="s">
        <v>253</v>
      </c>
      <c r="I662" s="0" t="s">
        <v>226</v>
      </c>
      <c r="J662" s="0" t="s">
        <v>751</v>
      </c>
      <c r="K662" s="0" t="s">
        <v>982</v>
      </c>
    </row>
    <row r="663" customFormat="false" ht="15" hidden="false" customHeight="false" outlineLevel="0" collapsed="false">
      <c r="A663" s="0" t="s">
        <v>956</v>
      </c>
      <c r="B663" s="0" t="s">
        <v>749</v>
      </c>
      <c r="C663" s="0" t="s">
        <v>31</v>
      </c>
      <c r="D663" s="0" t="s">
        <v>194</v>
      </c>
      <c r="E663" s="0" t="s">
        <v>750</v>
      </c>
      <c r="F663" s="0" t="s">
        <v>196</v>
      </c>
      <c r="G663" s="0" t="n">
        <f aca="false">HYPERLINK("http://clipc-services.ceda.ac.uk/dreq/u/7553003ead183dd3276108b6311a337f.html","web")</f>
        <v>0</v>
      </c>
      <c r="H663" s="0" t="s">
        <v>253</v>
      </c>
      <c r="I663" s="0" t="s">
        <v>226</v>
      </c>
      <c r="J663" s="0" t="s">
        <v>751</v>
      </c>
      <c r="K663" s="0" t="s">
        <v>982</v>
      </c>
    </row>
    <row r="664" customFormat="false" ht="15" hidden="false" customHeight="false" outlineLevel="0" collapsed="false">
      <c r="A664" s="0" t="s">
        <v>956</v>
      </c>
      <c r="B664" s="0" t="s">
        <v>983</v>
      </c>
      <c r="C664" s="0" t="s">
        <v>31</v>
      </c>
      <c r="D664" s="0" t="s">
        <v>984</v>
      </c>
      <c r="E664" s="0" t="s">
        <v>985</v>
      </c>
      <c r="F664" s="0" t="s">
        <v>833</v>
      </c>
      <c r="G664" s="0" t="n">
        <f aca="false">HYPERLINK("http://clipc-services.ceda.ac.uk/dreq/u/170ff384-b622-11e6-bbe2-ac72891c3257.html","web")</f>
        <v>0</v>
      </c>
      <c r="H664" s="0" t="s">
        <v>986</v>
      </c>
      <c r="I664" s="0" t="s">
        <v>987</v>
      </c>
      <c r="J664" s="0" t="s">
        <v>988</v>
      </c>
      <c r="K664" s="0" t="s">
        <v>757</v>
      </c>
    </row>
    <row r="665" customFormat="false" ht="15" hidden="false" customHeight="false" outlineLevel="0" collapsed="false">
      <c r="A665" s="0" t="s">
        <v>956</v>
      </c>
      <c r="B665" s="0" t="s">
        <v>983</v>
      </c>
      <c r="C665" s="0" t="s">
        <v>31</v>
      </c>
      <c r="D665" s="0" t="s">
        <v>984</v>
      </c>
      <c r="E665" s="0" t="s">
        <v>985</v>
      </c>
      <c r="F665" s="0" t="s">
        <v>833</v>
      </c>
      <c r="G665" s="0" t="n">
        <f aca="false">HYPERLINK("http://clipc-services.ceda.ac.uk/dreq/u/170ff384-b622-11e6-bbe2-ac72891c3257.html","web")</f>
        <v>0</v>
      </c>
      <c r="H665" s="0" t="s">
        <v>986</v>
      </c>
      <c r="I665" s="0" t="s">
        <v>987</v>
      </c>
      <c r="J665" s="0" t="s">
        <v>988</v>
      </c>
      <c r="K665" s="0" t="s">
        <v>757</v>
      </c>
    </row>
    <row r="666" customFormat="false" ht="15" hidden="false" customHeight="false" outlineLevel="0" collapsed="false">
      <c r="A666" s="0" t="s">
        <v>956</v>
      </c>
      <c r="B666" s="0" t="s">
        <v>989</v>
      </c>
      <c r="C666" s="0" t="s">
        <v>31</v>
      </c>
      <c r="D666" s="0" t="s">
        <v>984</v>
      </c>
      <c r="E666" s="0" t="s">
        <v>990</v>
      </c>
      <c r="F666" s="0" t="s">
        <v>833</v>
      </c>
      <c r="G666" s="0" t="n">
        <f aca="false">HYPERLINK("http://clipc-services.ceda.ac.uk/dreq/u/1758307c-b622-11e6-bbe2-ac72891c3257.html","web")</f>
        <v>0</v>
      </c>
      <c r="H666" s="0" t="s">
        <v>986</v>
      </c>
      <c r="I666" s="0" t="s">
        <v>987</v>
      </c>
      <c r="J666" s="0" t="s">
        <v>991</v>
      </c>
      <c r="K666" s="0" t="s">
        <v>757</v>
      </c>
    </row>
    <row r="667" customFormat="false" ht="15" hidden="false" customHeight="false" outlineLevel="0" collapsed="false">
      <c r="A667" s="0" t="s">
        <v>956</v>
      </c>
      <c r="B667" s="0" t="s">
        <v>989</v>
      </c>
      <c r="C667" s="0" t="s">
        <v>31</v>
      </c>
      <c r="D667" s="0" t="s">
        <v>984</v>
      </c>
      <c r="E667" s="0" t="s">
        <v>990</v>
      </c>
      <c r="F667" s="0" t="s">
        <v>833</v>
      </c>
      <c r="G667" s="0" t="n">
        <f aca="false">HYPERLINK("http://clipc-services.ceda.ac.uk/dreq/u/1758307c-b622-11e6-bbe2-ac72891c3257.html","web")</f>
        <v>0</v>
      </c>
      <c r="H667" s="0" t="s">
        <v>986</v>
      </c>
      <c r="I667" s="0" t="s">
        <v>987</v>
      </c>
      <c r="J667" s="0" t="s">
        <v>991</v>
      </c>
      <c r="K667" s="0" t="s">
        <v>757</v>
      </c>
    </row>
    <row r="668" customFormat="false" ht="15" hidden="false" customHeight="false" outlineLevel="0" collapsed="false">
      <c r="A668" s="0" t="s">
        <v>956</v>
      </c>
      <c r="B668" s="0" t="s">
        <v>992</v>
      </c>
      <c r="C668" s="0" t="s">
        <v>31</v>
      </c>
      <c r="D668" s="0" t="s">
        <v>984</v>
      </c>
      <c r="E668" s="0" t="s">
        <v>993</v>
      </c>
      <c r="F668" s="0" t="s">
        <v>24</v>
      </c>
      <c r="G668" s="0" t="n">
        <f aca="false">HYPERLINK("http://clipc-services.ceda.ac.uk/dreq/u/bf56baca-c14c-11e6-bb6a-ac72891c3257.html","web")</f>
        <v>0</v>
      </c>
      <c r="H668" s="0" t="s">
        <v>986</v>
      </c>
      <c r="I668" s="0" t="s">
        <v>987</v>
      </c>
      <c r="J668" s="0" t="s">
        <v>994</v>
      </c>
      <c r="K668" s="0" t="s">
        <v>757</v>
      </c>
    </row>
    <row r="669" customFormat="false" ht="15" hidden="false" customHeight="false" outlineLevel="0" collapsed="false">
      <c r="A669" s="0" t="s">
        <v>956</v>
      </c>
      <c r="B669" s="0" t="s">
        <v>992</v>
      </c>
      <c r="C669" s="0" t="s">
        <v>31</v>
      </c>
      <c r="D669" s="0" t="s">
        <v>984</v>
      </c>
      <c r="E669" s="0" t="s">
        <v>993</v>
      </c>
      <c r="F669" s="0" t="s">
        <v>24</v>
      </c>
      <c r="G669" s="0" t="n">
        <f aca="false">HYPERLINK("http://clipc-services.ceda.ac.uk/dreq/u/bf56baca-c14c-11e6-bb6a-ac72891c3257.html","web")</f>
        <v>0</v>
      </c>
      <c r="H669" s="0" t="s">
        <v>986</v>
      </c>
      <c r="I669" s="0" t="s">
        <v>987</v>
      </c>
      <c r="J669" s="0" t="s">
        <v>994</v>
      </c>
      <c r="K669" s="0" t="s">
        <v>757</v>
      </c>
    </row>
    <row r="671" customFormat="false" ht="15" hidden="false" customHeight="false" outlineLevel="0" collapsed="false">
      <c r="A671" s="0" t="s">
        <v>995</v>
      </c>
      <c r="B671" s="0" t="s">
        <v>996</v>
      </c>
      <c r="C671" s="0" t="s">
        <v>31</v>
      </c>
      <c r="D671" s="0" t="s">
        <v>250</v>
      </c>
      <c r="E671" s="0" t="s">
        <v>997</v>
      </c>
      <c r="F671" s="0" t="s">
        <v>691</v>
      </c>
      <c r="G671" s="0" t="n">
        <f aca="false">HYPERLINK("http://clipc-services.ceda.ac.uk/dreq/u/96a44ea6-b096-11e6-aab6-ac72891c3257.html","web")</f>
        <v>0</v>
      </c>
      <c r="H671" s="0" t="s">
        <v>762</v>
      </c>
      <c r="I671" s="0" t="s">
        <v>738</v>
      </c>
      <c r="J671" s="0" t="s">
        <v>998</v>
      </c>
      <c r="K671" s="0" t="s">
        <v>38</v>
      </c>
    </row>
    <row r="672" customFormat="false" ht="15" hidden="false" customHeight="false" outlineLevel="0" collapsed="false">
      <c r="A672" s="0" t="s">
        <v>995</v>
      </c>
      <c r="B672" s="0" t="s">
        <v>996</v>
      </c>
      <c r="C672" s="0" t="s">
        <v>31</v>
      </c>
      <c r="D672" s="0" t="s">
        <v>250</v>
      </c>
      <c r="E672" s="0" t="s">
        <v>997</v>
      </c>
      <c r="F672" s="0" t="s">
        <v>691</v>
      </c>
      <c r="G672" s="0" t="n">
        <f aca="false">HYPERLINK("http://clipc-services.ceda.ac.uk/dreq/u/96a44ea6-b096-11e6-aab6-ac72891c3257.html","web")</f>
        <v>0</v>
      </c>
      <c r="H672" s="0" t="s">
        <v>762</v>
      </c>
      <c r="I672" s="0" t="s">
        <v>738</v>
      </c>
      <c r="J672" s="0" t="s">
        <v>998</v>
      </c>
      <c r="K672" s="0" t="s">
        <v>38</v>
      </c>
    </row>
    <row r="673" customFormat="false" ht="15" hidden="false" customHeight="false" outlineLevel="0" collapsed="false">
      <c r="A673" s="0" t="s">
        <v>995</v>
      </c>
      <c r="B673" s="0" t="s">
        <v>999</v>
      </c>
      <c r="C673" s="0" t="s">
        <v>31</v>
      </c>
      <c r="D673" s="0" t="s">
        <v>250</v>
      </c>
      <c r="E673" s="0" t="s">
        <v>1000</v>
      </c>
      <c r="F673" s="0" t="s">
        <v>691</v>
      </c>
      <c r="G673" s="0" t="n">
        <f aca="false">HYPERLINK("http://clipc-services.ceda.ac.uk/dreq/u/afef6490-b096-11e6-aab6-ac72891c3257.html","web")</f>
        <v>0</v>
      </c>
      <c r="H673" s="0" t="s">
        <v>762</v>
      </c>
      <c r="I673" s="0" t="s">
        <v>738</v>
      </c>
      <c r="J673" s="0" t="s">
        <v>1001</v>
      </c>
      <c r="K673" s="0" t="s">
        <v>38</v>
      </c>
    </row>
    <row r="674" customFormat="false" ht="15" hidden="false" customHeight="false" outlineLevel="0" collapsed="false">
      <c r="A674" s="0" t="s">
        <v>995</v>
      </c>
      <c r="B674" s="0" t="s">
        <v>999</v>
      </c>
      <c r="C674" s="0" t="s">
        <v>31</v>
      </c>
      <c r="D674" s="0" t="s">
        <v>250</v>
      </c>
      <c r="E674" s="0" t="s">
        <v>1000</v>
      </c>
      <c r="F674" s="0" t="s">
        <v>691</v>
      </c>
      <c r="G674" s="0" t="n">
        <f aca="false">HYPERLINK("http://clipc-services.ceda.ac.uk/dreq/u/afef6490-b096-11e6-aab6-ac72891c3257.html","web")</f>
        <v>0</v>
      </c>
      <c r="H674" s="0" t="s">
        <v>762</v>
      </c>
      <c r="I674" s="0" t="s">
        <v>738</v>
      </c>
      <c r="J674" s="0" t="s">
        <v>1001</v>
      </c>
      <c r="K674" s="0" t="s">
        <v>38</v>
      </c>
    </row>
    <row r="675" customFormat="false" ht="15" hidden="false" customHeight="false" outlineLevel="0" collapsed="false">
      <c r="A675" s="0" t="s">
        <v>995</v>
      </c>
      <c r="B675" s="0" t="s">
        <v>790</v>
      </c>
      <c r="C675" s="0" t="s">
        <v>31</v>
      </c>
      <c r="D675" s="0" t="s">
        <v>250</v>
      </c>
      <c r="E675" s="0" t="s">
        <v>791</v>
      </c>
      <c r="F675" s="0" t="s">
        <v>31</v>
      </c>
      <c r="G675" s="0" t="n">
        <f aca="false">HYPERLINK("http://clipc-services.ceda.ac.uk/dreq/u/a7cf325e9bf994ade073a1297378a57c.html","web")</f>
        <v>0</v>
      </c>
      <c r="H675" s="0" t="s">
        <v>792</v>
      </c>
      <c r="I675" s="0" t="s">
        <v>379</v>
      </c>
      <c r="J675" s="0" t="s">
        <v>793</v>
      </c>
      <c r="K675" s="0" t="s">
        <v>38</v>
      </c>
    </row>
    <row r="676" customFormat="false" ht="15" hidden="false" customHeight="false" outlineLevel="0" collapsed="false">
      <c r="A676" s="0" t="s">
        <v>995</v>
      </c>
      <c r="B676" s="0" t="s">
        <v>790</v>
      </c>
      <c r="C676" s="0" t="s">
        <v>31</v>
      </c>
      <c r="D676" s="0" t="s">
        <v>250</v>
      </c>
      <c r="E676" s="0" t="s">
        <v>791</v>
      </c>
      <c r="F676" s="0" t="s">
        <v>31</v>
      </c>
      <c r="G676" s="0" t="n">
        <f aca="false">HYPERLINK("http://clipc-services.ceda.ac.uk/dreq/u/a7cf325e9bf994ade073a1297378a57c.html","web")</f>
        <v>0</v>
      </c>
      <c r="H676" s="0" t="s">
        <v>792</v>
      </c>
      <c r="I676" s="0" t="s">
        <v>379</v>
      </c>
      <c r="J676" s="0" t="s">
        <v>793</v>
      </c>
      <c r="K676" s="0" t="s">
        <v>38</v>
      </c>
    </row>
    <row r="677" customFormat="false" ht="15" hidden="false" customHeight="false" outlineLevel="0" collapsed="false">
      <c r="A677" s="0" t="s">
        <v>995</v>
      </c>
      <c r="B677" s="0" t="s">
        <v>794</v>
      </c>
      <c r="C677" s="0" t="s">
        <v>31</v>
      </c>
      <c r="D677" s="0" t="s">
        <v>250</v>
      </c>
      <c r="E677" s="0" t="s">
        <v>795</v>
      </c>
      <c r="F677" s="0" t="s">
        <v>691</v>
      </c>
      <c r="G677" s="0" t="n">
        <f aca="false">HYPERLINK("http://clipc-services.ceda.ac.uk/dreq/u/cc8f92a2635774d636748ec8007c4bab.html","web")</f>
        <v>0</v>
      </c>
      <c r="H677" s="0" t="s">
        <v>762</v>
      </c>
      <c r="I677" s="0" t="s">
        <v>738</v>
      </c>
      <c r="J677" s="0" t="s">
        <v>796</v>
      </c>
      <c r="K677" s="0" t="s">
        <v>38</v>
      </c>
    </row>
    <row r="678" customFormat="false" ht="15" hidden="false" customHeight="false" outlineLevel="0" collapsed="false">
      <c r="A678" s="0" t="s">
        <v>995</v>
      </c>
      <c r="B678" s="0" t="s">
        <v>794</v>
      </c>
      <c r="C678" s="0" t="s">
        <v>31</v>
      </c>
      <c r="D678" s="0" t="s">
        <v>250</v>
      </c>
      <c r="E678" s="0" t="s">
        <v>795</v>
      </c>
      <c r="F678" s="0" t="s">
        <v>691</v>
      </c>
      <c r="G678" s="0" t="n">
        <f aca="false">HYPERLINK("http://clipc-services.ceda.ac.uk/dreq/u/cc8f92a2635774d636748ec8007c4bab.html","web")</f>
        <v>0</v>
      </c>
      <c r="H678" s="0" t="s">
        <v>762</v>
      </c>
      <c r="I678" s="0" t="s">
        <v>738</v>
      </c>
      <c r="J678" s="0" t="s">
        <v>796</v>
      </c>
      <c r="K678" s="0" t="s">
        <v>38</v>
      </c>
    </row>
    <row r="679" customFormat="false" ht="15" hidden="false" customHeight="false" outlineLevel="0" collapsed="false">
      <c r="A679" s="0" t="s">
        <v>995</v>
      </c>
      <c r="B679" s="0" t="s">
        <v>1002</v>
      </c>
      <c r="C679" s="0" t="s">
        <v>31</v>
      </c>
      <c r="D679" s="0" t="s">
        <v>250</v>
      </c>
      <c r="E679" s="0" t="s">
        <v>1003</v>
      </c>
      <c r="F679" s="0" t="s">
        <v>761</v>
      </c>
      <c r="G679" s="0" t="n">
        <f aca="false">HYPERLINK("http://clipc-services.ceda.ac.uk/dreq/u/e703d0fcbdd5f975485b3404a331ed91.html","web")</f>
        <v>0</v>
      </c>
      <c r="H679" s="0" t="s">
        <v>54</v>
      </c>
      <c r="I679" s="0" t="s">
        <v>36</v>
      </c>
      <c r="J679" s="0" t="s">
        <v>1004</v>
      </c>
      <c r="K679" s="0" t="s">
        <v>1005</v>
      </c>
    </row>
    <row r="680" customFormat="false" ht="15" hidden="false" customHeight="false" outlineLevel="0" collapsed="false">
      <c r="A680" s="0" t="s">
        <v>995</v>
      </c>
      <c r="B680" s="0" t="s">
        <v>1002</v>
      </c>
      <c r="C680" s="0" t="s">
        <v>31</v>
      </c>
      <c r="D680" s="0" t="s">
        <v>250</v>
      </c>
      <c r="E680" s="0" t="s">
        <v>1003</v>
      </c>
      <c r="F680" s="0" t="s">
        <v>761</v>
      </c>
      <c r="G680" s="0" t="n">
        <f aca="false">HYPERLINK("http://clipc-services.ceda.ac.uk/dreq/u/e703d0fcbdd5f975485b3404a331ed91.html","web")</f>
        <v>0</v>
      </c>
      <c r="H680" s="0" t="s">
        <v>54</v>
      </c>
      <c r="I680" s="0" t="s">
        <v>36</v>
      </c>
      <c r="J680" s="0" t="s">
        <v>1004</v>
      </c>
      <c r="K680" s="0" t="s">
        <v>1005</v>
      </c>
    </row>
    <row r="681" customFormat="false" ht="15" hidden="false" customHeight="false" outlineLevel="0" collapsed="false">
      <c r="A681" s="0" t="s">
        <v>995</v>
      </c>
      <c r="B681" s="0" t="s">
        <v>735</v>
      </c>
      <c r="C681" s="0" t="s">
        <v>31</v>
      </c>
      <c r="D681" s="0" t="s">
        <v>250</v>
      </c>
      <c r="E681" s="0" t="s">
        <v>736</v>
      </c>
      <c r="F681" s="0" t="s">
        <v>691</v>
      </c>
      <c r="G681" s="0" t="n">
        <f aca="false">HYPERLINK("http://clipc-services.ceda.ac.uk/dreq/u/942125e5a461fef57b1477b9a2bd5fa0.html","web")</f>
        <v>0</v>
      </c>
      <c r="H681" s="0" t="s">
        <v>737</v>
      </c>
      <c r="I681" s="0" t="s">
        <v>738</v>
      </c>
      <c r="J681" s="0" t="s">
        <v>739</v>
      </c>
      <c r="K681" s="0" t="s">
        <v>38</v>
      </c>
    </row>
    <row r="682" customFormat="false" ht="15" hidden="false" customHeight="false" outlineLevel="0" collapsed="false">
      <c r="A682" s="0" t="s">
        <v>995</v>
      </c>
      <c r="B682" s="0" t="s">
        <v>735</v>
      </c>
      <c r="C682" s="0" t="s">
        <v>31</v>
      </c>
      <c r="D682" s="0" t="s">
        <v>250</v>
      </c>
      <c r="E682" s="0" t="s">
        <v>736</v>
      </c>
      <c r="F682" s="0" t="s">
        <v>691</v>
      </c>
      <c r="G682" s="0" t="n">
        <f aca="false">HYPERLINK("http://clipc-services.ceda.ac.uk/dreq/u/942125e5a461fef57b1477b9a2bd5fa0.html","web")</f>
        <v>0</v>
      </c>
      <c r="H682" s="0" t="s">
        <v>737</v>
      </c>
      <c r="I682" s="0" t="s">
        <v>738</v>
      </c>
      <c r="J682" s="0" t="s">
        <v>739</v>
      </c>
      <c r="K682" s="0" t="s">
        <v>38</v>
      </c>
    </row>
    <row r="683" customFormat="false" ht="15" hidden="false" customHeight="false" outlineLevel="0" collapsed="false">
      <c r="A683" s="0" t="s">
        <v>995</v>
      </c>
      <c r="B683" s="0" t="s">
        <v>1006</v>
      </c>
      <c r="C683" s="0" t="s">
        <v>31</v>
      </c>
      <c r="D683" s="0" t="s">
        <v>1007</v>
      </c>
      <c r="E683" s="0" t="s">
        <v>1008</v>
      </c>
      <c r="F683" s="0" t="s">
        <v>308</v>
      </c>
      <c r="G683" s="0" t="n">
        <f aca="false">HYPERLINK("http://clipc-services.ceda.ac.uk/dreq/u/76248ae1d72c976495be67161d5a8d7d.html","web")</f>
        <v>0</v>
      </c>
      <c r="H683" s="0" t="s">
        <v>921</v>
      </c>
      <c r="I683" s="0" t="s">
        <v>36</v>
      </c>
      <c r="J683" s="0" t="s">
        <v>1009</v>
      </c>
      <c r="K683" s="0" t="s">
        <v>38</v>
      </c>
    </row>
    <row r="684" customFormat="false" ht="15" hidden="false" customHeight="false" outlineLevel="0" collapsed="false">
      <c r="A684" s="0" t="s">
        <v>995</v>
      </c>
      <c r="B684" s="0" t="s">
        <v>1006</v>
      </c>
      <c r="C684" s="0" t="s">
        <v>31</v>
      </c>
      <c r="D684" s="0" t="s">
        <v>1007</v>
      </c>
      <c r="E684" s="0" t="s">
        <v>1008</v>
      </c>
      <c r="F684" s="0" t="s">
        <v>308</v>
      </c>
      <c r="G684" s="0" t="n">
        <f aca="false">HYPERLINK("http://clipc-services.ceda.ac.uk/dreq/u/76248ae1d72c976495be67161d5a8d7d.html","web")</f>
        <v>0</v>
      </c>
      <c r="H684" s="0" t="s">
        <v>921</v>
      </c>
      <c r="I684" s="0" t="s">
        <v>36</v>
      </c>
      <c r="J684" s="0" t="s">
        <v>1009</v>
      </c>
      <c r="K684" s="0" t="s">
        <v>38</v>
      </c>
    </row>
    <row r="686" customFormat="false" ht="15" hidden="false" customHeight="false" outlineLevel="0" collapsed="false">
      <c r="A686" s="0" t="s">
        <v>1010</v>
      </c>
      <c r="B686" s="0" t="s">
        <v>790</v>
      </c>
      <c r="C686" s="0" t="s">
        <v>13</v>
      </c>
      <c r="D686" s="0" t="s">
        <v>906</v>
      </c>
      <c r="E686" s="0" t="s">
        <v>791</v>
      </c>
      <c r="F686" s="0" t="s">
        <v>31</v>
      </c>
      <c r="G686" s="0" t="n">
        <f aca="false">HYPERLINK("http://clipc-services.ceda.ac.uk/dreq/u/a7cf325e9bf994ade073a1297378a57c.html","web")</f>
        <v>0</v>
      </c>
      <c r="H686" s="0" t="s">
        <v>792</v>
      </c>
      <c r="I686" s="0" t="s">
        <v>379</v>
      </c>
      <c r="J686" s="0" t="s">
        <v>793</v>
      </c>
      <c r="K686" s="0" t="s">
        <v>839</v>
      </c>
    </row>
    <row r="687" customFormat="false" ht="15" hidden="false" customHeight="false" outlineLevel="0" collapsed="false">
      <c r="A687" s="0" t="s">
        <v>1010</v>
      </c>
      <c r="B687" s="0" t="s">
        <v>790</v>
      </c>
      <c r="C687" s="0" t="s">
        <v>13</v>
      </c>
      <c r="D687" s="0" t="s">
        <v>906</v>
      </c>
      <c r="E687" s="0" t="s">
        <v>791</v>
      </c>
      <c r="F687" s="0" t="s">
        <v>31</v>
      </c>
      <c r="G687" s="0" t="n">
        <f aca="false">HYPERLINK("http://clipc-services.ceda.ac.uk/dreq/u/a7cf325e9bf994ade073a1297378a57c.html","web")</f>
        <v>0</v>
      </c>
      <c r="H687" s="0" t="s">
        <v>792</v>
      </c>
      <c r="I687" s="0" t="s">
        <v>379</v>
      </c>
      <c r="J687" s="0" t="s">
        <v>793</v>
      </c>
      <c r="K687" s="0" t="s">
        <v>839</v>
      </c>
    </row>
    <row r="688" customFormat="false" ht="15" hidden="false" customHeight="false" outlineLevel="0" collapsed="false">
      <c r="A688" s="0" t="s">
        <v>1010</v>
      </c>
      <c r="B688" s="0" t="s">
        <v>438</v>
      </c>
      <c r="C688" s="0" t="s">
        <v>13</v>
      </c>
      <c r="D688" s="0" t="s">
        <v>906</v>
      </c>
      <c r="E688" s="0" t="s">
        <v>439</v>
      </c>
      <c r="F688" s="0" t="s">
        <v>24</v>
      </c>
      <c r="G688" s="0" t="n">
        <f aca="false">HYPERLINK("http://clipc-services.ceda.ac.uk/dreq/u/1aefc13bd27020244fe1cfd706ce1041.html","web")</f>
        <v>0</v>
      </c>
      <c r="H688" s="0" t="s">
        <v>253</v>
      </c>
      <c r="I688" s="0" t="s">
        <v>226</v>
      </c>
      <c r="J688" s="0" t="s">
        <v>440</v>
      </c>
      <c r="K688" s="0" t="s">
        <v>839</v>
      </c>
    </row>
    <row r="689" customFormat="false" ht="15" hidden="false" customHeight="false" outlineLevel="0" collapsed="false">
      <c r="A689" s="0" t="s">
        <v>1010</v>
      </c>
      <c r="B689" s="0" t="s">
        <v>438</v>
      </c>
      <c r="C689" s="0" t="s">
        <v>13</v>
      </c>
      <c r="D689" s="0" t="s">
        <v>906</v>
      </c>
      <c r="E689" s="0" t="s">
        <v>439</v>
      </c>
      <c r="F689" s="0" t="s">
        <v>24</v>
      </c>
      <c r="G689" s="0" t="n">
        <f aca="false">HYPERLINK("http://clipc-services.ceda.ac.uk/dreq/u/1aefc13bd27020244fe1cfd706ce1041.html","web")</f>
        <v>0</v>
      </c>
      <c r="H689" s="0" t="s">
        <v>253</v>
      </c>
      <c r="I689" s="0" t="s">
        <v>226</v>
      </c>
      <c r="J689" s="0" t="s">
        <v>440</v>
      </c>
      <c r="K689" s="0" t="s">
        <v>839</v>
      </c>
    </row>
    <row r="690" customFormat="false" ht="15" hidden="false" customHeight="false" outlineLevel="0" collapsed="false">
      <c r="A690" s="0" t="s">
        <v>1010</v>
      </c>
      <c r="B690" s="0" t="s">
        <v>441</v>
      </c>
      <c r="C690" s="0" t="s">
        <v>13</v>
      </c>
      <c r="D690" s="0" t="s">
        <v>906</v>
      </c>
      <c r="E690" s="0" t="s">
        <v>442</v>
      </c>
      <c r="F690" s="0" t="s">
        <v>24</v>
      </c>
      <c r="G690" s="0" t="n">
        <f aca="false">HYPERLINK("http://clipc-services.ceda.ac.uk/dreq/u/2cd1940e7201d5adb02ba157a74fc33e.html","web")</f>
        <v>0</v>
      </c>
      <c r="H690" s="0" t="s">
        <v>443</v>
      </c>
      <c r="I690" s="0" t="s">
        <v>371</v>
      </c>
      <c r="J690" s="0" t="s">
        <v>444</v>
      </c>
      <c r="K690" s="0" t="s">
        <v>839</v>
      </c>
    </row>
    <row r="691" customFormat="false" ht="15" hidden="false" customHeight="false" outlineLevel="0" collapsed="false">
      <c r="A691" s="0" t="s">
        <v>1010</v>
      </c>
      <c r="B691" s="0" t="s">
        <v>441</v>
      </c>
      <c r="C691" s="0" t="s">
        <v>13</v>
      </c>
      <c r="D691" s="0" t="s">
        <v>906</v>
      </c>
      <c r="E691" s="0" t="s">
        <v>442</v>
      </c>
      <c r="F691" s="0" t="s">
        <v>24</v>
      </c>
      <c r="G691" s="0" t="n">
        <f aca="false">HYPERLINK("http://clipc-services.ceda.ac.uk/dreq/u/2cd1940e7201d5adb02ba157a74fc33e.html","web")</f>
        <v>0</v>
      </c>
      <c r="H691" s="0" t="s">
        <v>443</v>
      </c>
      <c r="I691" s="0" t="s">
        <v>371</v>
      </c>
      <c r="J691" s="0" t="s">
        <v>444</v>
      </c>
      <c r="K691" s="0" t="s">
        <v>839</v>
      </c>
    </row>
    <row r="692" customFormat="false" ht="15" hidden="false" customHeight="false" outlineLevel="0" collapsed="false">
      <c r="A692" s="0" t="s">
        <v>1010</v>
      </c>
      <c r="B692" s="0" t="s">
        <v>368</v>
      </c>
      <c r="C692" s="0" t="s">
        <v>31</v>
      </c>
      <c r="D692" s="0" t="s">
        <v>868</v>
      </c>
      <c r="E692" s="0" t="s">
        <v>369</v>
      </c>
      <c r="F692" s="0" t="s">
        <v>31</v>
      </c>
      <c r="G692" s="0" t="n">
        <f aca="false">HYPERLINK("http://clipc-services.ceda.ac.uk/dreq/u/29fae9ea0f236a3eb144026e1bafde28.html","web")</f>
        <v>0</v>
      </c>
      <c r="H692" s="0" t="s">
        <v>370</v>
      </c>
      <c r="I692" s="0" t="s">
        <v>371</v>
      </c>
      <c r="J692" s="0" t="s">
        <v>372</v>
      </c>
      <c r="K692" s="0" t="s">
        <v>839</v>
      </c>
    </row>
    <row r="693" customFormat="false" ht="15" hidden="false" customHeight="false" outlineLevel="0" collapsed="false">
      <c r="A693" s="0" t="s">
        <v>1010</v>
      </c>
      <c r="B693" s="0" t="s">
        <v>368</v>
      </c>
      <c r="C693" s="0" t="s">
        <v>31</v>
      </c>
      <c r="D693" s="0" t="s">
        <v>868</v>
      </c>
      <c r="E693" s="0" t="s">
        <v>369</v>
      </c>
      <c r="F693" s="0" t="s">
        <v>31</v>
      </c>
      <c r="G693" s="0" t="n">
        <f aca="false">HYPERLINK("http://clipc-services.ceda.ac.uk/dreq/u/29fae9ea0f236a3eb144026e1bafde28.html","web")</f>
        <v>0</v>
      </c>
      <c r="H693" s="0" t="s">
        <v>370</v>
      </c>
      <c r="I693" s="0" t="s">
        <v>371</v>
      </c>
      <c r="J693" s="0" t="s">
        <v>372</v>
      </c>
      <c r="K693" s="0" t="s">
        <v>839</v>
      </c>
    </row>
    <row r="694" customFormat="false" ht="15" hidden="false" customHeight="false" outlineLevel="0" collapsed="false">
      <c r="A694" s="0" t="s">
        <v>1010</v>
      </c>
      <c r="B694" s="0" t="s">
        <v>373</v>
      </c>
      <c r="C694" s="0" t="s">
        <v>31</v>
      </c>
      <c r="D694" s="0" t="s">
        <v>868</v>
      </c>
      <c r="E694" s="0" t="s">
        <v>374</v>
      </c>
      <c r="F694" s="0" t="s">
        <v>31</v>
      </c>
      <c r="G694" s="0" t="n">
        <f aca="false">HYPERLINK("http://clipc-services.ceda.ac.uk/dreq/u/8de0f30b91b15720398fc10fd712a182.html","web")</f>
        <v>0</v>
      </c>
      <c r="H694" s="0" t="s">
        <v>370</v>
      </c>
      <c r="I694" s="0" t="s">
        <v>226</v>
      </c>
      <c r="J694" s="0" t="s">
        <v>375</v>
      </c>
      <c r="K694" s="0" t="s">
        <v>839</v>
      </c>
    </row>
    <row r="695" customFormat="false" ht="15" hidden="false" customHeight="false" outlineLevel="0" collapsed="false">
      <c r="A695" s="0" t="s">
        <v>1010</v>
      </c>
      <c r="B695" s="0" t="s">
        <v>373</v>
      </c>
      <c r="C695" s="0" t="s">
        <v>31</v>
      </c>
      <c r="D695" s="0" t="s">
        <v>868</v>
      </c>
      <c r="E695" s="0" t="s">
        <v>374</v>
      </c>
      <c r="F695" s="0" t="s">
        <v>31</v>
      </c>
      <c r="G695" s="0" t="n">
        <f aca="false">HYPERLINK("http://clipc-services.ceda.ac.uk/dreq/u/8de0f30b91b15720398fc10fd712a182.html","web")</f>
        <v>0</v>
      </c>
      <c r="H695" s="0" t="s">
        <v>370</v>
      </c>
      <c r="I695" s="0" t="s">
        <v>226</v>
      </c>
      <c r="J695" s="0" t="s">
        <v>375</v>
      </c>
      <c r="K695" s="0" t="s">
        <v>839</v>
      </c>
    </row>
    <row r="697" customFormat="false" ht="15" hidden="false" customHeight="false" outlineLevel="0" collapsed="false">
      <c r="A697" s="0" t="s">
        <v>1011</v>
      </c>
      <c r="B697" s="0" t="s">
        <v>1012</v>
      </c>
      <c r="C697" s="0" t="s">
        <v>31</v>
      </c>
      <c r="D697" s="0" t="s">
        <v>194</v>
      </c>
      <c r="E697" s="0" t="s">
        <v>1013</v>
      </c>
      <c r="F697" s="0" t="s">
        <v>196</v>
      </c>
      <c r="G697" s="0" t="n">
        <f aca="false">HYPERLINK("http://clipc-services.ceda.ac.uk/dreq/u/89c4bb4f45a0182fc00a1b86b13241a5.html","web")</f>
        <v>0</v>
      </c>
      <c r="H697" s="0" t="s">
        <v>1014</v>
      </c>
      <c r="I697" s="0" t="s">
        <v>18</v>
      </c>
      <c r="J697" s="0" t="s">
        <v>1015</v>
      </c>
      <c r="K697" s="0" t="s">
        <v>963</v>
      </c>
    </row>
    <row r="698" customFormat="false" ht="15" hidden="false" customHeight="false" outlineLevel="0" collapsed="false">
      <c r="A698" s="0" t="s">
        <v>1011</v>
      </c>
      <c r="B698" s="0" t="s">
        <v>1016</v>
      </c>
      <c r="C698" s="0" t="s">
        <v>31</v>
      </c>
      <c r="D698" s="0" t="s">
        <v>194</v>
      </c>
      <c r="E698" s="0" t="s">
        <v>1017</v>
      </c>
      <c r="F698" s="0" t="s">
        <v>196</v>
      </c>
      <c r="G698" s="0" t="n">
        <f aca="false">HYPERLINK("http://clipc-services.ceda.ac.uk/dreq/u/2d38bda3114d03f7543b8af88aadd03a.html","web")</f>
        <v>0</v>
      </c>
      <c r="H698" s="0" t="s">
        <v>1018</v>
      </c>
      <c r="I698" s="0" t="s">
        <v>18</v>
      </c>
      <c r="J698" s="0" t="s">
        <v>1019</v>
      </c>
      <c r="K698" s="0" t="s">
        <v>963</v>
      </c>
    </row>
    <row r="699" customFormat="false" ht="15" hidden="false" customHeight="false" outlineLevel="0" collapsed="false">
      <c r="A699" s="0" t="s">
        <v>1011</v>
      </c>
      <c r="B699" s="0" t="s">
        <v>1020</v>
      </c>
      <c r="C699" s="0" t="s">
        <v>31</v>
      </c>
      <c r="D699" s="0" t="s">
        <v>194</v>
      </c>
      <c r="E699" s="0" t="s">
        <v>1021</v>
      </c>
      <c r="F699" s="0" t="s">
        <v>196</v>
      </c>
      <c r="G699" s="0" t="n">
        <f aca="false">HYPERLINK("http://clipc-services.ceda.ac.uk/dreq/u/93723bb54a2c43450d75403102e618ac.html","web")</f>
        <v>0</v>
      </c>
      <c r="H699" s="0" t="s">
        <v>1022</v>
      </c>
      <c r="I699" s="0" t="s">
        <v>18</v>
      </c>
      <c r="J699" s="0" t="s">
        <v>1023</v>
      </c>
      <c r="K699" s="0" t="s">
        <v>963</v>
      </c>
    </row>
    <row r="700" customFormat="false" ht="15" hidden="false" customHeight="false" outlineLevel="0" collapsed="false">
      <c r="A700" s="0" t="s">
        <v>1011</v>
      </c>
      <c r="B700" s="0" t="s">
        <v>1024</v>
      </c>
      <c r="C700" s="0" t="s">
        <v>31</v>
      </c>
      <c r="D700" s="0" t="s">
        <v>194</v>
      </c>
      <c r="E700" s="0" t="s">
        <v>1025</v>
      </c>
      <c r="F700" s="0" t="s">
        <v>196</v>
      </c>
      <c r="G700" s="0" t="n">
        <f aca="false">HYPERLINK("http://clipc-services.ceda.ac.uk/dreq/u/590d6e02-9e49-11e5-803c-0d0b866b59f3.html","web")</f>
        <v>0</v>
      </c>
      <c r="H700" s="0" t="s">
        <v>1026</v>
      </c>
      <c r="I700" s="0" t="s">
        <v>36</v>
      </c>
      <c r="J700" s="0" t="s">
        <v>1027</v>
      </c>
      <c r="K700" s="0" t="s">
        <v>711</v>
      </c>
    </row>
    <row r="701" customFormat="false" ht="15" hidden="false" customHeight="false" outlineLevel="0" collapsed="false">
      <c r="A701" s="0" t="s">
        <v>1011</v>
      </c>
      <c r="B701" s="0" t="s">
        <v>1024</v>
      </c>
      <c r="C701" s="0" t="s">
        <v>31</v>
      </c>
      <c r="D701" s="0" t="s">
        <v>194</v>
      </c>
      <c r="E701" s="0" t="s">
        <v>1025</v>
      </c>
      <c r="F701" s="0" t="s">
        <v>196</v>
      </c>
      <c r="G701" s="0" t="n">
        <f aca="false">HYPERLINK("http://clipc-services.ceda.ac.uk/dreq/u/590d6e02-9e49-11e5-803c-0d0b866b59f3.html","web")</f>
        <v>0</v>
      </c>
      <c r="H701" s="0" t="s">
        <v>1026</v>
      </c>
      <c r="I701" s="0" t="s">
        <v>36</v>
      </c>
      <c r="J701" s="0" t="s">
        <v>1027</v>
      </c>
      <c r="K701" s="0" t="s">
        <v>711</v>
      </c>
    </row>
    <row r="703" customFormat="false" ht="15" hidden="false" customHeight="false" outlineLevel="0" collapsed="false">
      <c r="A703" s="0" t="s">
        <v>1028</v>
      </c>
      <c r="B703" s="0" t="s">
        <v>1029</v>
      </c>
      <c r="C703" s="0" t="s">
        <v>13</v>
      </c>
      <c r="D703" s="0" t="s">
        <v>435</v>
      </c>
      <c r="E703" s="0" t="s">
        <v>1030</v>
      </c>
      <c r="F703" s="0" t="s">
        <v>1031</v>
      </c>
      <c r="G703" s="0" t="n">
        <f aca="false">HYPERLINK("http://clipc-services.ceda.ac.uk/dreq/u/712473d6-c7b6-11e6-bb2a-ac72891c3257.html","web")</f>
        <v>0</v>
      </c>
      <c r="I703" s="0" t="s">
        <v>18</v>
      </c>
      <c r="J703" s="0" t="s">
        <v>1032</v>
      </c>
      <c r="K703" s="0" t="s">
        <v>963</v>
      </c>
    </row>
    <row r="704" customFormat="false" ht="15" hidden="false" customHeight="false" outlineLevel="0" collapsed="false">
      <c r="A704" s="0" t="s">
        <v>1028</v>
      </c>
      <c r="B704" s="0" t="s">
        <v>1029</v>
      </c>
      <c r="C704" s="0" t="s">
        <v>13</v>
      </c>
      <c r="D704" s="0" t="s">
        <v>435</v>
      </c>
      <c r="E704" s="0" t="s">
        <v>1030</v>
      </c>
      <c r="F704" s="0" t="s">
        <v>1031</v>
      </c>
      <c r="G704" s="0" t="n">
        <f aca="false">HYPERLINK("http://clipc-services.ceda.ac.uk/dreq/u/712473d6-c7b6-11e6-bb2a-ac72891c3257.html","web")</f>
        <v>0</v>
      </c>
      <c r="I704" s="0" t="s">
        <v>18</v>
      </c>
      <c r="J704" s="0" t="s">
        <v>1032</v>
      </c>
      <c r="K704" s="0" t="s">
        <v>963</v>
      </c>
    </row>
    <row r="705" customFormat="false" ht="15" hidden="false" customHeight="false" outlineLevel="0" collapsed="false">
      <c r="A705" s="0" t="s">
        <v>1028</v>
      </c>
      <c r="B705" s="0" t="s">
        <v>1033</v>
      </c>
      <c r="C705" s="0" t="s">
        <v>31</v>
      </c>
      <c r="D705" s="0" t="s">
        <v>1034</v>
      </c>
      <c r="E705" s="0" t="s">
        <v>1035</v>
      </c>
      <c r="F705" s="0" t="s">
        <v>960</v>
      </c>
      <c r="G705" s="0" t="n">
        <f aca="false">HYPERLINK("http://clipc-services.ceda.ac.uk/dreq/u/84f0f91c-acb7-11e6-b5ee-ac72891c3257.html","web")</f>
        <v>0</v>
      </c>
      <c r="H705" s="0" t="s">
        <v>1036</v>
      </c>
      <c r="I705" s="0" t="s">
        <v>18</v>
      </c>
      <c r="J705" s="0" t="s">
        <v>1037</v>
      </c>
      <c r="K705" s="0" t="s">
        <v>1038</v>
      </c>
    </row>
    <row r="706" customFormat="false" ht="15" hidden="false" customHeight="false" outlineLevel="0" collapsed="false">
      <c r="A706" s="0" t="s">
        <v>1028</v>
      </c>
      <c r="B706" s="0" t="s">
        <v>1033</v>
      </c>
      <c r="C706" s="0" t="s">
        <v>31</v>
      </c>
      <c r="D706" s="0" t="s">
        <v>1034</v>
      </c>
      <c r="E706" s="0" t="s">
        <v>1035</v>
      </c>
      <c r="F706" s="0" t="s">
        <v>960</v>
      </c>
      <c r="G706" s="0" t="n">
        <f aca="false">HYPERLINK("http://clipc-services.ceda.ac.uk/dreq/u/84f0f91c-acb7-11e6-b5ee-ac72891c3257.html","web")</f>
        <v>0</v>
      </c>
      <c r="H706" s="0" t="s">
        <v>1036</v>
      </c>
      <c r="I706" s="0" t="s">
        <v>18</v>
      </c>
      <c r="J706" s="0" t="s">
        <v>1037</v>
      </c>
      <c r="K706" s="0" t="s">
        <v>1038</v>
      </c>
    </row>
    <row r="707" customFormat="false" ht="15" hidden="false" customHeight="false" outlineLevel="0" collapsed="false">
      <c r="A707" s="0" t="s">
        <v>1028</v>
      </c>
      <c r="B707" s="0" t="s">
        <v>1039</v>
      </c>
      <c r="C707" s="0" t="s">
        <v>13</v>
      </c>
      <c r="D707" s="0" t="s">
        <v>194</v>
      </c>
      <c r="E707" s="0" t="s">
        <v>1040</v>
      </c>
      <c r="F707" s="0" t="s">
        <v>960</v>
      </c>
      <c r="G707" s="0" t="n">
        <f aca="false">HYPERLINK("http://clipc-services.ceda.ac.uk/dreq/u/59149524-9e49-11e5-803c-0d0b866b59f3.html","web")</f>
        <v>0</v>
      </c>
      <c r="H707" s="0" t="s">
        <v>1041</v>
      </c>
      <c r="I707" s="0" t="s">
        <v>18</v>
      </c>
      <c r="J707" s="0" t="s">
        <v>1042</v>
      </c>
      <c r="K707" s="0" t="s">
        <v>1043</v>
      </c>
    </row>
    <row r="708" customFormat="false" ht="15" hidden="false" customHeight="false" outlineLevel="0" collapsed="false">
      <c r="A708" s="0" t="s">
        <v>1028</v>
      </c>
      <c r="B708" s="0" t="s">
        <v>1039</v>
      </c>
      <c r="C708" s="0" t="s">
        <v>13</v>
      </c>
      <c r="D708" s="0" t="s">
        <v>194</v>
      </c>
      <c r="E708" s="0" t="s">
        <v>1040</v>
      </c>
      <c r="F708" s="0" t="s">
        <v>960</v>
      </c>
      <c r="G708" s="0" t="n">
        <f aca="false">HYPERLINK("http://clipc-services.ceda.ac.uk/dreq/u/59149524-9e49-11e5-803c-0d0b866b59f3.html","web")</f>
        <v>0</v>
      </c>
      <c r="H708" s="0" t="s">
        <v>1041</v>
      </c>
      <c r="I708" s="0" t="s">
        <v>18</v>
      </c>
      <c r="J708" s="0" t="s">
        <v>1042</v>
      </c>
      <c r="K708" s="0" t="s">
        <v>1043</v>
      </c>
    </row>
    <row r="709" customFormat="false" ht="15" hidden="false" customHeight="false" outlineLevel="0" collapsed="false">
      <c r="A709" s="0" t="s">
        <v>1028</v>
      </c>
      <c r="B709" s="0" t="s">
        <v>1044</v>
      </c>
      <c r="C709" s="0" t="s">
        <v>13</v>
      </c>
      <c r="D709" s="0" t="s">
        <v>194</v>
      </c>
      <c r="E709" s="0" t="s">
        <v>1045</v>
      </c>
      <c r="F709" s="0" t="s">
        <v>960</v>
      </c>
      <c r="G709" s="0" t="n">
        <f aca="false">HYPERLINK("http://clipc-services.ceda.ac.uk/dreq/u/590e29c8-9e49-11e5-803c-0d0b866b59f3.html","web")</f>
        <v>0</v>
      </c>
      <c r="H709" s="0" t="s">
        <v>1041</v>
      </c>
      <c r="I709" s="0" t="s">
        <v>18</v>
      </c>
      <c r="J709" s="0" t="s">
        <v>1046</v>
      </c>
      <c r="K709" s="0" t="s">
        <v>1043</v>
      </c>
    </row>
    <row r="710" customFormat="false" ht="15" hidden="false" customHeight="false" outlineLevel="0" collapsed="false">
      <c r="A710" s="0" t="s">
        <v>1028</v>
      </c>
      <c r="B710" s="0" t="s">
        <v>1044</v>
      </c>
      <c r="C710" s="0" t="s">
        <v>13</v>
      </c>
      <c r="D710" s="0" t="s">
        <v>194</v>
      </c>
      <c r="E710" s="0" t="s">
        <v>1045</v>
      </c>
      <c r="F710" s="0" t="s">
        <v>960</v>
      </c>
      <c r="G710" s="0" t="n">
        <f aca="false">HYPERLINK("http://clipc-services.ceda.ac.uk/dreq/u/590e29c8-9e49-11e5-803c-0d0b866b59f3.html","web")</f>
        <v>0</v>
      </c>
      <c r="H710" s="0" t="s">
        <v>1041</v>
      </c>
      <c r="I710" s="0" t="s">
        <v>18</v>
      </c>
      <c r="J710" s="0" t="s">
        <v>1046</v>
      </c>
      <c r="K710" s="0" t="s">
        <v>1043</v>
      </c>
    </row>
    <row r="711" customFormat="false" ht="15" hidden="false" customHeight="false" outlineLevel="0" collapsed="false">
      <c r="A711" s="0" t="s">
        <v>1028</v>
      </c>
      <c r="B711" s="0" t="s">
        <v>1047</v>
      </c>
      <c r="C711" s="0" t="s">
        <v>13</v>
      </c>
      <c r="D711" s="0" t="s">
        <v>194</v>
      </c>
      <c r="E711" s="0" t="s">
        <v>1048</v>
      </c>
      <c r="F711" s="0" t="s">
        <v>960</v>
      </c>
      <c r="G711" s="0" t="n">
        <f aca="false">HYPERLINK("http://clipc-services.ceda.ac.uk/dreq/u/5913d382-9e49-11e5-803c-0d0b866b59f3.html","web")</f>
        <v>0</v>
      </c>
      <c r="H711" s="0" t="s">
        <v>1041</v>
      </c>
      <c r="I711" s="0" t="s">
        <v>18</v>
      </c>
      <c r="J711" s="0" t="s">
        <v>1049</v>
      </c>
      <c r="K711" s="0" t="s">
        <v>1043</v>
      </c>
    </row>
    <row r="712" customFormat="false" ht="15" hidden="false" customHeight="false" outlineLevel="0" collapsed="false">
      <c r="A712" s="0" t="s">
        <v>1028</v>
      </c>
      <c r="B712" s="0" t="s">
        <v>1047</v>
      </c>
      <c r="C712" s="0" t="s">
        <v>13</v>
      </c>
      <c r="D712" s="0" t="s">
        <v>194</v>
      </c>
      <c r="E712" s="0" t="s">
        <v>1048</v>
      </c>
      <c r="F712" s="0" t="s">
        <v>960</v>
      </c>
      <c r="G712" s="0" t="n">
        <f aca="false">HYPERLINK("http://clipc-services.ceda.ac.uk/dreq/u/5913d382-9e49-11e5-803c-0d0b866b59f3.html","web")</f>
        <v>0</v>
      </c>
      <c r="H712" s="0" t="s">
        <v>1041</v>
      </c>
      <c r="I712" s="0" t="s">
        <v>18</v>
      </c>
      <c r="J712" s="0" t="s">
        <v>1049</v>
      </c>
      <c r="K712" s="0" t="s">
        <v>1043</v>
      </c>
    </row>
    <row r="713" customFormat="false" ht="15" hidden="false" customHeight="false" outlineLevel="0" collapsed="false">
      <c r="A713" s="0" t="s">
        <v>1028</v>
      </c>
      <c r="B713" s="0" t="s">
        <v>1050</v>
      </c>
      <c r="C713" s="0" t="s">
        <v>13</v>
      </c>
      <c r="D713" s="0" t="s">
        <v>194</v>
      </c>
      <c r="E713" s="0" t="s">
        <v>1051</v>
      </c>
      <c r="F713" s="0" t="s">
        <v>960</v>
      </c>
      <c r="G713" s="0" t="n">
        <f aca="false">HYPERLINK("http://clipc-services.ceda.ac.uk/dreq/u/59144c36-9e49-11e5-803c-0d0b866b59f3.html","web")</f>
        <v>0</v>
      </c>
      <c r="H713" s="0" t="s">
        <v>1041</v>
      </c>
      <c r="I713" s="0" t="s">
        <v>18</v>
      </c>
      <c r="J713" s="0" t="s">
        <v>1052</v>
      </c>
      <c r="K713" s="0" t="s">
        <v>1043</v>
      </c>
    </row>
    <row r="714" customFormat="false" ht="15" hidden="false" customHeight="false" outlineLevel="0" collapsed="false">
      <c r="A714" s="0" t="s">
        <v>1028</v>
      </c>
      <c r="B714" s="0" t="s">
        <v>1050</v>
      </c>
      <c r="C714" s="0" t="s">
        <v>13</v>
      </c>
      <c r="D714" s="0" t="s">
        <v>194</v>
      </c>
      <c r="E714" s="0" t="s">
        <v>1051</v>
      </c>
      <c r="F714" s="0" t="s">
        <v>960</v>
      </c>
      <c r="G714" s="0" t="n">
        <f aca="false">HYPERLINK("http://clipc-services.ceda.ac.uk/dreq/u/59144c36-9e49-11e5-803c-0d0b866b59f3.html","web")</f>
        <v>0</v>
      </c>
      <c r="H714" s="0" t="s">
        <v>1041</v>
      </c>
      <c r="I714" s="0" t="s">
        <v>18</v>
      </c>
      <c r="J714" s="0" t="s">
        <v>1052</v>
      </c>
      <c r="K714" s="0" t="s">
        <v>1043</v>
      </c>
    </row>
    <row r="715" customFormat="false" ht="15" hidden="false" customHeight="false" outlineLevel="0" collapsed="false">
      <c r="A715" s="0" t="s">
        <v>1028</v>
      </c>
      <c r="B715" s="0" t="s">
        <v>1053</v>
      </c>
      <c r="C715" s="0" t="s">
        <v>13</v>
      </c>
      <c r="D715" s="0" t="s">
        <v>194</v>
      </c>
      <c r="E715" s="0" t="s">
        <v>1054</v>
      </c>
      <c r="F715" s="0" t="s">
        <v>960</v>
      </c>
      <c r="G715" s="0" t="n">
        <f aca="false">HYPERLINK("http://clipc-services.ceda.ac.uk/dreq/u/590de850-9e49-11e5-803c-0d0b866b59f3.html","web")</f>
        <v>0</v>
      </c>
      <c r="H715" s="0" t="s">
        <v>1041</v>
      </c>
      <c r="I715" s="0" t="s">
        <v>18</v>
      </c>
      <c r="J715" s="0" t="s">
        <v>1055</v>
      </c>
      <c r="K715" s="0" t="s">
        <v>1043</v>
      </c>
    </row>
    <row r="716" customFormat="false" ht="15" hidden="false" customHeight="false" outlineLevel="0" collapsed="false">
      <c r="A716" s="0" t="s">
        <v>1028</v>
      </c>
      <c r="B716" s="0" t="s">
        <v>1053</v>
      </c>
      <c r="C716" s="0" t="s">
        <v>13</v>
      </c>
      <c r="D716" s="0" t="s">
        <v>194</v>
      </c>
      <c r="E716" s="0" t="s">
        <v>1054</v>
      </c>
      <c r="F716" s="0" t="s">
        <v>960</v>
      </c>
      <c r="G716" s="0" t="n">
        <f aca="false">HYPERLINK("http://clipc-services.ceda.ac.uk/dreq/u/590de850-9e49-11e5-803c-0d0b866b59f3.html","web")</f>
        <v>0</v>
      </c>
      <c r="H716" s="0" t="s">
        <v>1041</v>
      </c>
      <c r="I716" s="0" t="s">
        <v>18</v>
      </c>
      <c r="J716" s="0" t="s">
        <v>1055</v>
      </c>
      <c r="K716" s="0" t="s">
        <v>1043</v>
      </c>
    </row>
    <row r="717" customFormat="false" ht="15" hidden="false" customHeight="false" outlineLevel="0" collapsed="false">
      <c r="A717" s="0" t="s">
        <v>1028</v>
      </c>
      <c r="B717" s="0" t="s">
        <v>1056</v>
      </c>
      <c r="C717" s="0" t="s">
        <v>13</v>
      </c>
      <c r="D717" s="0" t="s">
        <v>194</v>
      </c>
      <c r="E717" s="0" t="s">
        <v>1057</v>
      </c>
      <c r="F717" s="0" t="s">
        <v>960</v>
      </c>
      <c r="G717" s="0" t="n">
        <f aca="false">HYPERLINK("http://clipc-services.ceda.ac.uk/dreq/u/590f5e1a-9e49-11e5-803c-0d0b866b59f3.html","web")</f>
        <v>0</v>
      </c>
      <c r="H717" s="0" t="s">
        <v>1041</v>
      </c>
      <c r="I717" s="0" t="s">
        <v>18</v>
      </c>
      <c r="J717" s="0" t="s">
        <v>1058</v>
      </c>
      <c r="K717" s="0" t="s">
        <v>1043</v>
      </c>
    </row>
    <row r="718" customFormat="false" ht="15" hidden="false" customHeight="false" outlineLevel="0" collapsed="false">
      <c r="A718" s="0" t="s">
        <v>1028</v>
      </c>
      <c r="B718" s="0" t="s">
        <v>1056</v>
      </c>
      <c r="C718" s="0" t="s">
        <v>13</v>
      </c>
      <c r="D718" s="0" t="s">
        <v>194</v>
      </c>
      <c r="E718" s="0" t="s">
        <v>1057</v>
      </c>
      <c r="F718" s="0" t="s">
        <v>960</v>
      </c>
      <c r="G718" s="0" t="n">
        <f aca="false">HYPERLINK("http://clipc-services.ceda.ac.uk/dreq/u/590f5e1a-9e49-11e5-803c-0d0b866b59f3.html","web")</f>
        <v>0</v>
      </c>
      <c r="H718" s="0" t="s">
        <v>1041</v>
      </c>
      <c r="I718" s="0" t="s">
        <v>18</v>
      </c>
      <c r="J718" s="0" t="s">
        <v>1058</v>
      </c>
      <c r="K718" s="0" t="s">
        <v>1043</v>
      </c>
    </row>
    <row r="719" customFormat="false" ht="15" hidden="false" customHeight="false" outlineLevel="0" collapsed="false">
      <c r="A719" s="0" t="s">
        <v>1028</v>
      </c>
      <c r="B719" s="0" t="s">
        <v>1059</v>
      </c>
      <c r="C719" s="0" t="s">
        <v>13</v>
      </c>
      <c r="D719" s="0" t="s">
        <v>194</v>
      </c>
      <c r="E719" s="0" t="s">
        <v>1060</v>
      </c>
      <c r="F719" s="0" t="s">
        <v>960</v>
      </c>
      <c r="G719" s="0" t="n">
        <f aca="false">HYPERLINK("http://clipc-services.ceda.ac.uk/dreq/u/590f49fc-9e49-11e5-803c-0d0b866b59f3.html","web")</f>
        <v>0</v>
      </c>
      <c r="H719" s="0" t="s">
        <v>1041</v>
      </c>
      <c r="I719" s="0" t="s">
        <v>18</v>
      </c>
      <c r="J719" s="0" t="s">
        <v>1061</v>
      </c>
      <c r="K719" s="0" t="s">
        <v>1043</v>
      </c>
    </row>
    <row r="720" customFormat="false" ht="15" hidden="false" customHeight="false" outlineLevel="0" collapsed="false">
      <c r="A720" s="0" t="s">
        <v>1028</v>
      </c>
      <c r="B720" s="0" t="s">
        <v>1059</v>
      </c>
      <c r="C720" s="0" t="s">
        <v>13</v>
      </c>
      <c r="D720" s="0" t="s">
        <v>194</v>
      </c>
      <c r="E720" s="0" t="s">
        <v>1060</v>
      </c>
      <c r="F720" s="0" t="s">
        <v>960</v>
      </c>
      <c r="G720" s="0" t="n">
        <f aca="false">HYPERLINK("http://clipc-services.ceda.ac.uk/dreq/u/590f49fc-9e49-11e5-803c-0d0b866b59f3.html","web")</f>
        <v>0</v>
      </c>
      <c r="H720" s="0" t="s">
        <v>1041</v>
      </c>
      <c r="I720" s="0" t="s">
        <v>18</v>
      </c>
      <c r="J720" s="0" t="s">
        <v>1061</v>
      </c>
      <c r="K720" s="0" t="s">
        <v>1043</v>
      </c>
    </row>
    <row r="721" customFormat="false" ht="15" hidden="false" customHeight="false" outlineLevel="0" collapsed="false">
      <c r="A721" s="0" t="s">
        <v>1028</v>
      </c>
      <c r="B721" s="0" t="s">
        <v>1062</v>
      </c>
      <c r="C721" s="0" t="s">
        <v>13</v>
      </c>
      <c r="D721" s="0" t="s">
        <v>194</v>
      </c>
      <c r="E721" s="0" t="s">
        <v>1063</v>
      </c>
      <c r="F721" s="0" t="s">
        <v>196</v>
      </c>
      <c r="G721" s="0" t="n">
        <f aca="false">HYPERLINK("http://clipc-services.ceda.ac.uk/dreq/u/5914517c-9e49-11e5-803c-0d0b866b59f3.html","web")</f>
        <v>0</v>
      </c>
      <c r="H721" s="0" t="s">
        <v>1041</v>
      </c>
      <c r="I721" s="0" t="s">
        <v>18</v>
      </c>
      <c r="J721" s="0" t="s">
        <v>1064</v>
      </c>
      <c r="K721" s="0" t="s">
        <v>1043</v>
      </c>
    </row>
    <row r="722" customFormat="false" ht="15" hidden="false" customHeight="false" outlineLevel="0" collapsed="false">
      <c r="A722" s="0" t="s">
        <v>1028</v>
      </c>
      <c r="B722" s="0" t="s">
        <v>1062</v>
      </c>
      <c r="C722" s="0" t="s">
        <v>13</v>
      </c>
      <c r="D722" s="0" t="s">
        <v>194</v>
      </c>
      <c r="E722" s="0" t="s">
        <v>1063</v>
      </c>
      <c r="F722" s="0" t="s">
        <v>196</v>
      </c>
      <c r="G722" s="0" t="n">
        <f aca="false">HYPERLINK("http://clipc-services.ceda.ac.uk/dreq/u/5914517c-9e49-11e5-803c-0d0b866b59f3.html","web")</f>
        <v>0</v>
      </c>
      <c r="H722" s="0" t="s">
        <v>1041</v>
      </c>
      <c r="I722" s="0" t="s">
        <v>18</v>
      </c>
      <c r="J722" s="0" t="s">
        <v>1064</v>
      </c>
      <c r="K722" s="0" t="s">
        <v>1043</v>
      </c>
    </row>
    <row r="723" customFormat="false" ht="15" hidden="false" customHeight="false" outlineLevel="0" collapsed="false">
      <c r="A723" s="0" t="s">
        <v>1028</v>
      </c>
      <c r="B723" s="0" t="s">
        <v>1065</v>
      </c>
      <c r="C723" s="0" t="s">
        <v>13</v>
      </c>
      <c r="D723" s="0" t="s">
        <v>194</v>
      </c>
      <c r="E723" s="0" t="s">
        <v>1066</v>
      </c>
      <c r="F723" s="0" t="s">
        <v>196</v>
      </c>
      <c r="G723" s="0" t="n">
        <f aca="false">HYPERLINK("http://clipc-services.ceda.ac.uk/dreq/u/590f1f68-9e49-11e5-803c-0d0b866b59f3.html","web")</f>
        <v>0</v>
      </c>
      <c r="H723" s="0" t="s">
        <v>1041</v>
      </c>
      <c r="I723" s="0" t="s">
        <v>18</v>
      </c>
      <c r="J723" s="0" t="s">
        <v>1067</v>
      </c>
      <c r="K723" s="0" t="s">
        <v>1043</v>
      </c>
    </row>
    <row r="724" customFormat="false" ht="15" hidden="false" customHeight="false" outlineLevel="0" collapsed="false">
      <c r="A724" s="0" t="s">
        <v>1028</v>
      </c>
      <c r="B724" s="0" t="s">
        <v>1065</v>
      </c>
      <c r="C724" s="0" t="s">
        <v>13</v>
      </c>
      <c r="D724" s="0" t="s">
        <v>194</v>
      </c>
      <c r="E724" s="0" t="s">
        <v>1066</v>
      </c>
      <c r="F724" s="0" t="s">
        <v>196</v>
      </c>
      <c r="G724" s="0" t="n">
        <f aca="false">HYPERLINK("http://clipc-services.ceda.ac.uk/dreq/u/590f1f68-9e49-11e5-803c-0d0b866b59f3.html","web")</f>
        <v>0</v>
      </c>
      <c r="H724" s="0" t="s">
        <v>1041</v>
      </c>
      <c r="I724" s="0" t="s">
        <v>18</v>
      </c>
      <c r="J724" s="0" t="s">
        <v>1067</v>
      </c>
      <c r="K724" s="0" t="s">
        <v>1043</v>
      </c>
    </row>
    <row r="725" customFormat="false" ht="15" hidden="false" customHeight="false" outlineLevel="0" collapsed="false">
      <c r="A725" s="0" t="s">
        <v>1028</v>
      </c>
      <c r="B725" s="0" t="s">
        <v>1068</v>
      </c>
      <c r="C725" s="0" t="s">
        <v>13</v>
      </c>
      <c r="D725" s="0" t="s">
        <v>41</v>
      </c>
      <c r="E725" s="0" t="s">
        <v>1069</v>
      </c>
      <c r="F725" s="0" t="s">
        <v>43</v>
      </c>
      <c r="G725" s="0" t="n">
        <f aca="false">HYPERLINK("http://clipc-services.ceda.ac.uk/dreq/u/59144254-9e49-11e5-803c-0d0b866b59f3.html","web")</f>
        <v>0</v>
      </c>
      <c r="H725" s="0" t="s">
        <v>1041</v>
      </c>
      <c r="I725" s="0" t="s">
        <v>18</v>
      </c>
      <c r="J725" s="0" t="s">
        <v>1070</v>
      </c>
      <c r="K725" s="0" t="s">
        <v>1043</v>
      </c>
    </row>
    <row r="726" customFormat="false" ht="15" hidden="false" customHeight="false" outlineLevel="0" collapsed="false">
      <c r="A726" s="0" t="s">
        <v>1028</v>
      </c>
      <c r="B726" s="0" t="s">
        <v>1068</v>
      </c>
      <c r="C726" s="0" t="s">
        <v>13</v>
      </c>
      <c r="D726" s="0" t="s">
        <v>41</v>
      </c>
      <c r="E726" s="0" t="s">
        <v>1069</v>
      </c>
      <c r="F726" s="0" t="s">
        <v>43</v>
      </c>
      <c r="G726" s="0" t="n">
        <f aca="false">HYPERLINK("http://clipc-services.ceda.ac.uk/dreq/u/59144254-9e49-11e5-803c-0d0b866b59f3.html","web")</f>
        <v>0</v>
      </c>
      <c r="H726" s="0" t="s">
        <v>1041</v>
      </c>
      <c r="I726" s="0" t="s">
        <v>18</v>
      </c>
      <c r="J726" s="0" t="s">
        <v>1070</v>
      </c>
      <c r="K726" s="0" t="s">
        <v>1043</v>
      </c>
    </row>
    <row r="727" customFormat="false" ht="15" hidden="false" customHeight="false" outlineLevel="0" collapsed="false">
      <c r="A727" s="0" t="s">
        <v>1028</v>
      </c>
      <c r="B727" s="0" t="s">
        <v>1071</v>
      </c>
      <c r="C727" s="0" t="s">
        <v>31</v>
      </c>
      <c r="D727" s="0" t="s">
        <v>194</v>
      </c>
      <c r="E727" s="0" t="s">
        <v>1072</v>
      </c>
      <c r="F727" s="0" t="s">
        <v>960</v>
      </c>
      <c r="G727" s="0" t="n">
        <f aca="false">HYPERLINK("http://clipc-services.ceda.ac.uk/dreq/u/59130e98-9e49-11e5-803c-0d0b866b59f3.html","web")</f>
        <v>0</v>
      </c>
      <c r="H727" s="0" t="s">
        <v>961</v>
      </c>
      <c r="I727" s="0" t="s">
        <v>18</v>
      </c>
      <c r="J727" s="0" t="s">
        <v>1073</v>
      </c>
      <c r="K727" s="0" t="s">
        <v>1043</v>
      </c>
    </row>
    <row r="728" customFormat="false" ht="15" hidden="false" customHeight="false" outlineLevel="0" collapsed="false">
      <c r="A728" s="0" t="s">
        <v>1028</v>
      </c>
      <c r="B728" s="0" t="s">
        <v>1071</v>
      </c>
      <c r="C728" s="0" t="s">
        <v>31</v>
      </c>
      <c r="D728" s="0" t="s">
        <v>194</v>
      </c>
      <c r="E728" s="0" t="s">
        <v>1072</v>
      </c>
      <c r="F728" s="0" t="s">
        <v>960</v>
      </c>
      <c r="G728" s="0" t="n">
        <f aca="false">HYPERLINK("http://clipc-services.ceda.ac.uk/dreq/u/59130e98-9e49-11e5-803c-0d0b866b59f3.html","web")</f>
        <v>0</v>
      </c>
      <c r="H728" s="0" t="s">
        <v>961</v>
      </c>
      <c r="I728" s="0" t="s">
        <v>18</v>
      </c>
      <c r="J728" s="0" t="s">
        <v>1073</v>
      </c>
      <c r="K728" s="0" t="s">
        <v>1043</v>
      </c>
    </row>
    <row r="729" customFormat="false" ht="15" hidden="false" customHeight="false" outlineLevel="0" collapsed="false">
      <c r="A729" s="0" t="s">
        <v>1028</v>
      </c>
      <c r="B729" s="0" t="s">
        <v>957</v>
      </c>
      <c r="C729" s="0" t="s">
        <v>31</v>
      </c>
      <c r="D729" s="0" t="s">
        <v>958</v>
      </c>
      <c r="E729" s="0" t="s">
        <v>959</v>
      </c>
      <c r="F729" s="0" t="s">
        <v>960</v>
      </c>
      <c r="G729" s="0" t="n">
        <f aca="false">HYPERLINK("http://clipc-services.ceda.ac.uk/dreq/u/590d17f4-9e49-11e5-803c-0d0b866b59f3.html","web")</f>
        <v>0</v>
      </c>
      <c r="H729" s="0" t="s">
        <v>961</v>
      </c>
      <c r="I729" s="0" t="s">
        <v>18</v>
      </c>
      <c r="J729" s="0" t="s">
        <v>962</v>
      </c>
      <c r="K729" s="0" t="s">
        <v>1043</v>
      </c>
    </row>
    <row r="730" customFormat="false" ht="15" hidden="false" customHeight="false" outlineLevel="0" collapsed="false">
      <c r="A730" s="0" t="s">
        <v>1028</v>
      </c>
      <c r="B730" s="0" t="s">
        <v>957</v>
      </c>
      <c r="C730" s="0" t="s">
        <v>31</v>
      </c>
      <c r="D730" s="0" t="s">
        <v>958</v>
      </c>
      <c r="E730" s="0" t="s">
        <v>959</v>
      </c>
      <c r="F730" s="0" t="s">
        <v>960</v>
      </c>
      <c r="G730" s="0" t="n">
        <f aca="false">HYPERLINK("http://clipc-services.ceda.ac.uk/dreq/u/590d17f4-9e49-11e5-803c-0d0b866b59f3.html","web")</f>
        <v>0</v>
      </c>
      <c r="H730" s="0" t="s">
        <v>961</v>
      </c>
      <c r="I730" s="0" t="s">
        <v>18</v>
      </c>
      <c r="J730" s="0" t="s">
        <v>962</v>
      </c>
      <c r="K730" s="0" t="s">
        <v>1043</v>
      </c>
    </row>
    <row r="731" customFormat="false" ht="15" hidden="false" customHeight="false" outlineLevel="0" collapsed="false">
      <c r="A731" s="0" t="s">
        <v>1028</v>
      </c>
      <c r="B731" s="0" t="s">
        <v>1074</v>
      </c>
      <c r="C731" s="0" t="s">
        <v>31</v>
      </c>
      <c r="D731" s="0" t="s">
        <v>194</v>
      </c>
      <c r="E731" s="0" t="s">
        <v>1075</v>
      </c>
      <c r="F731" s="0" t="s">
        <v>196</v>
      </c>
      <c r="G731" s="0" t="n">
        <f aca="false">HYPERLINK("http://clipc-services.ceda.ac.uk/dreq/u/5912d5ea-9e49-11e5-803c-0d0b866b59f3.html","web")</f>
        <v>0</v>
      </c>
      <c r="H731" s="0" t="s">
        <v>1076</v>
      </c>
      <c r="I731" s="0" t="s">
        <v>18</v>
      </c>
      <c r="J731" s="0" t="s">
        <v>1077</v>
      </c>
      <c r="K731" s="0" t="s">
        <v>1038</v>
      </c>
    </row>
    <row r="732" customFormat="false" ht="15" hidden="false" customHeight="false" outlineLevel="0" collapsed="false">
      <c r="A732" s="0" t="s">
        <v>1028</v>
      </c>
      <c r="B732" s="0" t="s">
        <v>1074</v>
      </c>
      <c r="C732" s="0" t="s">
        <v>31</v>
      </c>
      <c r="D732" s="0" t="s">
        <v>194</v>
      </c>
      <c r="E732" s="0" t="s">
        <v>1075</v>
      </c>
      <c r="F732" s="0" t="s">
        <v>196</v>
      </c>
      <c r="G732" s="0" t="n">
        <f aca="false">HYPERLINK("http://clipc-services.ceda.ac.uk/dreq/u/5912d5ea-9e49-11e5-803c-0d0b866b59f3.html","web")</f>
        <v>0</v>
      </c>
      <c r="H732" s="0" t="s">
        <v>1076</v>
      </c>
      <c r="I732" s="0" t="s">
        <v>18</v>
      </c>
      <c r="J732" s="0" t="s">
        <v>1077</v>
      </c>
      <c r="K732" s="0" t="s">
        <v>1038</v>
      </c>
    </row>
    <row r="733" customFormat="false" ht="15" hidden="false" customHeight="false" outlineLevel="0" collapsed="false">
      <c r="A733" s="0" t="s">
        <v>1028</v>
      </c>
      <c r="B733" s="0" t="s">
        <v>1078</v>
      </c>
      <c r="C733" s="0" t="s">
        <v>13</v>
      </c>
      <c r="D733" s="0" t="s">
        <v>194</v>
      </c>
      <c r="E733" s="0" t="s">
        <v>1079</v>
      </c>
      <c r="F733" s="0" t="s">
        <v>16</v>
      </c>
      <c r="G733" s="0" t="n">
        <f aca="false">HYPERLINK("http://clipc-services.ceda.ac.uk/dreq/u/5913c4dc-9e49-11e5-803c-0d0b866b59f3.html","web")</f>
        <v>0</v>
      </c>
      <c r="H733" s="0" t="s">
        <v>1080</v>
      </c>
      <c r="I733" s="0" t="s">
        <v>18</v>
      </c>
      <c r="J733" s="0" t="s">
        <v>1081</v>
      </c>
      <c r="K733" s="0" t="s">
        <v>1038</v>
      </c>
    </row>
    <row r="734" customFormat="false" ht="15" hidden="false" customHeight="false" outlineLevel="0" collapsed="false">
      <c r="A734" s="0" t="s">
        <v>1028</v>
      </c>
      <c r="B734" s="0" t="s">
        <v>1078</v>
      </c>
      <c r="C734" s="0" t="s">
        <v>13</v>
      </c>
      <c r="D734" s="0" t="s">
        <v>194</v>
      </c>
      <c r="E734" s="0" t="s">
        <v>1079</v>
      </c>
      <c r="F734" s="0" t="s">
        <v>16</v>
      </c>
      <c r="G734" s="0" t="n">
        <f aca="false">HYPERLINK("http://clipc-services.ceda.ac.uk/dreq/u/5913c4dc-9e49-11e5-803c-0d0b866b59f3.html","web")</f>
        <v>0</v>
      </c>
      <c r="H734" s="0" t="s">
        <v>1080</v>
      </c>
      <c r="I734" s="0" t="s">
        <v>18</v>
      </c>
      <c r="J734" s="0" t="s">
        <v>1081</v>
      </c>
      <c r="K734" s="0" t="s">
        <v>1038</v>
      </c>
    </row>
    <row r="735" customFormat="false" ht="15" hidden="false" customHeight="false" outlineLevel="0" collapsed="false">
      <c r="A735" s="0" t="s">
        <v>1028</v>
      </c>
      <c r="B735" s="0" t="s">
        <v>1082</v>
      </c>
      <c r="C735" s="0" t="s">
        <v>13</v>
      </c>
      <c r="D735" s="0" t="s">
        <v>194</v>
      </c>
      <c r="E735" s="0" t="s">
        <v>1083</v>
      </c>
      <c r="F735" s="0" t="s">
        <v>960</v>
      </c>
      <c r="G735" s="0" t="n">
        <f aca="false">HYPERLINK("http://clipc-services.ceda.ac.uk/dreq/u/590d24c4-9e49-11e5-803c-0d0b866b59f3.html","web")</f>
        <v>0</v>
      </c>
      <c r="H735" s="0" t="s">
        <v>1084</v>
      </c>
      <c r="I735" s="0" t="s">
        <v>1085</v>
      </c>
      <c r="J735" s="0" t="s">
        <v>1086</v>
      </c>
      <c r="K735" s="0" t="s">
        <v>1043</v>
      </c>
    </row>
    <row r="736" customFormat="false" ht="15" hidden="false" customHeight="false" outlineLevel="0" collapsed="false">
      <c r="A736" s="0" t="s">
        <v>1028</v>
      </c>
      <c r="B736" s="0" t="s">
        <v>1082</v>
      </c>
      <c r="C736" s="0" t="s">
        <v>13</v>
      </c>
      <c r="D736" s="0" t="s">
        <v>194</v>
      </c>
      <c r="E736" s="0" t="s">
        <v>1083</v>
      </c>
      <c r="F736" s="0" t="s">
        <v>960</v>
      </c>
      <c r="G736" s="0" t="n">
        <f aca="false">HYPERLINK("http://clipc-services.ceda.ac.uk/dreq/u/590d24c4-9e49-11e5-803c-0d0b866b59f3.html","web")</f>
        <v>0</v>
      </c>
      <c r="H736" s="0" t="s">
        <v>1084</v>
      </c>
      <c r="I736" s="0" t="s">
        <v>1085</v>
      </c>
      <c r="J736" s="0" t="s">
        <v>1086</v>
      </c>
      <c r="K736" s="0" t="s">
        <v>1043</v>
      </c>
    </row>
    <row r="737" customFormat="false" ht="15" hidden="false" customHeight="false" outlineLevel="0" collapsed="false">
      <c r="A737" s="0" t="s">
        <v>1028</v>
      </c>
      <c r="B737" s="0" t="s">
        <v>1087</v>
      </c>
      <c r="C737" s="0" t="s">
        <v>13</v>
      </c>
      <c r="D737" s="0" t="s">
        <v>194</v>
      </c>
      <c r="E737" s="0" t="s">
        <v>1088</v>
      </c>
      <c r="F737" s="0" t="s">
        <v>960</v>
      </c>
      <c r="G737" s="0" t="n">
        <f aca="false">HYPERLINK("http://clipc-services.ceda.ac.uk/dreq/u/84f0ff48-acb7-11e6-b5ee-ac72891c3257.html","web")</f>
        <v>0</v>
      </c>
      <c r="H737" s="0" t="s">
        <v>1089</v>
      </c>
      <c r="I737" s="0" t="s">
        <v>18</v>
      </c>
      <c r="J737" s="0" t="s">
        <v>1090</v>
      </c>
      <c r="K737" s="0" t="s">
        <v>1038</v>
      </c>
    </row>
    <row r="738" customFormat="false" ht="15" hidden="false" customHeight="false" outlineLevel="0" collapsed="false">
      <c r="A738" s="0" t="s">
        <v>1028</v>
      </c>
      <c r="B738" s="0" t="s">
        <v>1087</v>
      </c>
      <c r="C738" s="0" t="s">
        <v>13</v>
      </c>
      <c r="D738" s="0" t="s">
        <v>194</v>
      </c>
      <c r="E738" s="0" t="s">
        <v>1088</v>
      </c>
      <c r="F738" s="0" t="s">
        <v>960</v>
      </c>
      <c r="G738" s="0" t="n">
        <f aca="false">HYPERLINK("http://clipc-services.ceda.ac.uk/dreq/u/84f0ff48-acb7-11e6-b5ee-ac72891c3257.html","web")</f>
        <v>0</v>
      </c>
      <c r="H738" s="0" t="s">
        <v>1089</v>
      </c>
      <c r="I738" s="0" t="s">
        <v>18</v>
      </c>
      <c r="J738" s="0" t="s">
        <v>1090</v>
      </c>
      <c r="K738" s="0" t="s">
        <v>1038</v>
      </c>
    </row>
    <row r="739" customFormat="false" ht="15" hidden="false" customHeight="false" outlineLevel="0" collapsed="false">
      <c r="A739" s="0" t="s">
        <v>1028</v>
      </c>
      <c r="B739" s="0" t="s">
        <v>1091</v>
      </c>
      <c r="C739" s="0" t="s">
        <v>13</v>
      </c>
      <c r="D739" s="0" t="s">
        <v>194</v>
      </c>
      <c r="E739" s="0" t="s">
        <v>1092</v>
      </c>
      <c r="F739" s="0" t="s">
        <v>960</v>
      </c>
      <c r="G739" s="0" t="n">
        <f aca="false">HYPERLINK("http://clipc-services.ceda.ac.uk/dreq/u/84f0c19a-acb7-11e6-b5ee-ac72891c3257.html","web")</f>
        <v>0</v>
      </c>
      <c r="H739" s="0" t="s">
        <v>1089</v>
      </c>
      <c r="I739" s="0" t="s">
        <v>18</v>
      </c>
      <c r="J739" s="0" t="s">
        <v>1090</v>
      </c>
      <c r="K739" s="0" t="s">
        <v>1038</v>
      </c>
    </row>
    <row r="740" customFormat="false" ht="15" hidden="false" customHeight="false" outlineLevel="0" collapsed="false">
      <c r="A740" s="0" t="s">
        <v>1028</v>
      </c>
      <c r="B740" s="0" t="s">
        <v>1091</v>
      </c>
      <c r="C740" s="0" t="s">
        <v>13</v>
      </c>
      <c r="D740" s="0" t="s">
        <v>194</v>
      </c>
      <c r="E740" s="0" t="s">
        <v>1092</v>
      </c>
      <c r="F740" s="0" t="s">
        <v>960</v>
      </c>
      <c r="G740" s="0" t="n">
        <f aca="false">HYPERLINK("http://clipc-services.ceda.ac.uk/dreq/u/84f0c19a-acb7-11e6-b5ee-ac72891c3257.html","web")</f>
        <v>0</v>
      </c>
      <c r="H740" s="0" t="s">
        <v>1089</v>
      </c>
      <c r="I740" s="0" t="s">
        <v>18</v>
      </c>
      <c r="J740" s="0" t="s">
        <v>1090</v>
      </c>
      <c r="K740" s="0" t="s">
        <v>1038</v>
      </c>
    </row>
    <row r="741" customFormat="false" ht="15" hidden="false" customHeight="false" outlineLevel="0" collapsed="false">
      <c r="A741" s="0" t="s">
        <v>1028</v>
      </c>
      <c r="B741" s="0" t="s">
        <v>1093</v>
      </c>
      <c r="C741" s="0" t="s">
        <v>13</v>
      </c>
      <c r="D741" s="0" t="s">
        <v>194</v>
      </c>
      <c r="E741" s="0" t="s">
        <v>1094</v>
      </c>
      <c r="F741" s="0" t="s">
        <v>960</v>
      </c>
      <c r="G741" s="0" t="n">
        <f aca="false">HYPERLINK("http://clipc-services.ceda.ac.uk/dreq/u/84f0ac28-acb7-11e6-b5ee-ac72891c3257.html","web")</f>
        <v>0</v>
      </c>
      <c r="H741" s="0" t="s">
        <v>1089</v>
      </c>
      <c r="I741" s="0" t="s">
        <v>18</v>
      </c>
      <c r="J741" s="0" t="s">
        <v>1090</v>
      </c>
      <c r="K741" s="0" t="s">
        <v>1038</v>
      </c>
    </row>
    <row r="742" customFormat="false" ht="15" hidden="false" customHeight="false" outlineLevel="0" collapsed="false">
      <c r="A742" s="0" t="s">
        <v>1028</v>
      </c>
      <c r="B742" s="0" t="s">
        <v>1093</v>
      </c>
      <c r="C742" s="0" t="s">
        <v>13</v>
      </c>
      <c r="D742" s="0" t="s">
        <v>194</v>
      </c>
      <c r="E742" s="0" t="s">
        <v>1094</v>
      </c>
      <c r="F742" s="0" t="s">
        <v>960</v>
      </c>
      <c r="G742" s="0" t="n">
        <f aca="false">HYPERLINK("http://clipc-services.ceda.ac.uk/dreq/u/84f0ac28-acb7-11e6-b5ee-ac72891c3257.html","web")</f>
        <v>0</v>
      </c>
      <c r="H742" s="0" t="s">
        <v>1089</v>
      </c>
      <c r="I742" s="0" t="s">
        <v>18</v>
      </c>
      <c r="J742" s="0" t="s">
        <v>1090</v>
      </c>
      <c r="K742" s="0" t="s">
        <v>1038</v>
      </c>
    </row>
    <row r="743" customFormat="false" ht="15" hidden="false" customHeight="false" outlineLevel="0" collapsed="false">
      <c r="A743" s="0" t="s">
        <v>1028</v>
      </c>
      <c r="B743" s="0" t="s">
        <v>1095</v>
      </c>
      <c r="C743" s="0" t="s">
        <v>13</v>
      </c>
      <c r="D743" s="0" t="s">
        <v>194</v>
      </c>
      <c r="E743" s="0" t="s">
        <v>1096</v>
      </c>
      <c r="F743" s="0" t="s">
        <v>960</v>
      </c>
      <c r="G743" s="0" t="n">
        <f aca="false">HYPERLINK("http://clipc-services.ceda.ac.uk/dreq/u/84f0a5d4-acb7-11e6-b5ee-ac72891c3257.html","web")</f>
        <v>0</v>
      </c>
      <c r="H743" s="0" t="s">
        <v>1089</v>
      </c>
      <c r="I743" s="0" t="s">
        <v>18</v>
      </c>
      <c r="J743" s="0" t="s">
        <v>1097</v>
      </c>
      <c r="K743" s="0" t="s">
        <v>1038</v>
      </c>
    </row>
    <row r="744" customFormat="false" ht="15" hidden="false" customHeight="false" outlineLevel="0" collapsed="false">
      <c r="A744" s="0" t="s">
        <v>1028</v>
      </c>
      <c r="B744" s="0" t="s">
        <v>1095</v>
      </c>
      <c r="C744" s="0" t="s">
        <v>13</v>
      </c>
      <c r="D744" s="0" t="s">
        <v>194</v>
      </c>
      <c r="E744" s="0" t="s">
        <v>1096</v>
      </c>
      <c r="F744" s="0" t="s">
        <v>960</v>
      </c>
      <c r="G744" s="0" t="n">
        <f aca="false">HYPERLINK("http://clipc-services.ceda.ac.uk/dreq/u/84f0a5d4-acb7-11e6-b5ee-ac72891c3257.html","web")</f>
        <v>0</v>
      </c>
      <c r="H744" s="0" t="s">
        <v>1089</v>
      </c>
      <c r="I744" s="0" t="s">
        <v>18</v>
      </c>
      <c r="J744" s="0" t="s">
        <v>1097</v>
      </c>
      <c r="K744" s="0" t="s">
        <v>1038</v>
      </c>
    </row>
    <row r="745" customFormat="false" ht="15" hidden="false" customHeight="false" outlineLevel="0" collapsed="false">
      <c r="A745" s="0" t="s">
        <v>1028</v>
      </c>
      <c r="B745" s="0" t="s">
        <v>1098</v>
      </c>
      <c r="C745" s="0" t="s">
        <v>13</v>
      </c>
      <c r="D745" s="0" t="s">
        <v>194</v>
      </c>
      <c r="E745" s="0" t="s">
        <v>1099</v>
      </c>
      <c r="F745" s="0" t="s">
        <v>960</v>
      </c>
      <c r="G745" s="0" t="n">
        <f aca="false">HYPERLINK("http://clipc-services.ceda.ac.uk/dreq/u/84efa3fa-acb7-11e6-b5ee-ac72891c3257.html","web")</f>
        <v>0</v>
      </c>
      <c r="H745" s="0" t="s">
        <v>1089</v>
      </c>
      <c r="I745" s="0" t="s">
        <v>18</v>
      </c>
      <c r="J745" s="0" t="s">
        <v>1097</v>
      </c>
      <c r="K745" s="0" t="s">
        <v>1038</v>
      </c>
    </row>
    <row r="746" customFormat="false" ht="15" hidden="false" customHeight="false" outlineLevel="0" collapsed="false">
      <c r="A746" s="0" t="s">
        <v>1028</v>
      </c>
      <c r="B746" s="0" t="s">
        <v>1098</v>
      </c>
      <c r="C746" s="0" t="s">
        <v>13</v>
      </c>
      <c r="D746" s="0" t="s">
        <v>194</v>
      </c>
      <c r="E746" s="0" t="s">
        <v>1099</v>
      </c>
      <c r="F746" s="0" t="s">
        <v>960</v>
      </c>
      <c r="G746" s="0" t="n">
        <f aca="false">HYPERLINK("http://clipc-services.ceda.ac.uk/dreq/u/84efa3fa-acb7-11e6-b5ee-ac72891c3257.html","web")</f>
        <v>0</v>
      </c>
      <c r="H746" s="0" t="s">
        <v>1089</v>
      </c>
      <c r="I746" s="0" t="s">
        <v>18</v>
      </c>
      <c r="J746" s="0" t="s">
        <v>1097</v>
      </c>
      <c r="K746" s="0" t="s">
        <v>1038</v>
      </c>
    </row>
    <row r="747" customFormat="false" ht="15" hidden="false" customHeight="false" outlineLevel="0" collapsed="false">
      <c r="A747" s="0" t="s">
        <v>1028</v>
      </c>
      <c r="B747" s="0" t="s">
        <v>1100</v>
      </c>
      <c r="C747" s="0" t="s">
        <v>13</v>
      </c>
      <c r="D747" s="0" t="s">
        <v>194</v>
      </c>
      <c r="E747" s="0" t="s">
        <v>1101</v>
      </c>
      <c r="F747" s="0" t="s">
        <v>960</v>
      </c>
      <c r="G747" s="0" t="n">
        <f aca="false">HYPERLINK("http://clipc-services.ceda.ac.uk/dreq/u/84f0f62e-acb7-11e6-b5ee-ac72891c3257.html","web")</f>
        <v>0</v>
      </c>
      <c r="H747" s="0" t="s">
        <v>1089</v>
      </c>
      <c r="I747" s="0" t="s">
        <v>18</v>
      </c>
      <c r="J747" s="0" t="s">
        <v>1097</v>
      </c>
      <c r="K747" s="0" t="s">
        <v>1038</v>
      </c>
    </row>
    <row r="748" customFormat="false" ht="15" hidden="false" customHeight="false" outlineLevel="0" collapsed="false">
      <c r="A748" s="0" t="s">
        <v>1028</v>
      </c>
      <c r="B748" s="0" t="s">
        <v>1100</v>
      </c>
      <c r="C748" s="0" t="s">
        <v>13</v>
      </c>
      <c r="D748" s="0" t="s">
        <v>194</v>
      </c>
      <c r="E748" s="0" t="s">
        <v>1101</v>
      </c>
      <c r="F748" s="0" t="s">
        <v>960</v>
      </c>
      <c r="G748" s="0" t="n">
        <f aca="false">HYPERLINK("http://clipc-services.ceda.ac.uk/dreq/u/84f0f62e-acb7-11e6-b5ee-ac72891c3257.html","web")</f>
        <v>0</v>
      </c>
      <c r="H748" s="0" t="s">
        <v>1089</v>
      </c>
      <c r="I748" s="0" t="s">
        <v>18</v>
      </c>
      <c r="J748" s="0" t="s">
        <v>1097</v>
      </c>
      <c r="K748" s="0" t="s">
        <v>1038</v>
      </c>
    </row>
    <row r="749" customFormat="false" ht="15" hidden="false" customHeight="false" outlineLevel="0" collapsed="false">
      <c r="A749" s="0" t="s">
        <v>1028</v>
      </c>
      <c r="B749" s="0" t="s">
        <v>1102</v>
      </c>
      <c r="C749" s="0" t="s">
        <v>13</v>
      </c>
      <c r="D749" s="0" t="s">
        <v>194</v>
      </c>
      <c r="E749" s="0" t="s">
        <v>1103</v>
      </c>
      <c r="F749" s="0" t="s">
        <v>960</v>
      </c>
      <c r="G749" s="0" t="n">
        <f aca="false">HYPERLINK("http://clipc-services.ceda.ac.uk/dreq/u/84f0e418-acb7-11e6-b5ee-ac72891c3257.html","web")</f>
        <v>0</v>
      </c>
      <c r="H749" s="0" t="s">
        <v>1089</v>
      </c>
      <c r="I749" s="0" t="s">
        <v>18</v>
      </c>
      <c r="J749" s="0" t="s">
        <v>1104</v>
      </c>
      <c r="K749" s="0" t="s">
        <v>1038</v>
      </c>
    </row>
    <row r="750" customFormat="false" ht="15" hidden="false" customHeight="false" outlineLevel="0" collapsed="false">
      <c r="A750" s="0" t="s">
        <v>1028</v>
      </c>
      <c r="B750" s="0" t="s">
        <v>1102</v>
      </c>
      <c r="C750" s="0" t="s">
        <v>13</v>
      </c>
      <c r="D750" s="0" t="s">
        <v>194</v>
      </c>
      <c r="E750" s="0" t="s">
        <v>1103</v>
      </c>
      <c r="F750" s="0" t="s">
        <v>960</v>
      </c>
      <c r="G750" s="0" t="n">
        <f aca="false">HYPERLINK("http://clipc-services.ceda.ac.uk/dreq/u/84f0e418-acb7-11e6-b5ee-ac72891c3257.html","web")</f>
        <v>0</v>
      </c>
      <c r="H750" s="0" t="s">
        <v>1089</v>
      </c>
      <c r="I750" s="0" t="s">
        <v>18</v>
      </c>
      <c r="J750" s="0" t="s">
        <v>1104</v>
      </c>
      <c r="K750" s="0" t="s">
        <v>1038</v>
      </c>
    </row>
    <row r="751" customFormat="false" ht="15" hidden="false" customHeight="false" outlineLevel="0" collapsed="false">
      <c r="A751" s="0" t="s">
        <v>1028</v>
      </c>
      <c r="B751" s="0" t="s">
        <v>1105</v>
      </c>
      <c r="C751" s="0" t="s">
        <v>13</v>
      </c>
      <c r="D751" s="0" t="s">
        <v>194</v>
      </c>
      <c r="E751" s="0" t="s">
        <v>1106</v>
      </c>
      <c r="F751" s="0" t="s">
        <v>960</v>
      </c>
      <c r="G751" s="0" t="n">
        <f aca="false">HYPERLINK("http://clipc-services.ceda.ac.uk/dreq/u/84f10b8c-acb7-11e6-b5ee-ac72891c3257.html","web")</f>
        <v>0</v>
      </c>
      <c r="H751" s="0" t="s">
        <v>1089</v>
      </c>
      <c r="I751" s="0" t="s">
        <v>18</v>
      </c>
      <c r="J751" s="0" t="s">
        <v>1104</v>
      </c>
      <c r="K751" s="0" t="s">
        <v>1038</v>
      </c>
    </row>
    <row r="752" customFormat="false" ht="15" hidden="false" customHeight="false" outlineLevel="0" collapsed="false">
      <c r="A752" s="0" t="s">
        <v>1028</v>
      </c>
      <c r="B752" s="0" t="s">
        <v>1105</v>
      </c>
      <c r="C752" s="0" t="s">
        <v>13</v>
      </c>
      <c r="D752" s="0" t="s">
        <v>194</v>
      </c>
      <c r="E752" s="0" t="s">
        <v>1106</v>
      </c>
      <c r="F752" s="0" t="s">
        <v>960</v>
      </c>
      <c r="G752" s="0" t="n">
        <f aca="false">HYPERLINK("http://clipc-services.ceda.ac.uk/dreq/u/84f10b8c-acb7-11e6-b5ee-ac72891c3257.html","web")</f>
        <v>0</v>
      </c>
      <c r="H752" s="0" t="s">
        <v>1089</v>
      </c>
      <c r="I752" s="0" t="s">
        <v>18</v>
      </c>
      <c r="J752" s="0" t="s">
        <v>1104</v>
      </c>
      <c r="K752" s="0" t="s">
        <v>1038</v>
      </c>
    </row>
    <row r="753" customFormat="false" ht="15" hidden="false" customHeight="false" outlineLevel="0" collapsed="false">
      <c r="A753" s="0" t="s">
        <v>1028</v>
      </c>
      <c r="B753" s="0" t="s">
        <v>1107</v>
      </c>
      <c r="C753" s="0" t="s">
        <v>13</v>
      </c>
      <c r="D753" s="0" t="s">
        <v>194</v>
      </c>
      <c r="E753" s="0" t="s">
        <v>1108</v>
      </c>
      <c r="F753" s="0" t="s">
        <v>960</v>
      </c>
      <c r="G753" s="0" t="n">
        <f aca="false">HYPERLINK("http://clipc-services.ceda.ac.uk/dreq/u/84f0d158-acb7-11e6-b5ee-ac72891c3257.html","web")</f>
        <v>0</v>
      </c>
      <c r="H753" s="0" t="s">
        <v>1089</v>
      </c>
      <c r="I753" s="0" t="s">
        <v>18</v>
      </c>
      <c r="J753" s="0" t="s">
        <v>1104</v>
      </c>
      <c r="K753" s="0" t="s">
        <v>1038</v>
      </c>
    </row>
    <row r="754" customFormat="false" ht="15" hidden="false" customHeight="false" outlineLevel="0" collapsed="false">
      <c r="A754" s="0" t="s">
        <v>1028</v>
      </c>
      <c r="B754" s="0" t="s">
        <v>1107</v>
      </c>
      <c r="C754" s="0" t="s">
        <v>13</v>
      </c>
      <c r="D754" s="0" t="s">
        <v>194</v>
      </c>
      <c r="E754" s="0" t="s">
        <v>1108</v>
      </c>
      <c r="F754" s="0" t="s">
        <v>960</v>
      </c>
      <c r="G754" s="0" t="n">
        <f aca="false">HYPERLINK("http://clipc-services.ceda.ac.uk/dreq/u/84f0d158-acb7-11e6-b5ee-ac72891c3257.html","web")</f>
        <v>0</v>
      </c>
      <c r="H754" s="0" t="s">
        <v>1089</v>
      </c>
      <c r="I754" s="0" t="s">
        <v>18</v>
      </c>
      <c r="J754" s="0" t="s">
        <v>1104</v>
      </c>
      <c r="K754" s="0" t="s">
        <v>1038</v>
      </c>
    </row>
    <row r="755" customFormat="false" ht="15" hidden="false" customHeight="false" outlineLevel="0" collapsed="false">
      <c r="A755" s="0" t="s">
        <v>1028</v>
      </c>
      <c r="B755" s="0" t="s">
        <v>1109</v>
      </c>
      <c r="C755" s="0" t="s">
        <v>13</v>
      </c>
      <c r="D755" s="0" t="s">
        <v>958</v>
      </c>
      <c r="E755" s="0" t="s">
        <v>1110</v>
      </c>
      <c r="F755" s="0" t="s">
        <v>960</v>
      </c>
      <c r="G755" s="0" t="n">
        <f aca="false">HYPERLINK("http://clipc-services.ceda.ac.uk/dreq/u/84f0a8f4-acb7-11e6-b5ee-ac72891c3257.html","web")</f>
        <v>0</v>
      </c>
      <c r="H755" s="0" t="s">
        <v>1036</v>
      </c>
      <c r="I755" s="0" t="s">
        <v>18</v>
      </c>
      <c r="J755" s="0" t="s">
        <v>1111</v>
      </c>
      <c r="K755" s="0" t="s">
        <v>1038</v>
      </c>
    </row>
    <row r="756" customFormat="false" ht="15" hidden="false" customHeight="false" outlineLevel="0" collapsed="false">
      <c r="A756" s="0" t="s">
        <v>1028</v>
      </c>
      <c r="B756" s="0" t="s">
        <v>1109</v>
      </c>
      <c r="C756" s="0" t="s">
        <v>13</v>
      </c>
      <c r="D756" s="0" t="s">
        <v>958</v>
      </c>
      <c r="E756" s="0" t="s">
        <v>1110</v>
      </c>
      <c r="F756" s="0" t="s">
        <v>960</v>
      </c>
      <c r="G756" s="0" t="n">
        <f aca="false">HYPERLINK("http://clipc-services.ceda.ac.uk/dreq/u/84f0a8f4-acb7-11e6-b5ee-ac72891c3257.html","web")</f>
        <v>0</v>
      </c>
      <c r="H756" s="0" t="s">
        <v>1036</v>
      </c>
      <c r="I756" s="0" t="s">
        <v>18</v>
      </c>
      <c r="J756" s="0" t="s">
        <v>1111</v>
      </c>
      <c r="K756" s="0" t="s">
        <v>1038</v>
      </c>
    </row>
    <row r="757" customFormat="false" ht="15" hidden="false" customHeight="false" outlineLevel="0" collapsed="false">
      <c r="A757" s="0" t="s">
        <v>1028</v>
      </c>
      <c r="B757" s="0" t="s">
        <v>1112</v>
      </c>
      <c r="C757" s="0" t="s">
        <v>13</v>
      </c>
      <c r="D757" s="0" t="s">
        <v>1113</v>
      </c>
      <c r="E757" s="0" t="s">
        <v>1114</v>
      </c>
      <c r="F757" s="0" t="s">
        <v>960</v>
      </c>
      <c r="G757" s="0" t="n">
        <f aca="false">HYPERLINK("http://clipc-services.ceda.ac.uk/dreq/u/84f0fc3c-acb7-11e6-b5ee-ac72891c3257.html","web")</f>
        <v>0</v>
      </c>
      <c r="H757" s="0" t="s">
        <v>1115</v>
      </c>
      <c r="I757" s="0" t="s">
        <v>18</v>
      </c>
      <c r="J757" s="0" t="s">
        <v>1116</v>
      </c>
      <c r="K757" s="0" t="s">
        <v>1038</v>
      </c>
    </row>
    <row r="758" customFormat="false" ht="15" hidden="false" customHeight="false" outlineLevel="0" collapsed="false">
      <c r="A758" s="0" t="s">
        <v>1028</v>
      </c>
      <c r="B758" s="0" t="s">
        <v>1112</v>
      </c>
      <c r="C758" s="0" t="s">
        <v>13</v>
      </c>
      <c r="D758" s="0" t="s">
        <v>1113</v>
      </c>
      <c r="E758" s="0" t="s">
        <v>1114</v>
      </c>
      <c r="F758" s="0" t="s">
        <v>960</v>
      </c>
      <c r="G758" s="0" t="n">
        <f aca="false">HYPERLINK("http://clipc-services.ceda.ac.uk/dreq/u/84f0fc3c-acb7-11e6-b5ee-ac72891c3257.html","web")</f>
        <v>0</v>
      </c>
      <c r="H758" s="0" t="s">
        <v>1115</v>
      </c>
      <c r="I758" s="0" t="s">
        <v>18</v>
      </c>
      <c r="J758" s="0" t="s">
        <v>1116</v>
      </c>
      <c r="K758" s="0" t="s">
        <v>1038</v>
      </c>
    </row>
    <row r="759" customFormat="false" ht="15" hidden="false" customHeight="false" outlineLevel="0" collapsed="false">
      <c r="A759" s="0" t="s">
        <v>1028</v>
      </c>
      <c r="B759" s="0" t="s">
        <v>1117</v>
      </c>
      <c r="C759" s="0" t="s">
        <v>13</v>
      </c>
      <c r="D759" s="0" t="s">
        <v>1113</v>
      </c>
      <c r="E759" s="0" t="s">
        <v>1118</v>
      </c>
      <c r="F759" s="0" t="s">
        <v>350</v>
      </c>
      <c r="G759" s="0" t="n">
        <f aca="false">HYPERLINK("http://clipc-services.ceda.ac.uk/dreq/u/84f1146a-acb7-11e6-b5ee-ac72891c3257.html","web")</f>
        <v>0</v>
      </c>
      <c r="H759" s="0" t="s">
        <v>1115</v>
      </c>
      <c r="I759" s="0" t="s">
        <v>18</v>
      </c>
      <c r="J759" s="0" t="s">
        <v>1119</v>
      </c>
      <c r="K759" s="0" t="s">
        <v>1038</v>
      </c>
    </row>
    <row r="760" customFormat="false" ht="15" hidden="false" customHeight="false" outlineLevel="0" collapsed="false">
      <c r="A760" s="0" t="s">
        <v>1028</v>
      </c>
      <c r="B760" s="0" t="s">
        <v>1117</v>
      </c>
      <c r="C760" s="0" t="s">
        <v>13</v>
      </c>
      <c r="D760" s="0" t="s">
        <v>1113</v>
      </c>
      <c r="E760" s="0" t="s">
        <v>1118</v>
      </c>
      <c r="F760" s="0" t="s">
        <v>350</v>
      </c>
      <c r="G760" s="0" t="n">
        <f aca="false">HYPERLINK("http://clipc-services.ceda.ac.uk/dreq/u/84f1146a-acb7-11e6-b5ee-ac72891c3257.html","web")</f>
        <v>0</v>
      </c>
      <c r="H760" s="0" t="s">
        <v>1115</v>
      </c>
      <c r="I760" s="0" t="s">
        <v>18</v>
      </c>
      <c r="J760" s="0" t="s">
        <v>1119</v>
      </c>
      <c r="K760" s="0" t="s">
        <v>1038</v>
      </c>
    </row>
    <row r="761" customFormat="false" ht="15" hidden="false" customHeight="false" outlineLevel="0" collapsed="false">
      <c r="A761" s="0" t="s">
        <v>1028</v>
      </c>
      <c r="B761" s="0" t="s">
        <v>1120</v>
      </c>
      <c r="C761" s="0" t="s">
        <v>13</v>
      </c>
      <c r="D761" s="0" t="s">
        <v>194</v>
      </c>
      <c r="E761" s="0" t="s">
        <v>1121</v>
      </c>
      <c r="F761" s="0" t="s">
        <v>196</v>
      </c>
      <c r="G761" s="0" t="n">
        <f aca="false">HYPERLINK("http://clipc-services.ceda.ac.uk/dreq/u/591348fe-9e49-11e5-803c-0d0b866b59f3.html","web")</f>
        <v>0</v>
      </c>
      <c r="H761" s="0" t="s">
        <v>1115</v>
      </c>
      <c r="I761" s="0" t="s">
        <v>18</v>
      </c>
      <c r="J761" s="0" t="s">
        <v>1122</v>
      </c>
      <c r="K761" s="0" t="s">
        <v>1038</v>
      </c>
    </row>
    <row r="762" customFormat="false" ht="15" hidden="false" customHeight="false" outlineLevel="0" collapsed="false">
      <c r="A762" s="0" t="s">
        <v>1028</v>
      </c>
      <c r="B762" s="0" t="s">
        <v>1120</v>
      </c>
      <c r="C762" s="0" t="s">
        <v>13</v>
      </c>
      <c r="D762" s="0" t="s">
        <v>194</v>
      </c>
      <c r="E762" s="0" t="s">
        <v>1121</v>
      </c>
      <c r="F762" s="0" t="s">
        <v>196</v>
      </c>
      <c r="G762" s="0" t="n">
        <f aca="false">HYPERLINK("http://clipc-services.ceda.ac.uk/dreq/u/591348fe-9e49-11e5-803c-0d0b866b59f3.html","web")</f>
        <v>0</v>
      </c>
      <c r="H762" s="0" t="s">
        <v>1115</v>
      </c>
      <c r="I762" s="0" t="s">
        <v>18</v>
      </c>
      <c r="J762" s="0" t="s">
        <v>1122</v>
      </c>
      <c r="K762" s="0" t="s">
        <v>1038</v>
      </c>
    </row>
    <row r="763" customFormat="false" ht="15" hidden="false" customHeight="false" outlineLevel="0" collapsed="false">
      <c r="A763" s="0" t="s">
        <v>1028</v>
      </c>
      <c r="B763" s="0" t="s">
        <v>1123</v>
      </c>
      <c r="C763" s="0" t="s">
        <v>13</v>
      </c>
      <c r="D763" s="0" t="s">
        <v>194</v>
      </c>
      <c r="E763" s="0" t="s">
        <v>1124</v>
      </c>
      <c r="F763" s="0" t="s">
        <v>196</v>
      </c>
      <c r="G763" s="0" t="n">
        <f aca="false">HYPERLINK("http://clipc-services.ceda.ac.uk/dreq/u/5913a696-9e49-11e5-803c-0d0b866b59f3.html","web")</f>
        <v>0</v>
      </c>
      <c r="H763" s="0" t="s">
        <v>1115</v>
      </c>
      <c r="I763" s="0" t="s">
        <v>18</v>
      </c>
      <c r="J763" s="0" t="s">
        <v>1122</v>
      </c>
      <c r="K763" s="0" t="s">
        <v>1038</v>
      </c>
    </row>
    <row r="764" customFormat="false" ht="15" hidden="false" customHeight="false" outlineLevel="0" collapsed="false">
      <c r="A764" s="0" t="s">
        <v>1028</v>
      </c>
      <c r="B764" s="0" t="s">
        <v>1123</v>
      </c>
      <c r="C764" s="0" t="s">
        <v>13</v>
      </c>
      <c r="D764" s="0" t="s">
        <v>194</v>
      </c>
      <c r="E764" s="0" t="s">
        <v>1124</v>
      </c>
      <c r="F764" s="0" t="s">
        <v>196</v>
      </c>
      <c r="G764" s="0" t="n">
        <f aca="false">HYPERLINK("http://clipc-services.ceda.ac.uk/dreq/u/5913a696-9e49-11e5-803c-0d0b866b59f3.html","web")</f>
        <v>0</v>
      </c>
      <c r="H764" s="0" t="s">
        <v>1115</v>
      </c>
      <c r="I764" s="0" t="s">
        <v>18</v>
      </c>
      <c r="J764" s="0" t="s">
        <v>1122</v>
      </c>
      <c r="K764" s="0" t="s">
        <v>1038</v>
      </c>
    </row>
    <row r="765" customFormat="false" ht="15" hidden="false" customHeight="false" outlineLevel="0" collapsed="false">
      <c r="A765" s="0" t="s">
        <v>1028</v>
      </c>
      <c r="B765" s="0" t="s">
        <v>1125</v>
      </c>
      <c r="C765" s="0" t="s">
        <v>13</v>
      </c>
      <c r="D765" s="0" t="s">
        <v>194</v>
      </c>
      <c r="E765" s="0" t="s">
        <v>1126</v>
      </c>
      <c r="F765" s="0" t="s">
        <v>196</v>
      </c>
      <c r="G765" s="0" t="n">
        <f aca="false">HYPERLINK("http://clipc-services.ceda.ac.uk/dreq/u/84f0ddec-acb7-11e6-b5ee-ac72891c3257.html","web")</f>
        <v>0</v>
      </c>
      <c r="H765" s="0" t="s">
        <v>1115</v>
      </c>
      <c r="I765" s="0" t="s">
        <v>18</v>
      </c>
      <c r="J765" s="0" t="s">
        <v>1122</v>
      </c>
      <c r="K765" s="0" t="s">
        <v>1038</v>
      </c>
    </row>
    <row r="766" customFormat="false" ht="15" hidden="false" customHeight="false" outlineLevel="0" collapsed="false">
      <c r="A766" s="0" t="s">
        <v>1028</v>
      </c>
      <c r="B766" s="0" t="s">
        <v>1125</v>
      </c>
      <c r="C766" s="0" t="s">
        <v>13</v>
      </c>
      <c r="D766" s="0" t="s">
        <v>194</v>
      </c>
      <c r="E766" s="0" t="s">
        <v>1126</v>
      </c>
      <c r="F766" s="0" t="s">
        <v>196</v>
      </c>
      <c r="G766" s="0" t="n">
        <f aca="false">HYPERLINK("http://clipc-services.ceda.ac.uk/dreq/u/84f0ddec-acb7-11e6-b5ee-ac72891c3257.html","web")</f>
        <v>0</v>
      </c>
      <c r="H766" s="0" t="s">
        <v>1115</v>
      </c>
      <c r="I766" s="0" t="s">
        <v>18</v>
      </c>
      <c r="J766" s="0" t="s">
        <v>1122</v>
      </c>
      <c r="K766" s="0" t="s">
        <v>1038</v>
      </c>
    </row>
    <row r="767" customFormat="false" ht="15" hidden="false" customHeight="false" outlineLevel="0" collapsed="false">
      <c r="A767" s="0" t="s">
        <v>1028</v>
      </c>
      <c r="B767" s="0" t="s">
        <v>1127</v>
      </c>
      <c r="C767" s="0" t="s">
        <v>13</v>
      </c>
      <c r="D767" s="0" t="s">
        <v>194</v>
      </c>
      <c r="E767" s="0" t="s">
        <v>1128</v>
      </c>
      <c r="F767" s="0" t="s">
        <v>196</v>
      </c>
      <c r="G767" s="0" t="n">
        <f aca="false">HYPERLINK("http://clipc-services.ceda.ac.uk/dreq/u/84ef402c-acb7-11e6-b5ee-ac72891c3257.html","web")</f>
        <v>0</v>
      </c>
      <c r="H767" s="0" t="s">
        <v>1115</v>
      </c>
      <c r="I767" s="0" t="s">
        <v>18</v>
      </c>
      <c r="J767" s="0" t="s">
        <v>1122</v>
      </c>
      <c r="K767" s="0" t="s">
        <v>1038</v>
      </c>
    </row>
    <row r="768" customFormat="false" ht="15" hidden="false" customHeight="false" outlineLevel="0" collapsed="false">
      <c r="A768" s="0" t="s">
        <v>1028</v>
      </c>
      <c r="B768" s="0" t="s">
        <v>1127</v>
      </c>
      <c r="C768" s="0" t="s">
        <v>13</v>
      </c>
      <c r="D768" s="0" t="s">
        <v>194</v>
      </c>
      <c r="E768" s="0" t="s">
        <v>1128</v>
      </c>
      <c r="F768" s="0" t="s">
        <v>196</v>
      </c>
      <c r="G768" s="0" t="n">
        <f aca="false">HYPERLINK("http://clipc-services.ceda.ac.uk/dreq/u/84ef402c-acb7-11e6-b5ee-ac72891c3257.html","web")</f>
        <v>0</v>
      </c>
      <c r="H768" s="0" t="s">
        <v>1115</v>
      </c>
      <c r="I768" s="0" t="s">
        <v>18</v>
      </c>
      <c r="J768" s="0" t="s">
        <v>1122</v>
      </c>
      <c r="K768" s="0" t="s">
        <v>1038</v>
      </c>
    </row>
    <row r="769" customFormat="false" ht="15" hidden="false" customHeight="false" outlineLevel="0" collapsed="false">
      <c r="A769" s="0" t="s">
        <v>1028</v>
      </c>
      <c r="B769" s="0" t="s">
        <v>1129</v>
      </c>
      <c r="C769" s="0" t="s">
        <v>13</v>
      </c>
      <c r="D769" s="0" t="s">
        <v>194</v>
      </c>
      <c r="E769" s="0" t="s">
        <v>1130</v>
      </c>
      <c r="F769" s="0" t="s">
        <v>196</v>
      </c>
      <c r="G769" s="0" t="n">
        <f aca="false">HYPERLINK("http://clipc-services.ceda.ac.uk/dreq/u/84f09f30-acb7-11e6-b5ee-ac72891c3257.html","web")</f>
        <v>0</v>
      </c>
      <c r="H769" s="0" t="s">
        <v>1131</v>
      </c>
      <c r="I769" s="0" t="s">
        <v>18</v>
      </c>
      <c r="J769" s="0" t="s">
        <v>1132</v>
      </c>
      <c r="K769" s="0" t="s">
        <v>1038</v>
      </c>
    </row>
    <row r="770" customFormat="false" ht="15" hidden="false" customHeight="false" outlineLevel="0" collapsed="false">
      <c r="A770" s="0" t="s">
        <v>1028</v>
      </c>
      <c r="B770" s="0" t="s">
        <v>1129</v>
      </c>
      <c r="C770" s="0" t="s">
        <v>13</v>
      </c>
      <c r="D770" s="0" t="s">
        <v>194</v>
      </c>
      <c r="E770" s="0" t="s">
        <v>1130</v>
      </c>
      <c r="F770" s="0" t="s">
        <v>196</v>
      </c>
      <c r="G770" s="0" t="n">
        <f aca="false">HYPERLINK("http://clipc-services.ceda.ac.uk/dreq/u/84f09f30-acb7-11e6-b5ee-ac72891c3257.html","web")</f>
        <v>0</v>
      </c>
      <c r="H770" s="0" t="s">
        <v>1131</v>
      </c>
      <c r="I770" s="0" t="s">
        <v>18</v>
      </c>
      <c r="J770" s="0" t="s">
        <v>1132</v>
      </c>
      <c r="K770" s="0" t="s">
        <v>1038</v>
      </c>
    </row>
    <row r="771" customFormat="false" ht="15" hidden="false" customHeight="false" outlineLevel="0" collapsed="false">
      <c r="A771" s="0" t="s">
        <v>1028</v>
      </c>
      <c r="B771" s="0" t="s">
        <v>1133</v>
      </c>
      <c r="C771" s="0" t="s">
        <v>13</v>
      </c>
      <c r="D771" s="0" t="s">
        <v>194</v>
      </c>
      <c r="E771" s="0" t="s">
        <v>1134</v>
      </c>
      <c r="F771" s="0" t="s">
        <v>196</v>
      </c>
      <c r="G771" s="0" t="n">
        <f aca="false">HYPERLINK("http://clipc-services.ceda.ac.uk/dreq/u/84f0bbbe-acb7-11e6-b5ee-ac72891c3257.html","web")</f>
        <v>0</v>
      </c>
      <c r="H771" s="0" t="s">
        <v>1131</v>
      </c>
      <c r="I771" s="0" t="s">
        <v>18</v>
      </c>
      <c r="J771" s="0" t="s">
        <v>1132</v>
      </c>
      <c r="K771" s="0" t="s">
        <v>1038</v>
      </c>
    </row>
    <row r="772" customFormat="false" ht="15" hidden="false" customHeight="false" outlineLevel="0" collapsed="false">
      <c r="A772" s="0" t="s">
        <v>1028</v>
      </c>
      <c r="B772" s="0" t="s">
        <v>1133</v>
      </c>
      <c r="C772" s="0" t="s">
        <v>13</v>
      </c>
      <c r="D772" s="0" t="s">
        <v>194</v>
      </c>
      <c r="E772" s="0" t="s">
        <v>1134</v>
      </c>
      <c r="F772" s="0" t="s">
        <v>196</v>
      </c>
      <c r="G772" s="0" t="n">
        <f aca="false">HYPERLINK("http://clipc-services.ceda.ac.uk/dreq/u/84f0bbbe-acb7-11e6-b5ee-ac72891c3257.html","web")</f>
        <v>0</v>
      </c>
      <c r="H772" s="0" t="s">
        <v>1131</v>
      </c>
      <c r="I772" s="0" t="s">
        <v>18</v>
      </c>
      <c r="J772" s="0" t="s">
        <v>1132</v>
      </c>
      <c r="K772" s="0" t="s">
        <v>1038</v>
      </c>
    </row>
    <row r="773" customFormat="false" ht="15" hidden="false" customHeight="false" outlineLevel="0" collapsed="false">
      <c r="A773" s="0" t="s">
        <v>1028</v>
      </c>
      <c r="B773" s="0" t="s">
        <v>1135</v>
      </c>
      <c r="C773" s="0" t="s">
        <v>13</v>
      </c>
      <c r="D773" s="0" t="s">
        <v>194</v>
      </c>
      <c r="E773" s="0" t="s">
        <v>1136</v>
      </c>
      <c r="F773" s="0" t="s">
        <v>196</v>
      </c>
      <c r="G773" s="0" t="n">
        <f aca="false">HYPERLINK("http://clipc-services.ceda.ac.uk/dreq/u/84f0c47e-acb7-11e6-b5ee-ac72891c3257.html","web")</f>
        <v>0</v>
      </c>
      <c r="H773" s="0" t="s">
        <v>1137</v>
      </c>
      <c r="I773" s="0" t="s">
        <v>18</v>
      </c>
      <c r="J773" s="0" t="s">
        <v>1138</v>
      </c>
      <c r="K773" s="0" t="s">
        <v>1038</v>
      </c>
    </row>
    <row r="774" customFormat="false" ht="15" hidden="false" customHeight="false" outlineLevel="0" collapsed="false">
      <c r="A774" s="0" t="s">
        <v>1028</v>
      </c>
      <c r="B774" s="0" t="s">
        <v>1135</v>
      </c>
      <c r="C774" s="0" t="s">
        <v>13</v>
      </c>
      <c r="D774" s="0" t="s">
        <v>194</v>
      </c>
      <c r="E774" s="0" t="s">
        <v>1136</v>
      </c>
      <c r="F774" s="0" t="s">
        <v>196</v>
      </c>
      <c r="G774" s="0" t="n">
        <f aca="false">HYPERLINK("http://clipc-services.ceda.ac.uk/dreq/u/84f0c47e-acb7-11e6-b5ee-ac72891c3257.html","web")</f>
        <v>0</v>
      </c>
      <c r="H774" s="0" t="s">
        <v>1137</v>
      </c>
      <c r="I774" s="0" t="s">
        <v>18</v>
      </c>
      <c r="J774" s="0" t="s">
        <v>1138</v>
      </c>
      <c r="K774" s="0" t="s">
        <v>1038</v>
      </c>
    </row>
    <row r="775" customFormat="false" ht="15" hidden="false" customHeight="false" outlineLevel="0" collapsed="false">
      <c r="A775" s="0" t="s">
        <v>1028</v>
      </c>
      <c r="B775" s="0" t="s">
        <v>1139</v>
      </c>
      <c r="C775" s="0" t="s">
        <v>13</v>
      </c>
      <c r="D775" s="0" t="s">
        <v>194</v>
      </c>
      <c r="E775" s="0" t="s">
        <v>1140</v>
      </c>
      <c r="F775" s="0" t="s">
        <v>196</v>
      </c>
      <c r="G775" s="0" t="n">
        <f aca="false">HYPERLINK("http://clipc-services.ceda.ac.uk/dreq/u/84f0f052-acb7-11e6-b5ee-ac72891c3257.html","web")</f>
        <v>0</v>
      </c>
      <c r="H775" s="0" t="s">
        <v>1137</v>
      </c>
      <c r="I775" s="0" t="s">
        <v>18</v>
      </c>
      <c r="J775" s="0" t="s">
        <v>1141</v>
      </c>
      <c r="K775" s="0" t="s">
        <v>1038</v>
      </c>
    </row>
    <row r="776" customFormat="false" ht="15" hidden="false" customHeight="false" outlineLevel="0" collapsed="false">
      <c r="A776" s="0" t="s">
        <v>1028</v>
      </c>
      <c r="B776" s="0" t="s">
        <v>1139</v>
      </c>
      <c r="C776" s="0" t="s">
        <v>13</v>
      </c>
      <c r="D776" s="0" t="s">
        <v>194</v>
      </c>
      <c r="E776" s="0" t="s">
        <v>1140</v>
      </c>
      <c r="F776" s="0" t="s">
        <v>196</v>
      </c>
      <c r="G776" s="0" t="n">
        <f aca="false">HYPERLINK("http://clipc-services.ceda.ac.uk/dreq/u/84f0f052-acb7-11e6-b5ee-ac72891c3257.html","web")</f>
        <v>0</v>
      </c>
      <c r="H776" s="0" t="s">
        <v>1137</v>
      </c>
      <c r="I776" s="0" t="s">
        <v>18</v>
      </c>
      <c r="J776" s="0" t="s">
        <v>1141</v>
      </c>
      <c r="K776" s="0" t="s">
        <v>1038</v>
      </c>
    </row>
    <row r="777" customFormat="false" ht="15" hidden="false" customHeight="false" outlineLevel="0" collapsed="false">
      <c r="A777" s="0" t="s">
        <v>1028</v>
      </c>
      <c r="B777" s="0" t="s">
        <v>1142</v>
      </c>
      <c r="C777" s="0" t="s">
        <v>13</v>
      </c>
      <c r="D777" s="0" t="s">
        <v>194</v>
      </c>
      <c r="E777" s="0" t="s">
        <v>1143</v>
      </c>
      <c r="F777" s="0" t="s">
        <v>196</v>
      </c>
      <c r="G777" s="0" t="n">
        <f aca="false">HYPERLINK("http://clipc-services.ceda.ac.uk/dreq/u/84f108a8-acb7-11e6-b5ee-ac72891c3257.html","web")</f>
        <v>0</v>
      </c>
      <c r="H777" s="0" t="s">
        <v>1137</v>
      </c>
      <c r="I777" s="0" t="s">
        <v>18</v>
      </c>
      <c r="J777" s="0" t="s">
        <v>1144</v>
      </c>
      <c r="K777" s="0" t="s">
        <v>1038</v>
      </c>
    </row>
    <row r="778" customFormat="false" ht="15" hidden="false" customHeight="false" outlineLevel="0" collapsed="false">
      <c r="A778" s="0" t="s">
        <v>1028</v>
      </c>
      <c r="B778" s="0" t="s">
        <v>1142</v>
      </c>
      <c r="C778" s="0" t="s">
        <v>13</v>
      </c>
      <c r="D778" s="0" t="s">
        <v>194</v>
      </c>
      <c r="E778" s="0" t="s">
        <v>1143</v>
      </c>
      <c r="F778" s="0" t="s">
        <v>196</v>
      </c>
      <c r="G778" s="0" t="n">
        <f aca="false">HYPERLINK("http://clipc-services.ceda.ac.uk/dreq/u/84f108a8-acb7-11e6-b5ee-ac72891c3257.html","web")</f>
        <v>0</v>
      </c>
      <c r="H778" s="0" t="s">
        <v>1137</v>
      </c>
      <c r="I778" s="0" t="s">
        <v>18</v>
      </c>
      <c r="J778" s="0" t="s">
        <v>1144</v>
      </c>
      <c r="K778" s="0" t="s">
        <v>1038</v>
      </c>
    </row>
    <row r="779" customFormat="false" ht="15" hidden="false" customHeight="false" outlineLevel="0" collapsed="false">
      <c r="A779" s="0" t="s">
        <v>1028</v>
      </c>
      <c r="B779" s="0" t="s">
        <v>1145</v>
      </c>
      <c r="C779" s="0" t="s">
        <v>13</v>
      </c>
      <c r="D779" s="0" t="s">
        <v>194</v>
      </c>
      <c r="E779" s="0" t="s">
        <v>1146</v>
      </c>
      <c r="F779" s="0" t="s">
        <v>196</v>
      </c>
      <c r="G779" s="0" t="n">
        <f aca="false">HYPERLINK("http://clipc-services.ceda.ac.uk/dreq/u/84f1117c-acb7-11e6-b5ee-ac72891c3257.html","web")</f>
        <v>0</v>
      </c>
      <c r="H779" s="0" t="s">
        <v>1147</v>
      </c>
      <c r="I779" s="0" t="s">
        <v>18</v>
      </c>
      <c r="J779" s="0" t="s">
        <v>1148</v>
      </c>
      <c r="K779" s="0" t="s">
        <v>1038</v>
      </c>
    </row>
    <row r="780" customFormat="false" ht="15" hidden="false" customHeight="false" outlineLevel="0" collapsed="false">
      <c r="A780" s="0" t="s">
        <v>1028</v>
      </c>
      <c r="B780" s="0" t="s">
        <v>1145</v>
      </c>
      <c r="C780" s="0" t="s">
        <v>13</v>
      </c>
      <c r="D780" s="0" t="s">
        <v>194</v>
      </c>
      <c r="E780" s="0" t="s">
        <v>1146</v>
      </c>
      <c r="F780" s="0" t="s">
        <v>196</v>
      </c>
      <c r="G780" s="0" t="n">
        <f aca="false">HYPERLINK("http://clipc-services.ceda.ac.uk/dreq/u/84f1117c-acb7-11e6-b5ee-ac72891c3257.html","web")</f>
        <v>0</v>
      </c>
      <c r="H780" s="0" t="s">
        <v>1147</v>
      </c>
      <c r="I780" s="0" t="s">
        <v>18</v>
      </c>
      <c r="J780" s="0" t="s">
        <v>1148</v>
      </c>
      <c r="K780" s="0" t="s">
        <v>1038</v>
      </c>
    </row>
    <row r="781" customFormat="false" ht="15" hidden="false" customHeight="false" outlineLevel="0" collapsed="false">
      <c r="A781" s="0" t="s">
        <v>1028</v>
      </c>
      <c r="B781" s="0" t="s">
        <v>1149</v>
      </c>
      <c r="C781" s="0" t="s">
        <v>13</v>
      </c>
      <c r="D781" s="0" t="s">
        <v>194</v>
      </c>
      <c r="E781" s="0" t="s">
        <v>1150</v>
      </c>
      <c r="F781" s="0" t="s">
        <v>196</v>
      </c>
      <c r="G781" s="0" t="n">
        <f aca="false">HYPERLINK("http://clipc-services.ceda.ac.uk/dreq/u/84f0f354-acb7-11e6-b5ee-ac72891c3257.html","web")</f>
        <v>0</v>
      </c>
      <c r="H781" s="0" t="s">
        <v>1147</v>
      </c>
      <c r="I781" s="0" t="s">
        <v>18</v>
      </c>
      <c r="J781" s="0" t="s">
        <v>1151</v>
      </c>
      <c r="K781" s="0" t="s">
        <v>1038</v>
      </c>
    </row>
    <row r="782" customFormat="false" ht="15" hidden="false" customHeight="false" outlineLevel="0" collapsed="false">
      <c r="A782" s="0" t="s">
        <v>1028</v>
      </c>
      <c r="B782" s="0" t="s">
        <v>1149</v>
      </c>
      <c r="C782" s="0" t="s">
        <v>13</v>
      </c>
      <c r="D782" s="0" t="s">
        <v>194</v>
      </c>
      <c r="E782" s="0" t="s">
        <v>1150</v>
      </c>
      <c r="F782" s="0" t="s">
        <v>196</v>
      </c>
      <c r="G782" s="0" t="n">
        <f aca="false">HYPERLINK("http://clipc-services.ceda.ac.uk/dreq/u/84f0f354-acb7-11e6-b5ee-ac72891c3257.html","web")</f>
        <v>0</v>
      </c>
      <c r="H782" s="0" t="s">
        <v>1147</v>
      </c>
      <c r="I782" s="0" t="s">
        <v>18</v>
      </c>
      <c r="J782" s="0" t="s">
        <v>1151</v>
      </c>
      <c r="K782" s="0" t="s">
        <v>1038</v>
      </c>
    </row>
    <row r="783" customFormat="false" ht="15" hidden="false" customHeight="false" outlineLevel="0" collapsed="false">
      <c r="A783" s="0" t="s">
        <v>1028</v>
      </c>
      <c r="B783" s="0" t="s">
        <v>1152</v>
      </c>
      <c r="C783" s="0" t="s">
        <v>13</v>
      </c>
      <c r="D783" s="0" t="s">
        <v>194</v>
      </c>
      <c r="E783" s="0" t="s">
        <v>1153</v>
      </c>
      <c r="F783" s="0" t="s">
        <v>196</v>
      </c>
      <c r="G783" s="0" t="n">
        <f aca="false">HYPERLINK("http://clipc-services.ceda.ac.uk/dreq/u/84f0beac-acb7-11e6-b5ee-ac72891c3257.html","web")</f>
        <v>0</v>
      </c>
      <c r="H783" s="0" t="s">
        <v>1147</v>
      </c>
      <c r="I783" s="0" t="s">
        <v>18</v>
      </c>
      <c r="J783" s="0" t="s">
        <v>1154</v>
      </c>
      <c r="K783" s="0" t="s">
        <v>1038</v>
      </c>
    </row>
    <row r="784" customFormat="false" ht="15" hidden="false" customHeight="false" outlineLevel="0" collapsed="false">
      <c r="A784" s="0" t="s">
        <v>1028</v>
      </c>
      <c r="B784" s="0" t="s">
        <v>1152</v>
      </c>
      <c r="C784" s="0" t="s">
        <v>13</v>
      </c>
      <c r="D784" s="0" t="s">
        <v>194</v>
      </c>
      <c r="E784" s="0" t="s">
        <v>1153</v>
      </c>
      <c r="F784" s="0" t="s">
        <v>196</v>
      </c>
      <c r="G784" s="0" t="n">
        <f aca="false">HYPERLINK("http://clipc-services.ceda.ac.uk/dreq/u/84f0beac-acb7-11e6-b5ee-ac72891c3257.html","web")</f>
        <v>0</v>
      </c>
      <c r="H784" s="0" t="s">
        <v>1147</v>
      </c>
      <c r="I784" s="0" t="s">
        <v>18</v>
      </c>
      <c r="J784" s="0" t="s">
        <v>1154</v>
      </c>
      <c r="K784" s="0" t="s">
        <v>1038</v>
      </c>
    </row>
    <row r="785" customFormat="false" ht="15" hidden="false" customHeight="false" outlineLevel="0" collapsed="false">
      <c r="A785" s="0" t="s">
        <v>1028</v>
      </c>
      <c r="B785" s="0" t="s">
        <v>1155</v>
      </c>
      <c r="C785" s="0" t="s">
        <v>13</v>
      </c>
      <c r="D785" s="0" t="s">
        <v>194</v>
      </c>
      <c r="E785" s="0" t="s">
        <v>1156</v>
      </c>
      <c r="F785" s="0" t="s">
        <v>16</v>
      </c>
      <c r="G785" s="0" t="n">
        <f aca="false">HYPERLINK("http://clipc-services.ceda.ac.uk/dreq/u/591384a4-9e49-11e5-803c-0d0b866b59f3.html","web")</f>
        <v>0</v>
      </c>
      <c r="H785" s="0" t="s">
        <v>1157</v>
      </c>
      <c r="I785" s="0" t="s">
        <v>18</v>
      </c>
      <c r="J785" s="0" t="s">
        <v>1158</v>
      </c>
      <c r="K785" s="0" t="s">
        <v>1043</v>
      </c>
    </row>
    <row r="786" customFormat="false" ht="15" hidden="false" customHeight="false" outlineLevel="0" collapsed="false">
      <c r="A786" s="0" t="s">
        <v>1028</v>
      </c>
      <c r="B786" s="0" t="s">
        <v>1155</v>
      </c>
      <c r="C786" s="0" t="s">
        <v>13</v>
      </c>
      <c r="D786" s="0" t="s">
        <v>194</v>
      </c>
      <c r="E786" s="0" t="s">
        <v>1156</v>
      </c>
      <c r="F786" s="0" t="s">
        <v>16</v>
      </c>
      <c r="G786" s="0" t="n">
        <f aca="false">HYPERLINK("http://clipc-services.ceda.ac.uk/dreq/u/591384a4-9e49-11e5-803c-0d0b866b59f3.html","web")</f>
        <v>0</v>
      </c>
      <c r="H786" s="0" t="s">
        <v>1157</v>
      </c>
      <c r="I786" s="0" t="s">
        <v>18</v>
      </c>
      <c r="J786" s="0" t="s">
        <v>1158</v>
      </c>
      <c r="K786" s="0" t="s">
        <v>1043</v>
      </c>
    </row>
    <row r="787" customFormat="false" ht="15" hidden="false" customHeight="false" outlineLevel="0" collapsed="false">
      <c r="A787" s="0" t="s">
        <v>1028</v>
      </c>
      <c r="B787" s="0" t="s">
        <v>1159</v>
      </c>
      <c r="C787" s="0" t="s">
        <v>13</v>
      </c>
      <c r="D787" s="0" t="s">
        <v>194</v>
      </c>
      <c r="E787" s="0" t="s">
        <v>1160</v>
      </c>
      <c r="F787" s="0" t="s">
        <v>16</v>
      </c>
      <c r="G787" s="0" t="n">
        <f aca="false">HYPERLINK("http://clipc-services.ceda.ac.uk/dreq/u/59174aa8-9e49-11e5-803c-0d0b866b59f3.html","web")</f>
        <v>0</v>
      </c>
      <c r="H787" s="0" t="s">
        <v>1137</v>
      </c>
      <c r="I787" s="0" t="s">
        <v>18</v>
      </c>
      <c r="J787" s="0" t="s">
        <v>1161</v>
      </c>
      <c r="K787" s="0" t="s">
        <v>1043</v>
      </c>
    </row>
    <row r="788" customFormat="false" ht="15" hidden="false" customHeight="false" outlineLevel="0" collapsed="false">
      <c r="A788" s="0" t="s">
        <v>1028</v>
      </c>
      <c r="B788" s="0" t="s">
        <v>1159</v>
      </c>
      <c r="C788" s="0" t="s">
        <v>13</v>
      </c>
      <c r="D788" s="0" t="s">
        <v>194</v>
      </c>
      <c r="E788" s="0" t="s">
        <v>1160</v>
      </c>
      <c r="F788" s="0" t="s">
        <v>16</v>
      </c>
      <c r="G788" s="0" t="n">
        <f aca="false">HYPERLINK("http://clipc-services.ceda.ac.uk/dreq/u/59174aa8-9e49-11e5-803c-0d0b866b59f3.html","web")</f>
        <v>0</v>
      </c>
      <c r="H788" s="0" t="s">
        <v>1137</v>
      </c>
      <c r="I788" s="0" t="s">
        <v>18</v>
      </c>
      <c r="J788" s="0" t="s">
        <v>1161</v>
      </c>
      <c r="K788" s="0" t="s">
        <v>1043</v>
      </c>
    </row>
    <row r="789" customFormat="false" ht="15" hidden="false" customHeight="false" outlineLevel="0" collapsed="false">
      <c r="A789" s="0" t="s">
        <v>1028</v>
      </c>
      <c r="B789" s="0" t="s">
        <v>1162</v>
      </c>
      <c r="C789" s="0" t="s">
        <v>13</v>
      </c>
      <c r="D789" s="0" t="s">
        <v>194</v>
      </c>
      <c r="E789" s="0" t="s">
        <v>1163</v>
      </c>
      <c r="F789" s="0" t="s">
        <v>16</v>
      </c>
      <c r="G789" s="0" t="n">
        <f aca="false">HYPERLINK("http://clipc-services.ceda.ac.uk/dreq/u/5917d9fa-9e49-11e5-803c-0d0b866b59f3.html","web")</f>
        <v>0</v>
      </c>
      <c r="H789" s="0" t="s">
        <v>1164</v>
      </c>
      <c r="I789" s="0" t="s">
        <v>18</v>
      </c>
      <c r="J789" s="0" t="s">
        <v>1165</v>
      </c>
      <c r="K789" s="0" t="s">
        <v>1043</v>
      </c>
    </row>
    <row r="790" customFormat="false" ht="15" hidden="false" customHeight="false" outlineLevel="0" collapsed="false">
      <c r="A790" s="0" t="s">
        <v>1028</v>
      </c>
      <c r="B790" s="0" t="s">
        <v>1162</v>
      </c>
      <c r="C790" s="0" t="s">
        <v>13</v>
      </c>
      <c r="D790" s="0" t="s">
        <v>194</v>
      </c>
      <c r="E790" s="0" t="s">
        <v>1163</v>
      </c>
      <c r="F790" s="0" t="s">
        <v>16</v>
      </c>
      <c r="G790" s="0" t="n">
        <f aca="false">HYPERLINK("http://clipc-services.ceda.ac.uk/dreq/u/5917d9fa-9e49-11e5-803c-0d0b866b59f3.html","web")</f>
        <v>0</v>
      </c>
      <c r="H790" s="0" t="s">
        <v>1164</v>
      </c>
      <c r="I790" s="0" t="s">
        <v>18</v>
      </c>
      <c r="J790" s="0" t="s">
        <v>1165</v>
      </c>
      <c r="K790" s="0" t="s">
        <v>1043</v>
      </c>
    </row>
    <row r="791" customFormat="false" ht="15" hidden="false" customHeight="false" outlineLevel="0" collapsed="false">
      <c r="A791" s="0" t="s">
        <v>1028</v>
      </c>
      <c r="B791" s="0" t="s">
        <v>1166</v>
      </c>
      <c r="C791" s="0" t="s">
        <v>13</v>
      </c>
      <c r="D791" s="0" t="s">
        <v>194</v>
      </c>
      <c r="E791" s="0" t="s">
        <v>1167</v>
      </c>
      <c r="F791" s="0" t="s">
        <v>16</v>
      </c>
      <c r="G791" s="0" t="n">
        <f aca="false">HYPERLINK("http://clipc-services.ceda.ac.uk/dreq/u/84f0430a-acb7-11e6-b5ee-ac72891c3257.html","web")</f>
        <v>0</v>
      </c>
      <c r="H791" s="0" t="s">
        <v>1157</v>
      </c>
      <c r="I791" s="0" t="s">
        <v>18</v>
      </c>
      <c r="J791" s="0" t="s">
        <v>1168</v>
      </c>
      <c r="K791" s="0" t="s">
        <v>1038</v>
      </c>
    </row>
    <row r="792" customFormat="false" ht="15" hidden="false" customHeight="false" outlineLevel="0" collapsed="false">
      <c r="A792" s="0" t="s">
        <v>1028</v>
      </c>
      <c r="B792" s="0" t="s">
        <v>1166</v>
      </c>
      <c r="C792" s="0" t="s">
        <v>13</v>
      </c>
      <c r="D792" s="0" t="s">
        <v>194</v>
      </c>
      <c r="E792" s="0" t="s">
        <v>1167</v>
      </c>
      <c r="F792" s="0" t="s">
        <v>16</v>
      </c>
      <c r="G792" s="0" t="n">
        <f aca="false">HYPERLINK("http://clipc-services.ceda.ac.uk/dreq/u/84f0430a-acb7-11e6-b5ee-ac72891c3257.html","web")</f>
        <v>0</v>
      </c>
      <c r="H792" s="0" t="s">
        <v>1157</v>
      </c>
      <c r="I792" s="0" t="s">
        <v>18</v>
      </c>
      <c r="J792" s="0" t="s">
        <v>1168</v>
      </c>
      <c r="K792" s="0" t="s">
        <v>1038</v>
      </c>
    </row>
    <row r="793" customFormat="false" ht="15" hidden="false" customHeight="false" outlineLevel="0" collapsed="false">
      <c r="A793" s="0" t="s">
        <v>1028</v>
      </c>
      <c r="B793" s="0" t="s">
        <v>1169</v>
      </c>
      <c r="C793" s="0" t="s">
        <v>13</v>
      </c>
      <c r="D793" s="0" t="s">
        <v>194</v>
      </c>
      <c r="E793" s="0" t="s">
        <v>1170</v>
      </c>
      <c r="F793" s="0" t="s">
        <v>196</v>
      </c>
      <c r="G793" s="0" t="n">
        <f aca="false">HYPERLINK("http://clipc-services.ceda.ac.uk/dreq/u/590f8fca-9e49-11e5-803c-0d0b866b59f3.html","web")</f>
        <v>0</v>
      </c>
      <c r="H793" s="0" t="s">
        <v>1171</v>
      </c>
      <c r="I793" s="0" t="s">
        <v>18</v>
      </c>
      <c r="J793" s="0" t="s">
        <v>1172</v>
      </c>
      <c r="K793" s="0" t="s">
        <v>1038</v>
      </c>
    </row>
    <row r="794" customFormat="false" ht="15" hidden="false" customHeight="false" outlineLevel="0" collapsed="false">
      <c r="A794" s="0" t="s">
        <v>1028</v>
      </c>
      <c r="B794" s="0" t="s">
        <v>1169</v>
      </c>
      <c r="C794" s="0" t="s">
        <v>13</v>
      </c>
      <c r="D794" s="0" t="s">
        <v>194</v>
      </c>
      <c r="E794" s="0" t="s">
        <v>1170</v>
      </c>
      <c r="F794" s="0" t="s">
        <v>196</v>
      </c>
      <c r="G794" s="0" t="n">
        <f aca="false">HYPERLINK("http://clipc-services.ceda.ac.uk/dreq/u/590f8fca-9e49-11e5-803c-0d0b866b59f3.html","web")</f>
        <v>0</v>
      </c>
      <c r="H794" s="0" t="s">
        <v>1171</v>
      </c>
      <c r="I794" s="0" t="s">
        <v>18</v>
      </c>
      <c r="J794" s="0" t="s">
        <v>1172</v>
      </c>
      <c r="K794" s="0" t="s">
        <v>1038</v>
      </c>
    </row>
    <row r="795" customFormat="false" ht="15" hidden="false" customHeight="false" outlineLevel="0" collapsed="false">
      <c r="A795" s="0" t="s">
        <v>1028</v>
      </c>
      <c r="B795" s="0" t="s">
        <v>1173</v>
      </c>
      <c r="C795" s="0" t="s">
        <v>13</v>
      </c>
      <c r="D795" s="0" t="s">
        <v>194</v>
      </c>
      <c r="E795" s="0" t="s">
        <v>1174</v>
      </c>
      <c r="F795" s="0" t="s">
        <v>196</v>
      </c>
      <c r="G795" s="0" t="n">
        <f aca="false">HYPERLINK("http://clipc-services.ceda.ac.uk/dreq/u/590ec93c-9e49-11e5-803c-0d0b866b59f3.html","web")</f>
        <v>0</v>
      </c>
      <c r="H795" s="0" t="s">
        <v>1171</v>
      </c>
      <c r="I795" s="0" t="s">
        <v>18</v>
      </c>
      <c r="J795" s="0" t="s">
        <v>1175</v>
      </c>
      <c r="K795" s="0" t="s">
        <v>1038</v>
      </c>
    </row>
    <row r="796" customFormat="false" ht="15" hidden="false" customHeight="false" outlineLevel="0" collapsed="false">
      <c r="A796" s="0" t="s">
        <v>1028</v>
      </c>
      <c r="B796" s="0" t="s">
        <v>1173</v>
      </c>
      <c r="C796" s="0" t="s">
        <v>13</v>
      </c>
      <c r="D796" s="0" t="s">
        <v>194</v>
      </c>
      <c r="E796" s="0" t="s">
        <v>1174</v>
      </c>
      <c r="F796" s="0" t="s">
        <v>196</v>
      </c>
      <c r="G796" s="0" t="n">
        <f aca="false">HYPERLINK("http://clipc-services.ceda.ac.uk/dreq/u/590ec93c-9e49-11e5-803c-0d0b866b59f3.html","web")</f>
        <v>0</v>
      </c>
      <c r="H796" s="0" t="s">
        <v>1171</v>
      </c>
      <c r="I796" s="0" t="s">
        <v>18</v>
      </c>
      <c r="J796" s="0" t="s">
        <v>1175</v>
      </c>
      <c r="K796" s="0" t="s">
        <v>1038</v>
      </c>
    </row>
    <row r="797" customFormat="false" ht="15" hidden="false" customHeight="false" outlineLevel="0" collapsed="false">
      <c r="A797" s="0" t="s">
        <v>1028</v>
      </c>
      <c r="B797" s="0" t="s">
        <v>1176</v>
      </c>
      <c r="C797" s="0" t="s">
        <v>31</v>
      </c>
      <c r="D797" s="0" t="s">
        <v>194</v>
      </c>
      <c r="E797" s="0" t="s">
        <v>1177</v>
      </c>
      <c r="F797" s="0" t="s">
        <v>196</v>
      </c>
      <c r="G797" s="0" t="n">
        <f aca="false">HYPERLINK("http://clipc-services.ceda.ac.uk/dreq/u/5912cf78-9e49-11e5-803c-0d0b866b59f3.html","web")</f>
        <v>0</v>
      </c>
      <c r="H797" s="0" t="s">
        <v>1171</v>
      </c>
      <c r="I797" s="0" t="s">
        <v>18</v>
      </c>
      <c r="J797" s="0" t="s">
        <v>1178</v>
      </c>
      <c r="K797" s="0" t="s">
        <v>1043</v>
      </c>
    </row>
    <row r="798" customFormat="false" ht="15" hidden="false" customHeight="false" outlineLevel="0" collapsed="false">
      <c r="A798" s="0" t="s">
        <v>1028</v>
      </c>
      <c r="B798" s="0" t="s">
        <v>1176</v>
      </c>
      <c r="C798" s="0" t="s">
        <v>31</v>
      </c>
      <c r="D798" s="0" t="s">
        <v>194</v>
      </c>
      <c r="E798" s="0" t="s">
        <v>1177</v>
      </c>
      <c r="F798" s="0" t="s">
        <v>196</v>
      </c>
      <c r="G798" s="0" t="n">
        <f aca="false">HYPERLINK("http://clipc-services.ceda.ac.uk/dreq/u/5912cf78-9e49-11e5-803c-0d0b866b59f3.html","web")</f>
        <v>0</v>
      </c>
      <c r="H798" s="0" t="s">
        <v>1171</v>
      </c>
      <c r="I798" s="0" t="s">
        <v>18</v>
      </c>
      <c r="J798" s="0" t="s">
        <v>1178</v>
      </c>
      <c r="K798" s="0" t="s">
        <v>1043</v>
      </c>
    </row>
    <row r="799" customFormat="false" ht="15" hidden="false" customHeight="false" outlineLevel="0" collapsed="false">
      <c r="A799" s="0" t="s">
        <v>1028</v>
      </c>
      <c r="B799" s="0" t="s">
        <v>1179</v>
      </c>
      <c r="C799" s="0" t="s">
        <v>13</v>
      </c>
      <c r="D799" s="0" t="s">
        <v>194</v>
      </c>
      <c r="E799" s="0" t="s">
        <v>1180</v>
      </c>
      <c r="F799" s="0" t="s">
        <v>196</v>
      </c>
      <c r="G799" s="0" t="n">
        <f aca="false">HYPERLINK("http://clipc-services.ceda.ac.uk/dreq/u/590f097e-9e49-11e5-803c-0d0b866b59f3.html","web")</f>
        <v>0</v>
      </c>
      <c r="H799" s="0" t="s">
        <v>1171</v>
      </c>
      <c r="I799" s="0" t="s">
        <v>18</v>
      </c>
      <c r="J799" s="0" t="s">
        <v>1181</v>
      </c>
      <c r="K799" s="0" t="s">
        <v>1038</v>
      </c>
    </row>
    <row r="800" customFormat="false" ht="15" hidden="false" customHeight="false" outlineLevel="0" collapsed="false">
      <c r="A800" s="0" t="s">
        <v>1028</v>
      </c>
      <c r="B800" s="0" t="s">
        <v>1179</v>
      </c>
      <c r="C800" s="0" t="s">
        <v>13</v>
      </c>
      <c r="D800" s="0" t="s">
        <v>194</v>
      </c>
      <c r="E800" s="0" t="s">
        <v>1180</v>
      </c>
      <c r="F800" s="0" t="s">
        <v>196</v>
      </c>
      <c r="G800" s="0" t="n">
        <f aca="false">HYPERLINK("http://clipc-services.ceda.ac.uk/dreq/u/590f097e-9e49-11e5-803c-0d0b866b59f3.html","web")</f>
        <v>0</v>
      </c>
      <c r="H800" s="0" t="s">
        <v>1171</v>
      </c>
      <c r="I800" s="0" t="s">
        <v>18</v>
      </c>
      <c r="J800" s="0" t="s">
        <v>1181</v>
      </c>
      <c r="K800" s="0" t="s">
        <v>1038</v>
      </c>
    </row>
    <row r="801" customFormat="false" ht="15" hidden="false" customHeight="false" outlineLevel="0" collapsed="false">
      <c r="A801" s="0" t="s">
        <v>1028</v>
      </c>
      <c r="B801" s="0" t="s">
        <v>151</v>
      </c>
      <c r="C801" s="0" t="s">
        <v>60</v>
      </c>
      <c r="D801" s="0" t="s">
        <v>41</v>
      </c>
      <c r="E801" s="0" t="s">
        <v>152</v>
      </c>
      <c r="F801" s="0" t="s">
        <v>131</v>
      </c>
      <c r="G801" s="0" t="n">
        <f aca="false">HYPERLINK("http://clipc-services.ceda.ac.uk/dreq/u/e525bed4-dd83-11e5-9194-ac72891c3257.html","web")</f>
        <v>0</v>
      </c>
      <c r="H801" s="0" t="s">
        <v>136</v>
      </c>
      <c r="I801" s="0" t="s">
        <v>18</v>
      </c>
      <c r="J801" s="0" t="s">
        <v>153</v>
      </c>
      <c r="K801" s="0" t="s">
        <v>963</v>
      </c>
    </row>
    <row r="802" customFormat="false" ht="15" hidden="false" customHeight="false" outlineLevel="0" collapsed="false">
      <c r="A802" s="0" t="s">
        <v>1028</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963</v>
      </c>
    </row>
    <row r="803" customFormat="false" ht="15" hidden="false" customHeight="false" outlineLevel="0" collapsed="false">
      <c r="A803" s="0" t="s">
        <v>1028</v>
      </c>
      <c r="B803" s="0" t="s">
        <v>154</v>
      </c>
      <c r="C803" s="0" t="s">
        <v>60</v>
      </c>
      <c r="D803" s="0" t="s">
        <v>41</v>
      </c>
      <c r="E803" s="0" t="s">
        <v>155</v>
      </c>
      <c r="F803" s="0" t="s">
        <v>131</v>
      </c>
      <c r="G803" s="0" t="n">
        <f aca="false">HYPERLINK("http://clipc-services.ceda.ac.uk/dreq/u/e52644bc-dd83-11e5-9194-ac72891c3257.html","web")</f>
        <v>0</v>
      </c>
      <c r="H803" s="0" t="s">
        <v>145</v>
      </c>
      <c r="I803" s="0" t="s">
        <v>146</v>
      </c>
      <c r="J803" s="0" t="s">
        <v>156</v>
      </c>
      <c r="K803" s="0" t="s">
        <v>963</v>
      </c>
    </row>
    <row r="804" customFormat="false" ht="15" hidden="false" customHeight="false" outlineLevel="0" collapsed="false">
      <c r="A804" s="0" t="s">
        <v>1028</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963</v>
      </c>
    </row>
    <row r="805" customFormat="false" ht="15" hidden="false" customHeight="false" outlineLevel="0" collapsed="false">
      <c r="A805" s="0" t="s">
        <v>1028</v>
      </c>
      <c r="B805" s="0" t="s">
        <v>157</v>
      </c>
      <c r="C805" s="0" t="s">
        <v>60</v>
      </c>
      <c r="D805" s="0" t="s">
        <v>41</v>
      </c>
      <c r="E805" s="0" t="s">
        <v>158</v>
      </c>
      <c r="F805" s="0" t="s">
        <v>131</v>
      </c>
      <c r="G805" s="0" t="n">
        <f aca="false">HYPERLINK("http://clipc-services.ceda.ac.uk/dreq/u/e526caea-dd83-11e5-9194-ac72891c3257.html","web")</f>
        <v>0</v>
      </c>
      <c r="H805" s="0" t="s">
        <v>145</v>
      </c>
      <c r="I805" s="0" t="s">
        <v>146</v>
      </c>
      <c r="J805" s="0" t="s">
        <v>159</v>
      </c>
      <c r="K805" s="0" t="s">
        <v>963</v>
      </c>
    </row>
    <row r="806" customFormat="false" ht="15" hidden="false" customHeight="false" outlineLevel="0" collapsed="false">
      <c r="A806" s="0" t="s">
        <v>1028</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963</v>
      </c>
    </row>
    <row r="807" customFormat="false" ht="15" hidden="false" customHeight="false" outlineLevel="0" collapsed="false">
      <c r="A807" s="0" t="s">
        <v>1028</v>
      </c>
      <c r="B807" s="0" t="s">
        <v>160</v>
      </c>
      <c r="C807" s="0" t="s">
        <v>60</v>
      </c>
      <c r="D807" s="0" t="s">
        <v>41</v>
      </c>
      <c r="E807" s="0" t="s">
        <v>161</v>
      </c>
      <c r="F807" s="0" t="s">
        <v>131</v>
      </c>
      <c r="G807" s="0" t="n">
        <f aca="false">HYPERLINK("http://clipc-services.ceda.ac.uk/dreq/u/e527532a-dd83-11e5-9194-ac72891c3257.html","web")</f>
        <v>0</v>
      </c>
      <c r="H807" s="0" t="s">
        <v>145</v>
      </c>
      <c r="I807" s="0" t="s">
        <v>146</v>
      </c>
      <c r="J807" s="0" t="s">
        <v>162</v>
      </c>
      <c r="K807" s="0" t="s">
        <v>963</v>
      </c>
    </row>
    <row r="808" customFormat="false" ht="15" hidden="false" customHeight="false" outlineLevel="0" collapsed="false">
      <c r="A808" s="0" t="s">
        <v>1028</v>
      </c>
      <c r="B808" s="0" t="s">
        <v>163</v>
      </c>
      <c r="C808" s="0" t="s">
        <v>60</v>
      </c>
      <c r="D808" s="0" t="s">
        <v>41</v>
      </c>
      <c r="E808" s="0" t="s">
        <v>164</v>
      </c>
      <c r="F808" s="0" t="s">
        <v>131</v>
      </c>
      <c r="G808" s="0" t="n">
        <f aca="false">HYPERLINK("http://clipc-services.ceda.ac.uk/dreq/u/e5278b06-dd83-11e5-9194-ac72891c3257.html","web")</f>
        <v>0</v>
      </c>
      <c r="H808" s="0" t="s">
        <v>136</v>
      </c>
      <c r="I808" s="0" t="s">
        <v>18</v>
      </c>
      <c r="J808" s="0" t="s">
        <v>165</v>
      </c>
      <c r="K808" s="0" t="s">
        <v>963</v>
      </c>
    </row>
    <row r="809" customFormat="false" ht="15" hidden="false" customHeight="false" outlineLevel="0" collapsed="false">
      <c r="A809" s="0" t="s">
        <v>1028</v>
      </c>
      <c r="B809" s="0" t="s">
        <v>133</v>
      </c>
      <c r="C809" s="0" t="s">
        <v>31</v>
      </c>
      <c r="D809" s="0" t="s">
        <v>41</v>
      </c>
      <c r="E809" s="0" t="s">
        <v>134</v>
      </c>
      <c r="F809" s="0" t="s">
        <v>135</v>
      </c>
      <c r="G809" s="0" t="n">
        <f aca="false">HYPERLINK("http://clipc-services.ceda.ac.uk/dreq/u/e52528e8-dd83-11e5-9194-ac72891c3257.html","web")</f>
        <v>0</v>
      </c>
      <c r="H809" s="0" t="s">
        <v>136</v>
      </c>
      <c r="I809" s="0" t="s">
        <v>18</v>
      </c>
      <c r="J809" s="0" t="s">
        <v>137</v>
      </c>
      <c r="K809" s="0" t="s">
        <v>963</v>
      </c>
    </row>
    <row r="810" customFormat="false" ht="15" hidden="false" customHeight="false" outlineLevel="0" collapsed="false">
      <c r="A810" s="0" t="s">
        <v>1028</v>
      </c>
      <c r="B810" s="0" t="s">
        <v>138</v>
      </c>
      <c r="C810" s="0" t="s">
        <v>13</v>
      </c>
      <c r="D810" s="0" t="s">
        <v>41</v>
      </c>
      <c r="E810" s="0" t="s">
        <v>139</v>
      </c>
      <c r="F810" s="0" t="s">
        <v>135</v>
      </c>
      <c r="G810" s="0" t="n">
        <f aca="false">HYPERLINK("http://clipc-services.ceda.ac.uk/dreq/u/236430ceeb7aa3d23577b3a03d13f7fb.html","web")</f>
        <v>0</v>
      </c>
      <c r="H810" s="0" t="s">
        <v>136</v>
      </c>
      <c r="I810" s="0" t="s">
        <v>18</v>
      </c>
      <c r="J810" s="0" t="s">
        <v>137</v>
      </c>
      <c r="K810" s="0" t="s">
        <v>963</v>
      </c>
    </row>
    <row r="811" customFormat="false" ht="15" hidden="false" customHeight="false" outlineLevel="0" collapsed="false">
      <c r="A811" s="0" t="s">
        <v>1028</v>
      </c>
      <c r="B811" s="0" t="s">
        <v>140</v>
      </c>
      <c r="C811" s="0" t="s">
        <v>13</v>
      </c>
      <c r="D811" s="0" t="s">
        <v>41</v>
      </c>
      <c r="E811" s="0" t="s">
        <v>141</v>
      </c>
      <c r="F811" s="0" t="s">
        <v>135</v>
      </c>
      <c r="G811" s="0" t="n">
        <f aca="false">HYPERLINK("http://clipc-services.ceda.ac.uk/dreq/u/71480abb30ae62d262fcea6cfdd753cf.html","web")</f>
        <v>0</v>
      </c>
      <c r="H811" s="0" t="s">
        <v>136</v>
      </c>
      <c r="I811" s="0" t="s">
        <v>18</v>
      </c>
      <c r="J811" s="0" t="s">
        <v>142</v>
      </c>
      <c r="K811" s="0" t="s">
        <v>963</v>
      </c>
    </row>
    <row r="812" customFormat="false" ht="15" hidden="false" customHeight="false" outlineLevel="0" collapsed="false">
      <c r="A812" s="0" t="s">
        <v>1028</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963</v>
      </c>
    </row>
    <row r="813" customFormat="false" ht="15" hidden="false" customHeight="false" outlineLevel="0" collapsed="false">
      <c r="A813" s="0" t="s">
        <v>1028</v>
      </c>
      <c r="B813" s="0" t="s">
        <v>143</v>
      </c>
      <c r="C813" s="0" t="s">
        <v>13</v>
      </c>
      <c r="D813" s="0" t="s">
        <v>41</v>
      </c>
      <c r="E813" s="0" t="s">
        <v>144</v>
      </c>
      <c r="F813" s="0" t="s">
        <v>135</v>
      </c>
      <c r="G813" s="0" t="n">
        <f aca="false">HYPERLINK("http://clipc-services.ceda.ac.uk/dreq/u/684d3f3543045a89ecbb0ca81ba6705f.html","web")</f>
        <v>0</v>
      </c>
      <c r="H813" s="0" t="s">
        <v>145</v>
      </c>
      <c r="I813" s="0" t="s">
        <v>146</v>
      </c>
      <c r="J813" s="0" t="s">
        <v>147</v>
      </c>
      <c r="K813" s="0" t="s">
        <v>963</v>
      </c>
    </row>
    <row r="814" customFormat="false" ht="15" hidden="false" customHeight="false" outlineLevel="0" collapsed="false">
      <c r="A814" s="0" t="s">
        <v>1028</v>
      </c>
      <c r="B814" s="0" t="s">
        <v>840</v>
      </c>
      <c r="C814" s="0" t="s">
        <v>31</v>
      </c>
      <c r="D814" s="0" t="s">
        <v>964</v>
      </c>
      <c r="E814" s="0" t="s">
        <v>842</v>
      </c>
      <c r="F814" s="0" t="s">
        <v>31</v>
      </c>
      <c r="G814" s="0" t="n">
        <f aca="false">HYPERLINK("http://clipc-services.ceda.ac.uk/dreq/u/a06b8e83250b870d9f39dc1f6534efcb.html","web")</f>
        <v>0</v>
      </c>
      <c r="H814" s="0" t="s">
        <v>843</v>
      </c>
      <c r="I814" s="0" t="s">
        <v>237</v>
      </c>
      <c r="J814" s="0" t="s">
        <v>844</v>
      </c>
      <c r="K814" s="0" t="s">
        <v>222</v>
      </c>
    </row>
    <row r="815" customFormat="false" ht="15" hidden="false" customHeight="false" outlineLevel="0" collapsed="false">
      <c r="A815" s="0" t="s">
        <v>1028</v>
      </c>
      <c r="B815" s="0" t="s">
        <v>840</v>
      </c>
      <c r="C815" s="0" t="s">
        <v>31</v>
      </c>
      <c r="D815" s="0" t="s">
        <v>964</v>
      </c>
      <c r="E815" s="0" t="s">
        <v>842</v>
      </c>
      <c r="F815" s="0" t="s">
        <v>31</v>
      </c>
      <c r="G815" s="0" t="n">
        <f aca="false">HYPERLINK("http://clipc-services.ceda.ac.uk/dreq/u/a06b8e83250b870d9f39dc1f6534efcb.html","web")</f>
        <v>0</v>
      </c>
      <c r="H815" s="0" t="s">
        <v>843</v>
      </c>
      <c r="I815" s="0" t="s">
        <v>237</v>
      </c>
      <c r="J815" s="0" t="s">
        <v>844</v>
      </c>
      <c r="K815" s="0" t="s">
        <v>222</v>
      </c>
    </row>
    <row r="816" customFormat="false" ht="15" hidden="false" customHeight="false" outlineLevel="0" collapsed="false">
      <c r="A816" s="0" t="s">
        <v>1028</v>
      </c>
      <c r="B816" s="0" t="s">
        <v>701</v>
      </c>
      <c r="C816" s="0" t="s">
        <v>31</v>
      </c>
      <c r="D816" s="0" t="s">
        <v>435</v>
      </c>
      <c r="E816" s="0" t="s">
        <v>702</v>
      </c>
      <c r="F816" s="0" t="s">
        <v>336</v>
      </c>
      <c r="G816" s="0" t="n">
        <f aca="false">HYPERLINK("http://clipc-services.ceda.ac.uk/dreq/u/59170a02-9e49-11e5-803c-0d0b866b59f3.html","web")</f>
        <v>0</v>
      </c>
      <c r="H816" s="0" t="s">
        <v>253</v>
      </c>
      <c r="I816" s="0" t="s">
        <v>226</v>
      </c>
      <c r="J816" s="0" t="s">
        <v>703</v>
      </c>
      <c r="K816" s="0" t="s">
        <v>839</v>
      </c>
    </row>
    <row r="817" customFormat="false" ht="15" hidden="false" customHeight="false" outlineLevel="0" collapsed="false">
      <c r="A817" s="0" t="s">
        <v>1028</v>
      </c>
      <c r="B817" s="0" t="s">
        <v>701</v>
      </c>
      <c r="C817" s="0" t="s">
        <v>31</v>
      </c>
      <c r="D817" s="0" t="s">
        <v>435</v>
      </c>
      <c r="E817" s="0" t="s">
        <v>702</v>
      </c>
      <c r="F817" s="0" t="s">
        <v>336</v>
      </c>
      <c r="G817" s="0" t="n">
        <f aca="false">HYPERLINK("http://clipc-services.ceda.ac.uk/dreq/u/59170a02-9e49-11e5-803c-0d0b866b59f3.html","web")</f>
        <v>0</v>
      </c>
      <c r="H817" s="0" t="s">
        <v>253</v>
      </c>
      <c r="I817" s="0" t="s">
        <v>226</v>
      </c>
      <c r="J817" s="0" t="s">
        <v>703</v>
      </c>
      <c r="K817" s="0" t="s">
        <v>839</v>
      </c>
    </row>
    <row r="818" customFormat="false" ht="15" hidden="false" customHeight="false" outlineLevel="0" collapsed="false">
      <c r="A818" s="0" t="s">
        <v>1028</v>
      </c>
      <c r="B818" s="0" t="s">
        <v>704</v>
      </c>
      <c r="C818" s="0" t="s">
        <v>31</v>
      </c>
      <c r="D818" s="0" t="s">
        <v>435</v>
      </c>
      <c r="E818" s="0" t="s">
        <v>705</v>
      </c>
      <c r="F818" s="0" t="s">
        <v>336</v>
      </c>
      <c r="G818" s="0" t="n">
        <f aca="false">HYPERLINK("http://clipc-services.ceda.ac.uk/dreq/u/5913d86e-9e49-11e5-803c-0d0b866b59f3.html","web")</f>
        <v>0</v>
      </c>
      <c r="H818" s="0" t="s">
        <v>253</v>
      </c>
      <c r="I818" s="0" t="s">
        <v>226</v>
      </c>
      <c r="J818" s="0" t="s">
        <v>706</v>
      </c>
      <c r="K818" s="0" t="s">
        <v>839</v>
      </c>
    </row>
    <row r="819" customFormat="false" ht="15" hidden="false" customHeight="false" outlineLevel="0" collapsed="false">
      <c r="A819" s="0" t="s">
        <v>1028</v>
      </c>
      <c r="B819" s="0" t="s">
        <v>704</v>
      </c>
      <c r="C819" s="0" t="s">
        <v>31</v>
      </c>
      <c r="D819" s="0" t="s">
        <v>435</v>
      </c>
      <c r="E819" s="0" t="s">
        <v>705</v>
      </c>
      <c r="F819" s="0" t="s">
        <v>336</v>
      </c>
      <c r="G819" s="0" t="n">
        <f aca="false">HYPERLINK("http://clipc-services.ceda.ac.uk/dreq/u/5913d86e-9e49-11e5-803c-0d0b866b59f3.html","web")</f>
        <v>0</v>
      </c>
      <c r="H819" s="0" t="s">
        <v>253</v>
      </c>
      <c r="I819" s="0" t="s">
        <v>226</v>
      </c>
      <c r="J819" s="0" t="s">
        <v>706</v>
      </c>
      <c r="K819" s="0" t="s">
        <v>839</v>
      </c>
    </row>
    <row r="820" customFormat="false" ht="15" hidden="false" customHeight="false" outlineLevel="0" collapsed="false">
      <c r="A820" s="0" t="s">
        <v>1028</v>
      </c>
      <c r="B820" s="0" t="s">
        <v>707</v>
      </c>
      <c r="C820" s="0" t="s">
        <v>31</v>
      </c>
      <c r="D820" s="0" t="s">
        <v>435</v>
      </c>
      <c r="E820" s="0" t="s">
        <v>708</v>
      </c>
      <c r="F820" s="0" t="s">
        <v>336</v>
      </c>
      <c r="G820" s="0" t="n">
        <f aca="false">HYPERLINK("http://clipc-services.ceda.ac.uk/dreq/u/5913d602-9e49-11e5-803c-0d0b866b59f3.html","web")</f>
        <v>0</v>
      </c>
      <c r="H820" s="0" t="s">
        <v>253</v>
      </c>
      <c r="I820" s="0" t="s">
        <v>226</v>
      </c>
      <c r="J820" s="0" t="s">
        <v>709</v>
      </c>
      <c r="K820" s="0" t="s">
        <v>839</v>
      </c>
    </row>
    <row r="821" customFormat="false" ht="15" hidden="false" customHeight="false" outlineLevel="0" collapsed="false">
      <c r="A821" s="0" t="s">
        <v>1028</v>
      </c>
      <c r="B821" s="0" t="s">
        <v>707</v>
      </c>
      <c r="C821" s="0" t="s">
        <v>31</v>
      </c>
      <c r="D821" s="0" t="s">
        <v>435</v>
      </c>
      <c r="E821" s="0" t="s">
        <v>708</v>
      </c>
      <c r="F821" s="0" t="s">
        <v>336</v>
      </c>
      <c r="G821" s="0" t="n">
        <f aca="false">HYPERLINK("http://clipc-services.ceda.ac.uk/dreq/u/5913d602-9e49-11e5-803c-0d0b866b59f3.html","web")</f>
        <v>0</v>
      </c>
      <c r="H821" s="0" t="s">
        <v>253</v>
      </c>
      <c r="I821" s="0" t="s">
        <v>226</v>
      </c>
      <c r="J821" s="0" t="s">
        <v>709</v>
      </c>
      <c r="K821" s="0" t="s">
        <v>839</v>
      </c>
    </row>
    <row r="822" customFormat="false" ht="15" hidden="false" customHeight="false" outlineLevel="0" collapsed="false">
      <c r="A822" s="0" t="s">
        <v>1028</v>
      </c>
      <c r="B822" s="0" t="s">
        <v>210</v>
      </c>
      <c r="C822" s="0" t="s">
        <v>31</v>
      </c>
      <c r="D822" s="0" t="s">
        <v>194</v>
      </c>
      <c r="E822" s="0" t="s">
        <v>212</v>
      </c>
      <c r="F822" s="0" t="s">
        <v>16</v>
      </c>
      <c r="G822" s="0" t="n">
        <f aca="false">HYPERLINK("http://clipc-services.ceda.ac.uk/dreq/u/00e77372e8b909d9a827a0790e991fd9.html","web")</f>
        <v>0</v>
      </c>
      <c r="H822" s="0" t="s">
        <v>213</v>
      </c>
      <c r="I822" s="0" t="s">
        <v>18</v>
      </c>
      <c r="J822" s="0" t="s">
        <v>214</v>
      </c>
      <c r="K822" s="0" t="s">
        <v>20</v>
      </c>
    </row>
    <row r="823" customFormat="false" ht="15" hidden="false" customHeight="false" outlineLevel="0" collapsed="false">
      <c r="A823" s="0" t="s">
        <v>1028</v>
      </c>
      <c r="B823" s="0" t="s">
        <v>274</v>
      </c>
      <c r="C823" s="0" t="s">
        <v>31</v>
      </c>
      <c r="D823" s="0" t="s">
        <v>719</v>
      </c>
      <c r="E823" s="0" t="s">
        <v>275</v>
      </c>
      <c r="F823" s="0" t="s">
        <v>268</v>
      </c>
      <c r="G823" s="0" t="n">
        <f aca="false">HYPERLINK("http://clipc-services.ceda.ac.uk/dreq/u/590e85a8-9e49-11e5-803c-0d0b866b59f3.html","web")</f>
        <v>0</v>
      </c>
      <c r="H823" s="0" t="s">
        <v>272</v>
      </c>
      <c r="I823" s="0" t="s">
        <v>36</v>
      </c>
      <c r="J823" s="0" t="s">
        <v>276</v>
      </c>
      <c r="K823" s="0" t="s">
        <v>1182</v>
      </c>
    </row>
    <row r="824" customFormat="false" ht="15" hidden="false" customHeight="false" outlineLevel="0" collapsed="false">
      <c r="A824" s="0" t="s">
        <v>1028</v>
      </c>
      <c r="B824" s="0" t="s">
        <v>274</v>
      </c>
      <c r="C824" s="0" t="s">
        <v>31</v>
      </c>
      <c r="D824" s="0" t="s">
        <v>719</v>
      </c>
      <c r="E824" s="0" t="s">
        <v>275</v>
      </c>
      <c r="F824" s="0" t="s">
        <v>268</v>
      </c>
      <c r="G824" s="0" t="n">
        <f aca="false">HYPERLINK("http://clipc-services.ceda.ac.uk/dreq/u/590e85a8-9e49-11e5-803c-0d0b866b59f3.html","web")</f>
        <v>0</v>
      </c>
      <c r="H824" s="0" t="s">
        <v>272</v>
      </c>
      <c r="I824" s="0" t="s">
        <v>36</v>
      </c>
      <c r="J824" s="0" t="s">
        <v>276</v>
      </c>
      <c r="K824" s="0" t="s">
        <v>1182</v>
      </c>
    </row>
    <row r="825" customFormat="false" ht="15" hidden="false" customHeight="false" outlineLevel="0" collapsed="false">
      <c r="A825" s="0" t="s">
        <v>1028</v>
      </c>
      <c r="B825" s="0" t="s">
        <v>1183</v>
      </c>
      <c r="C825" s="0" t="s">
        <v>31</v>
      </c>
      <c r="D825" s="0" t="s">
        <v>719</v>
      </c>
      <c r="E825" s="0" t="s">
        <v>1184</v>
      </c>
      <c r="F825" s="0" t="s">
        <v>268</v>
      </c>
      <c r="G825" s="0" t="n">
        <f aca="false">HYPERLINK("http://clipc-services.ceda.ac.uk/dreq/u/5d432c16b179052a4e94c63af356c67c.html","web")</f>
        <v>0</v>
      </c>
      <c r="H825" s="0" t="s">
        <v>253</v>
      </c>
      <c r="I825" s="0" t="s">
        <v>226</v>
      </c>
      <c r="J825" s="0" t="s">
        <v>1185</v>
      </c>
      <c r="K825" s="0" t="s">
        <v>674</v>
      </c>
    </row>
    <row r="826" customFormat="false" ht="15" hidden="false" customHeight="false" outlineLevel="0" collapsed="false">
      <c r="A826" s="0" t="s">
        <v>1028</v>
      </c>
      <c r="B826" s="0" t="s">
        <v>1183</v>
      </c>
      <c r="C826" s="0" t="s">
        <v>31</v>
      </c>
      <c r="D826" s="0" t="s">
        <v>719</v>
      </c>
      <c r="E826" s="0" t="s">
        <v>1184</v>
      </c>
      <c r="F826" s="0" t="s">
        <v>268</v>
      </c>
      <c r="G826" s="0" t="n">
        <f aca="false">HYPERLINK("http://clipc-services.ceda.ac.uk/dreq/u/5d432c16b179052a4e94c63af356c67c.html","web")</f>
        <v>0</v>
      </c>
      <c r="H826" s="0" t="s">
        <v>253</v>
      </c>
      <c r="I826" s="0" t="s">
        <v>226</v>
      </c>
      <c r="J826" s="0" t="s">
        <v>1185</v>
      </c>
      <c r="K826" s="0" t="s">
        <v>674</v>
      </c>
    </row>
    <row r="827" customFormat="false" ht="15" hidden="false" customHeight="false" outlineLevel="0" collapsed="false">
      <c r="A827" s="0" t="s">
        <v>1028</v>
      </c>
      <c r="B827" s="0" t="s">
        <v>749</v>
      </c>
      <c r="C827" s="0" t="s">
        <v>31</v>
      </c>
      <c r="D827" s="0" t="s">
        <v>194</v>
      </c>
      <c r="E827" s="0" t="s">
        <v>750</v>
      </c>
      <c r="F827" s="0" t="s">
        <v>196</v>
      </c>
      <c r="G827" s="0" t="n">
        <f aca="false">HYPERLINK("http://clipc-services.ceda.ac.uk/dreq/u/7553003ead183dd3276108b6311a337f.html","web")</f>
        <v>0</v>
      </c>
      <c r="H827" s="0" t="s">
        <v>253</v>
      </c>
      <c r="I827" s="0" t="s">
        <v>226</v>
      </c>
      <c r="J827" s="0" t="s">
        <v>751</v>
      </c>
      <c r="K827" s="0" t="s">
        <v>752</v>
      </c>
    </row>
    <row r="828" customFormat="false" ht="15" hidden="false" customHeight="false" outlineLevel="0" collapsed="false">
      <c r="A828" s="0" t="s">
        <v>1028</v>
      </c>
      <c r="B828" s="0" t="s">
        <v>749</v>
      </c>
      <c r="C828" s="0" t="s">
        <v>31</v>
      </c>
      <c r="D828" s="0" t="s">
        <v>194</v>
      </c>
      <c r="E828" s="0" t="s">
        <v>750</v>
      </c>
      <c r="F828" s="0" t="s">
        <v>196</v>
      </c>
      <c r="G828" s="0" t="n">
        <f aca="false">HYPERLINK("http://clipc-services.ceda.ac.uk/dreq/u/7553003ead183dd3276108b6311a337f.html","web")</f>
        <v>0</v>
      </c>
      <c r="H828" s="0" t="s">
        <v>253</v>
      </c>
      <c r="I828" s="0" t="s">
        <v>226</v>
      </c>
      <c r="J828" s="0" t="s">
        <v>751</v>
      </c>
      <c r="K828" s="0" t="s">
        <v>752</v>
      </c>
    </row>
    <row r="829" customFormat="false" ht="15" hidden="false" customHeight="false" outlineLevel="0" collapsed="false">
      <c r="A829" s="0" t="s">
        <v>1028</v>
      </c>
      <c r="B829" s="0" t="s">
        <v>270</v>
      </c>
      <c r="C829" s="0" t="s">
        <v>31</v>
      </c>
      <c r="D829" s="0" t="s">
        <v>719</v>
      </c>
      <c r="E829" s="0" t="s">
        <v>271</v>
      </c>
      <c r="F829" s="0" t="s">
        <v>268</v>
      </c>
      <c r="G829" s="0" t="n">
        <f aca="false">HYPERLINK("http://clipc-services.ceda.ac.uk/dreq/u/590ed5a8-9e49-11e5-803c-0d0b866b59f3.html","web")</f>
        <v>0</v>
      </c>
      <c r="H829" s="0" t="s">
        <v>272</v>
      </c>
      <c r="I829" s="0" t="s">
        <v>36</v>
      </c>
      <c r="J829" s="0" t="s">
        <v>273</v>
      </c>
      <c r="K829" s="0" t="s">
        <v>1182</v>
      </c>
    </row>
    <row r="830" customFormat="false" ht="15" hidden="false" customHeight="false" outlineLevel="0" collapsed="false">
      <c r="A830" s="0" t="s">
        <v>1028</v>
      </c>
      <c r="B830" s="0" t="s">
        <v>270</v>
      </c>
      <c r="C830" s="0" t="s">
        <v>31</v>
      </c>
      <c r="D830" s="0" t="s">
        <v>719</v>
      </c>
      <c r="E830" s="0" t="s">
        <v>271</v>
      </c>
      <c r="F830" s="0" t="s">
        <v>268</v>
      </c>
      <c r="G830" s="0" t="n">
        <f aca="false">HYPERLINK("http://clipc-services.ceda.ac.uk/dreq/u/590ed5a8-9e49-11e5-803c-0d0b866b59f3.html","web")</f>
        <v>0</v>
      </c>
      <c r="H830" s="0" t="s">
        <v>272</v>
      </c>
      <c r="I830" s="0" t="s">
        <v>36</v>
      </c>
      <c r="J830" s="0" t="s">
        <v>273</v>
      </c>
      <c r="K830" s="0" t="s">
        <v>1182</v>
      </c>
    </row>
    <row r="831" customFormat="false" ht="15" hidden="false" customHeight="false" outlineLevel="0" collapsed="false">
      <c r="A831" s="0" t="s">
        <v>1028</v>
      </c>
      <c r="B831" s="0" t="s">
        <v>1186</v>
      </c>
      <c r="C831" s="0" t="s">
        <v>31</v>
      </c>
      <c r="D831" s="0" t="s">
        <v>435</v>
      </c>
      <c r="E831" s="0" t="s">
        <v>1187</v>
      </c>
      <c r="F831" s="0" t="s">
        <v>769</v>
      </c>
      <c r="G831" s="0" t="n">
        <f aca="false">HYPERLINK("http://clipc-services.ceda.ac.uk/dreq/u/70b0b8239a6ffb48b4a4f3086da12150.html","web")</f>
        <v>0</v>
      </c>
      <c r="H831" s="0" t="s">
        <v>1188</v>
      </c>
      <c r="I831" s="0" t="s">
        <v>379</v>
      </c>
      <c r="J831" s="0" t="s">
        <v>1189</v>
      </c>
      <c r="K831" s="0" t="s">
        <v>1190</v>
      </c>
    </row>
    <row r="832" customFormat="false" ht="15" hidden="false" customHeight="false" outlineLevel="0" collapsed="false">
      <c r="A832" s="0" t="s">
        <v>1028</v>
      </c>
      <c r="B832" s="0" t="s">
        <v>1186</v>
      </c>
      <c r="C832" s="0" t="s">
        <v>31</v>
      </c>
      <c r="D832" s="0" t="s">
        <v>435</v>
      </c>
      <c r="E832" s="0" t="s">
        <v>1187</v>
      </c>
      <c r="F832" s="0" t="s">
        <v>769</v>
      </c>
      <c r="G832" s="0" t="n">
        <f aca="false">HYPERLINK("http://clipc-services.ceda.ac.uk/dreq/u/70b0b8239a6ffb48b4a4f3086da12150.html","web")</f>
        <v>0</v>
      </c>
      <c r="H832" s="0" t="s">
        <v>1188</v>
      </c>
      <c r="I832" s="0" t="s">
        <v>379</v>
      </c>
      <c r="J832" s="0" t="s">
        <v>1189</v>
      </c>
      <c r="K832" s="0" t="s">
        <v>1190</v>
      </c>
    </row>
    <row r="833" customFormat="false" ht="15" hidden="false" customHeight="false" outlineLevel="0" collapsed="false">
      <c r="A833" s="0" t="s">
        <v>1028</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1190</v>
      </c>
    </row>
    <row r="834" customFormat="false" ht="15" hidden="false" customHeight="false" outlineLevel="0" collapsed="false">
      <c r="A834" s="0" t="s">
        <v>1028</v>
      </c>
      <c r="B834" s="0" t="s">
        <v>382</v>
      </c>
      <c r="C834" s="0" t="s">
        <v>31</v>
      </c>
      <c r="D834" s="0" t="s">
        <v>194</v>
      </c>
      <c r="E834" s="0" t="s">
        <v>383</v>
      </c>
      <c r="F834" s="0" t="s">
        <v>308</v>
      </c>
      <c r="G834" s="0" t="n">
        <f aca="false">HYPERLINK("http://clipc-services.ceda.ac.uk/dreq/u/f27656eeae247192e82aa1032c911399.html","web")</f>
        <v>0</v>
      </c>
      <c r="H834" s="0" t="s">
        <v>384</v>
      </c>
      <c r="I834" s="0" t="s">
        <v>385</v>
      </c>
      <c r="J834" s="0" t="s">
        <v>386</v>
      </c>
      <c r="K834" s="0" t="s">
        <v>1190</v>
      </c>
    </row>
    <row r="835" customFormat="false" ht="15" hidden="false" customHeight="false" outlineLevel="0" collapsed="false">
      <c r="A835" s="0" t="s">
        <v>1028</v>
      </c>
      <c r="B835" s="0" t="s">
        <v>969</v>
      </c>
      <c r="C835" s="0" t="s">
        <v>31</v>
      </c>
      <c r="D835" s="0" t="s">
        <v>194</v>
      </c>
      <c r="E835" s="0" t="s">
        <v>970</v>
      </c>
      <c r="F835" s="0" t="s">
        <v>308</v>
      </c>
      <c r="G835" s="0" t="n">
        <f aca="false">HYPERLINK("http://clipc-services.ceda.ac.uk/dreq/u/6ca9dd8a089b15fb96841e9fe56411cf.html","web")</f>
        <v>0</v>
      </c>
      <c r="H835" s="0" t="s">
        <v>971</v>
      </c>
      <c r="I835" s="0" t="s">
        <v>972</v>
      </c>
      <c r="J835" s="0" t="s">
        <v>973</v>
      </c>
      <c r="K835" s="0" t="s">
        <v>1190</v>
      </c>
    </row>
    <row r="836" customFormat="false" ht="15" hidden="false" customHeight="false" outlineLevel="0" collapsed="false">
      <c r="A836" s="0" t="s">
        <v>1028</v>
      </c>
      <c r="B836" s="0" t="s">
        <v>969</v>
      </c>
      <c r="C836" s="0" t="s">
        <v>31</v>
      </c>
      <c r="D836" s="0" t="s">
        <v>194</v>
      </c>
      <c r="E836" s="0" t="s">
        <v>970</v>
      </c>
      <c r="F836" s="0" t="s">
        <v>308</v>
      </c>
      <c r="G836" s="0" t="n">
        <f aca="false">HYPERLINK("http://clipc-services.ceda.ac.uk/dreq/u/6ca9dd8a089b15fb96841e9fe56411cf.html","web")</f>
        <v>0</v>
      </c>
      <c r="H836" s="0" t="s">
        <v>971</v>
      </c>
      <c r="I836" s="0" t="s">
        <v>972</v>
      </c>
      <c r="J836" s="0" t="s">
        <v>973</v>
      </c>
      <c r="K836" s="0" t="s">
        <v>1190</v>
      </c>
    </row>
    <row r="837" customFormat="false" ht="15" hidden="false" customHeight="false" outlineLevel="0" collapsed="false">
      <c r="A837" s="0" t="s">
        <v>1028</v>
      </c>
      <c r="B837" s="0" t="s">
        <v>1191</v>
      </c>
      <c r="C837" s="0" t="s">
        <v>31</v>
      </c>
      <c r="D837" s="0" t="s">
        <v>194</v>
      </c>
      <c r="E837" s="0" t="s">
        <v>1192</v>
      </c>
      <c r="F837" s="0" t="s">
        <v>100</v>
      </c>
      <c r="G837" s="0" t="n">
        <f aca="false">HYPERLINK("http://clipc-services.ceda.ac.uk/dreq/u/31a3caf70db7a8ed71e8d0a226365105.html","web")</f>
        <v>0</v>
      </c>
      <c r="H837" s="0" t="s">
        <v>1188</v>
      </c>
      <c r="I837" s="0" t="s">
        <v>379</v>
      </c>
      <c r="J837" s="0" t="s">
        <v>1193</v>
      </c>
      <c r="K837" s="0" t="s">
        <v>1190</v>
      </c>
    </row>
    <row r="838" customFormat="false" ht="15" hidden="false" customHeight="false" outlineLevel="0" collapsed="false">
      <c r="A838" s="0" t="s">
        <v>1028</v>
      </c>
      <c r="B838" s="0" t="s">
        <v>1191</v>
      </c>
      <c r="C838" s="0" t="s">
        <v>31</v>
      </c>
      <c r="D838" s="0" t="s">
        <v>194</v>
      </c>
      <c r="E838" s="0" t="s">
        <v>1192</v>
      </c>
      <c r="F838" s="0" t="s">
        <v>100</v>
      </c>
      <c r="G838" s="0" t="n">
        <f aca="false">HYPERLINK("http://clipc-services.ceda.ac.uk/dreq/u/31a3caf70db7a8ed71e8d0a226365105.html","web")</f>
        <v>0</v>
      </c>
      <c r="H838" s="0" t="s">
        <v>1188</v>
      </c>
      <c r="I838" s="0" t="s">
        <v>379</v>
      </c>
      <c r="J838" s="0" t="s">
        <v>1193</v>
      </c>
      <c r="K838" s="0" t="s">
        <v>1190</v>
      </c>
    </row>
    <row r="839" customFormat="false" ht="15" hidden="false" customHeight="false" outlineLevel="0" collapsed="false">
      <c r="A839" s="0" t="s">
        <v>1028</v>
      </c>
      <c r="B839" s="0" t="s">
        <v>965</v>
      </c>
      <c r="C839" s="0" t="s">
        <v>31</v>
      </c>
      <c r="D839" s="0" t="s">
        <v>194</v>
      </c>
      <c r="E839" s="0" t="s">
        <v>966</v>
      </c>
      <c r="F839" s="0" t="s">
        <v>960</v>
      </c>
      <c r="G839" s="0" t="n">
        <f aca="false">HYPERLINK("http://clipc-services.ceda.ac.uk/dreq/u/590ef7b8-9e49-11e5-803c-0d0b866b59f3.html","web")</f>
        <v>0</v>
      </c>
      <c r="H839" s="0" t="s">
        <v>967</v>
      </c>
      <c r="I839" s="0" t="s">
        <v>36</v>
      </c>
      <c r="J839" s="0" t="s">
        <v>968</v>
      </c>
      <c r="K839" s="0" t="s">
        <v>711</v>
      </c>
    </row>
    <row r="840" customFormat="false" ht="15" hidden="false" customHeight="false" outlineLevel="0" collapsed="false">
      <c r="A840" s="0" t="s">
        <v>1028</v>
      </c>
      <c r="B840" s="0" t="s">
        <v>965</v>
      </c>
      <c r="C840" s="0" t="s">
        <v>31</v>
      </c>
      <c r="D840" s="0" t="s">
        <v>194</v>
      </c>
      <c r="E840" s="0" t="s">
        <v>966</v>
      </c>
      <c r="F840" s="0" t="s">
        <v>960</v>
      </c>
      <c r="G840" s="0" t="n">
        <f aca="false">HYPERLINK("http://clipc-services.ceda.ac.uk/dreq/u/590ef7b8-9e49-11e5-803c-0d0b866b59f3.html","web")</f>
        <v>0</v>
      </c>
      <c r="H840" s="0" t="s">
        <v>967</v>
      </c>
      <c r="I840" s="0" t="s">
        <v>36</v>
      </c>
      <c r="J840" s="0" t="s">
        <v>968</v>
      </c>
      <c r="K840" s="0" t="s">
        <v>711</v>
      </c>
    </row>
    <row r="841" customFormat="false" ht="15" hidden="false" customHeight="false" outlineLevel="0" collapsed="false">
      <c r="A841" s="0" t="s">
        <v>1028</v>
      </c>
      <c r="B841" s="0" t="s">
        <v>1194</v>
      </c>
      <c r="C841" s="0" t="s">
        <v>13</v>
      </c>
      <c r="D841" s="0" t="s">
        <v>194</v>
      </c>
      <c r="E841" s="0" t="s">
        <v>1195</v>
      </c>
      <c r="F841" s="0" t="s">
        <v>960</v>
      </c>
      <c r="G841" s="0" t="n">
        <f aca="false">HYPERLINK("http://clipc-services.ceda.ac.uk/dreq/u/f3532407075647328e7da9c24f00193d.html","web")</f>
        <v>0</v>
      </c>
      <c r="H841" s="0" t="s">
        <v>1196</v>
      </c>
      <c r="I841" s="0" t="s">
        <v>18</v>
      </c>
      <c r="J841" s="0" t="s">
        <v>1197</v>
      </c>
      <c r="K841" s="0" t="s">
        <v>1198</v>
      </c>
    </row>
    <row r="842" customFormat="false" ht="15" hidden="false" customHeight="false" outlineLevel="0" collapsed="false">
      <c r="A842" s="0" t="s">
        <v>1028</v>
      </c>
      <c r="B842" s="0" t="s">
        <v>1194</v>
      </c>
      <c r="C842" s="0" t="s">
        <v>13</v>
      </c>
      <c r="D842" s="0" t="s">
        <v>194</v>
      </c>
      <c r="E842" s="0" t="s">
        <v>1195</v>
      </c>
      <c r="F842" s="0" t="s">
        <v>960</v>
      </c>
      <c r="G842" s="0" t="n">
        <f aca="false">HYPERLINK("http://clipc-services.ceda.ac.uk/dreq/u/f3532407075647328e7da9c24f00193d.html","web")</f>
        <v>0</v>
      </c>
      <c r="H842" s="0" t="s">
        <v>1196</v>
      </c>
      <c r="I842" s="0" t="s">
        <v>18</v>
      </c>
      <c r="J842" s="0" t="s">
        <v>1197</v>
      </c>
      <c r="K842" s="0" t="s">
        <v>1198</v>
      </c>
    </row>
    <row r="843" customFormat="false" ht="15" hidden="false" customHeight="false" outlineLevel="0" collapsed="false">
      <c r="A843" s="0" t="s">
        <v>1028</v>
      </c>
      <c r="B843" s="0" t="s">
        <v>1199</v>
      </c>
      <c r="C843" s="0" t="s">
        <v>31</v>
      </c>
      <c r="D843" s="0" t="s">
        <v>1200</v>
      </c>
      <c r="E843" s="0" t="s">
        <v>1201</v>
      </c>
      <c r="F843" s="0" t="s">
        <v>833</v>
      </c>
      <c r="G843" s="0" t="n">
        <f aca="false">HYPERLINK("http://clipc-services.ceda.ac.uk/dreq/u/590f1a90-9e49-11e5-803c-0d0b866b59f3.html","web")</f>
        <v>0</v>
      </c>
      <c r="H843" s="0" t="s">
        <v>1202</v>
      </c>
      <c r="I843" s="0" t="s">
        <v>1203</v>
      </c>
      <c r="J843" s="0" t="s">
        <v>1204</v>
      </c>
      <c r="K843" s="0" t="s">
        <v>1205</v>
      </c>
    </row>
    <row r="844" customFormat="false" ht="15" hidden="false" customHeight="false" outlineLevel="0" collapsed="false">
      <c r="A844" s="0" t="s">
        <v>1028</v>
      </c>
      <c r="B844" s="0" t="s">
        <v>1199</v>
      </c>
      <c r="C844" s="0" t="s">
        <v>31</v>
      </c>
      <c r="D844" s="0" t="s">
        <v>1200</v>
      </c>
      <c r="E844" s="0" t="s">
        <v>1201</v>
      </c>
      <c r="F844" s="0" t="s">
        <v>833</v>
      </c>
      <c r="G844" s="0" t="n">
        <f aca="false">HYPERLINK("http://clipc-services.ceda.ac.uk/dreq/u/590f1a90-9e49-11e5-803c-0d0b866b59f3.html","web")</f>
        <v>0</v>
      </c>
      <c r="H844" s="0" t="s">
        <v>1202</v>
      </c>
      <c r="I844" s="0" t="s">
        <v>1203</v>
      </c>
      <c r="J844" s="0" t="s">
        <v>1204</v>
      </c>
      <c r="K844" s="0" t="s">
        <v>1205</v>
      </c>
    </row>
    <row r="845" customFormat="false" ht="15" hidden="false" customHeight="false" outlineLevel="0" collapsed="false">
      <c r="A845" s="0" t="s">
        <v>1028</v>
      </c>
      <c r="B845" s="0" t="s">
        <v>1206</v>
      </c>
      <c r="C845" s="0" t="s">
        <v>31</v>
      </c>
      <c r="D845" s="0" t="s">
        <v>1207</v>
      </c>
      <c r="E845" s="0" t="s">
        <v>1208</v>
      </c>
      <c r="F845" s="0" t="s">
        <v>833</v>
      </c>
      <c r="G845" s="0" t="n">
        <f aca="false">HYPERLINK("http://clipc-services.ceda.ac.uk/dreq/u/590e417e-9e49-11e5-803c-0d0b866b59f3.html","web")</f>
        <v>0</v>
      </c>
      <c r="H845" s="0" t="s">
        <v>1202</v>
      </c>
      <c r="I845" s="0" t="s">
        <v>1203</v>
      </c>
      <c r="J845" s="0" t="s">
        <v>1209</v>
      </c>
      <c r="K845" s="0" t="s">
        <v>1205</v>
      </c>
    </row>
    <row r="846" customFormat="false" ht="15" hidden="false" customHeight="false" outlineLevel="0" collapsed="false">
      <c r="A846" s="0" t="s">
        <v>1028</v>
      </c>
      <c r="B846" s="0" t="s">
        <v>1206</v>
      </c>
      <c r="C846" s="0" t="s">
        <v>31</v>
      </c>
      <c r="D846" s="0" t="s">
        <v>1207</v>
      </c>
      <c r="E846" s="0" t="s">
        <v>1208</v>
      </c>
      <c r="F846" s="0" t="s">
        <v>833</v>
      </c>
      <c r="G846" s="0" t="n">
        <f aca="false">HYPERLINK("http://clipc-services.ceda.ac.uk/dreq/u/590e417e-9e49-11e5-803c-0d0b866b59f3.html","web")</f>
        <v>0</v>
      </c>
      <c r="H846" s="0" t="s">
        <v>1202</v>
      </c>
      <c r="I846" s="0" t="s">
        <v>1203</v>
      </c>
      <c r="J846" s="0" t="s">
        <v>1209</v>
      </c>
      <c r="K846" s="0" t="s">
        <v>1205</v>
      </c>
    </row>
    <row r="847" customFormat="false" ht="15" hidden="false" customHeight="false" outlineLevel="0" collapsed="false">
      <c r="A847" s="0" t="s">
        <v>1028</v>
      </c>
      <c r="B847" s="0" t="s">
        <v>1210</v>
      </c>
      <c r="C847" s="0" t="s">
        <v>31</v>
      </c>
      <c r="D847" s="0" t="s">
        <v>1200</v>
      </c>
      <c r="E847" s="0" t="s">
        <v>1211</v>
      </c>
      <c r="F847" s="0" t="s">
        <v>31</v>
      </c>
      <c r="G847" s="0" t="n">
        <f aca="false">HYPERLINK("http://clipc-services.ceda.ac.uk/dreq/u/59178a72-9e49-11e5-803c-0d0b866b59f3.html","web")</f>
        <v>0</v>
      </c>
      <c r="H847" s="0" t="s">
        <v>1202</v>
      </c>
      <c r="I847" s="0" t="s">
        <v>1203</v>
      </c>
      <c r="J847" s="0" t="s">
        <v>1212</v>
      </c>
      <c r="K847" s="0" t="s">
        <v>1205</v>
      </c>
    </row>
    <row r="848" customFormat="false" ht="15" hidden="false" customHeight="false" outlineLevel="0" collapsed="false">
      <c r="A848" s="0" t="s">
        <v>1028</v>
      </c>
      <c r="B848" s="0" t="s">
        <v>1210</v>
      </c>
      <c r="C848" s="0" t="s">
        <v>31</v>
      </c>
      <c r="D848" s="0" t="s">
        <v>1200</v>
      </c>
      <c r="E848" s="0" t="s">
        <v>1211</v>
      </c>
      <c r="F848" s="0" t="s">
        <v>31</v>
      </c>
      <c r="G848" s="0" t="n">
        <f aca="false">HYPERLINK("http://clipc-services.ceda.ac.uk/dreq/u/59178a72-9e49-11e5-803c-0d0b866b59f3.html","web")</f>
        <v>0</v>
      </c>
      <c r="H848" s="0" t="s">
        <v>1202</v>
      </c>
      <c r="I848" s="0" t="s">
        <v>1203</v>
      </c>
      <c r="J848" s="0" t="s">
        <v>1212</v>
      </c>
      <c r="K848" s="0" t="s">
        <v>1205</v>
      </c>
    </row>
    <row r="849" customFormat="false" ht="15" hidden="false" customHeight="false" outlineLevel="0" collapsed="false">
      <c r="A849" s="0" t="s">
        <v>1028</v>
      </c>
      <c r="B849" s="0" t="s">
        <v>1213</v>
      </c>
      <c r="C849" s="0" t="s">
        <v>31</v>
      </c>
      <c r="D849" s="0" t="s">
        <v>1207</v>
      </c>
      <c r="E849" s="0" t="s">
        <v>1214</v>
      </c>
      <c r="F849" s="0" t="s">
        <v>308</v>
      </c>
      <c r="G849" s="0" t="n">
        <f aca="false">HYPERLINK("http://clipc-services.ceda.ac.uk/dreq/u/590ee804-9e49-11e5-803c-0d0b866b59f3.html","web")</f>
        <v>0</v>
      </c>
      <c r="H849" s="0" t="s">
        <v>1202</v>
      </c>
      <c r="I849" s="0" t="s">
        <v>1203</v>
      </c>
      <c r="J849" s="0" t="s">
        <v>1215</v>
      </c>
      <c r="K849" s="0" t="s">
        <v>1205</v>
      </c>
    </row>
    <row r="850" customFormat="false" ht="15" hidden="false" customHeight="false" outlineLevel="0" collapsed="false">
      <c r="A850" s="0" t="s">
        <v>1028</v>
      </c>
      <c r="B850" s="0" t="s">
        <v>1213</v>
      </c>
      <c r="C850" s="0" t="s">
        <v>31</v>
      </c>
      <c r="D850" s="0" t="s">
        <v>1207</v>
      </c>
      <c r="E850" s="0" t="s">
        <v>1214</v>
      </c>
      <c r="F850" s="0" t="s">
        <v>308</v>
      </c>
      <c r="G850" s="0" t="n">
        <f aca="false">HYPERLINK("http://clipc-services.ceda.ac.uk/dreq/u/590ee804-9e49-11e5-803c-0d0b866b59f3.html","web")</f>
        <v>0</v>
      </c>
      <c r="H850" s="0" t="s">
        <v>1202</v>
      </c>
      <c r="I850" s="0" t="s">
        <v>1203</v>
      </c>
      <c r="J850" s="0" t="s">
        <v>1215</v>
      </c>
      <c r="K850" s="0" t="s">
        <v>1205</v>
      </c>
    </row>
    <row r="851" customFormat="false" ht="15" hidden="false" customHeight="false" outlineLevel="0" collapsed="false">
      <c r="A851" s="0" t="s">
        <v>1028</v>
      </c>
      <c r="B851" s="0" t="s">
        <v>1216</v>
      </c>
      <c r="C851" s="0" t="s">
        <v>31</v>
      </c>
      <c r="D851" s="0" t="s">
        <v>1207</v>
      </c>
      <c r="E851" s="0" t="s">
        <v>1217</v>
      </c>
      <c r="F851" s="0" t="s">
        <v>308</v>
      </c>
      <c r="G851" s="0" t="n">
        <f aca="false">HYPERLINK("http://clipc-services.ceda.ac.uk/dreq/u/590e590c-9e49-11e5-803c-0d0b866b59f3.html","web")</f>
        <v>0</v>
      </c>
      <c r="H851" s="0" t="s">
        <v>1202</v>
      </c>
      <c r="I851" s="0" t="s">
        <v>1203</v>
      </c>
      <c r="J851" s="0" t="s">
        <v>1218</v>
      </c>
      <c r="K851" s="0" t="s">
        <v>1205</v>
      </c>
    </row>
    <row r="852" customFormat="false" ht="15" hidden="false" customHeight="false" outlineLevel="0" collapsed="false">
      <c r="A852" s="0" t="s">
        <v>1028</v>
      </c>
      <c r="B852" s="0" t="s">
        <v>1216</v>
      </c>
      <c r="C852" s="0" t="s">
        <v>31</v>
      </c>
      <c r="D852" s="0" t="s">
        <v>1207</v>
      </c>
      <c r="E852" s="0" t="s">
        <v>1217</v>
      </c>
      <c r="F852" s="0" t="s">
        <v>308</v>
      </c>
      <c r="G852" s="0" t="n">
        <f aca="false">HYPERLINK("http://clipc-services.ceda.ac.uk/dreq/u/590e590c-9e49-11e5-803c-0d0b866b59f3.html","web")</f>
        <v>0</v>
      </c>
      <c r="H852" s="0" t="s">
        <v>1202</v>
      </c>
      <c r="I852" s="0" t="s">
        <v>1203</v>
      </c>
      <c r="J852" s="0" t="s">
        <v>1218</v>
      </c>
      <c r="K852" s="0" t="s">
        <v>1205</v>
      </c>
    </row>
    <row r="853" customFormat="false" ht="15" hidden="false" customHeight="false" outlineLevel="0" collapsed="false">
      <c r="A853" s="0" t="s">
        <v>1028</v>
      </c>
      <c r="B853" s="0" t="s">
        <v>1219</v>
      </c>
      <c r="C853" s="0" t="s">
        <v>31</v>
      </c>
      <c r="D853" s="0" t="s">
        <v>1207</v>
      </c>
      <c r="E853" s="0" t="s">
        <v>1220</v>
      </c>
      <c r="F853" s="0" t="s">
        <v>308</v>
      </c>
      <c r="G853" s="0" t="n">
        <f aca="false">HYPERLINK("http://clipc-services.ceda.ac.uk/dreq/u/5912e6d4-9e49-11e5-803c-0d0b866b59f3.html","web")</f>
        <v>0</v>
      </c>
      <c r="H853" s="0" t="s">
        <v>1202</v>
      </c>
      <c r="I853" s="0" t="s">
        <v>1203</v>
      </c>
      <c r="J853" s="0" t="s">
        <v>1221</v>
      </c>
      <c r="K853" s="0" t="s">
        <v>1205</v>
      </c>
    </row>
    <row r="854" customFormat="false" ht="15" hidden="false" customHeight="false" outlineLevel="0" collapsed="false">
      <c r="A854" s="0" t="s">
        <v>1028</v>
      </c>
      <c r="B854" s="0" t="s">
        <v>1219</v>
      </c>
      <c r="C854" s="0" t="s">
        <v>31</v>
      </c>
      <c r="D854" s="0" t="s">
        <v>1207</v>
      </c>
      <c r="E854" s="0" t="s">
        <v>1220</v>
      </c>
      <c r="F854" s="0" t="s">
        <v>308</v>
      </c>
      <c r="G854" s="0" t="n">
        <f aca="false">HYPERLINK("http://clipc-services.ceda.ac.uk/dreq/u/5912e6d4-9e49-11e5-803c-0d0b866b59f3.html","web")</f>
        <v>0</v>
      </c>
      <c r="H854" s="0" t="s">
        <v>1202</v>
      </c>
      <c r="I854" s="0" t="s">
        <v>1203</v>
      </c>
      <c r="J854" s="0" t="s">
        <v>1221</v>
      </c>
      <c r="K854" s="0" t="s">
        <v>1205</v>
      </c>
    </row>
    <row r="855" customFormat="false" ht="15" hidden="false" customHeight="false" outlineLevel="0" collapsed="false">
      <c r="A855" s="0" t="s">
        <v>1028</v>
      </c>
      <c r="B855" s="0" t="s">
        <v>1222</v>
      </c>
      <c r="C855" s="0" t="s">
        <v>31</v>
      </c>
      <c r="D855" s="0" t="s">
        <v>1207</v>
      </c>
      <c r="E855" s="0" t="s">
        <v>1223</v>
      </c>
      <c r="F855" s="0" t="s">
        <v>308</v>
      </c>
      <c r="G855" s="0" t="n">
        <f aca="false">HYPERLINK("http://clipc-services.ceda.ac.uk/dreq/u/5912c3de-9e49-11e5-803c-0d0b866b59f3.html","web")</f>
        <v>0</v>
      </c>
      <c r="H855" s="0" t="s">
        <v>1202</v>
      </c>
      <c r="I855" s="0" t="s">
        <v>1203</v>
      </c>
      <c r="J855" s="0" t="s">
        <v>1224</v>
      </c>
      <c r="K855" s="0" t="s">
        <v>1205</v>
      </c>
    </row>
    <row r="856" customFormat="false" ht="15" hidden="false" customHeight="false" outlineLevel="0" collapsed="false">
      <c r="A856" s="0" t="s">
        <v>1028</v>
      </c>
      <c r="B856" s="0" t="s">
        <v>1222</v>
      </c>
      <c r="C856" s="0" t="s">
        <v>31</v>
      </c>
      <c r="D856" s="0" t="s">
        <v>1207</v>
      </c>
      <c r="E856" s="0" t="s">
        <v>1223</v>
      </c>
      <c r="F856" s="0" t="s">
        <v>308</v>
      </c>
      <c r="G856" s="0" t="n">
        <f aca="false">HYPERLINK("http://clipc-services.ceda.ac.uk/dreq/u/5912c3de-9e49-11e5-803c-0d0b866b59f3.html","web")</f>
        <v>0</v>
      </c>
      <c r="H856" s="0" t="s">
        <v>1202</v>
      </c>
      <c r="I856" s="0" t="s">
        <v>1203</v>
      </c>
      <c r="J856" s="0" t="s">
        <v>1224</v>
      </c>
      <c r="K856" s="0" t="s">
        <v>1205</v>
      </c>
    </row>
    <row r="857" customFormat="false" ht="15" hidden="false" customHeight="false" outlineLevel="0" collapsed="false">
      <c r="A857" s="0" t="s">
        <v>1028</v>
      </c>
      <c r="B857" s="0" t="s">
        <v>1225</v>
      </c>
      <c r="C857" s="0" t="s">
        <v>31</v>
      </c>
      <c r="D857" s="0" t="s">
        <v>1207</v>
      </c>
      <c r="E857" s="0" t="s">
        <v>1226</v>
      </c>
      <c r="F857" s="0" t="s">
        <v>16</v>
      </c>
      <c r="G857" s="0" t="n">
        <f aca="false">HYPERLINK("http://clipc-services.ceda.ac.uk/dreq/u/590e379c-9e49-11e5-803c-0d0b866b59f3.html","web")</f>
        <v>0</v>
      </c>
      <c r="H857" s="0" t="s">
        <v>1202</v>
      </c>
      <c r="I857" s="0" t="s">
        <v>1203</v>
      </c>
      <c r="J857" s="0" t="s">
        <v>1227</v>
      </c>
      <c r="K857" s="0" t="s">
        <v>1205</v>
      </c>
    </row>
    <row r="858" customFormat="false" ht="15" hidden="false" customHeight="false" outlineLevel="0" collapsed="false">
      <c r="A858" s="0" t="s">
        <v>1028</v>
      </c>
      <c r="B858" s="0" t="s">
        <v>1225</v>
      </c>
      <c r="C858" s="0" t="s">
        <v>31</v>
      </c>
      <c r="D858" s="0" t="s">
        <v>1207</v>
      </c>
      <c r="E858" s="0" t="s">
        <v>1226</v>
      </c>
      <c r="F858" s="0" t="s">
        <v>16</v>
      </c>
      <c r="G858" s="0" t="n">
        <f aca="false">HYPERLINK("http://clipc-services.ceda.ac.uk/dreq/u/590e379c-9e49-11e5-803c-0d0b866b59f3.html","web")</f>
        <v>0</v>
      </c>
      <c r="H858" s="0" t="s">
        <v>1202</v>
      </c>
      <c r="I858" s="0" t="s">
        <v>1203</v>
      </c>
      <c r="J858" s="0" t="s">
        <v>1227</v>
      </c>
      <c r="K858" s="0" t="s">
        <v>1205</v>
      </c>
    </row>
    <row r="859" customFormat="false" ht="15" hidden="false" customHeight="false" outlineLevel="0" collapsed="false">
      <c r="A859" s="0" t="s">
        <v>1028</v>
      </c>
      <c r="B859" s="0" t="s">
        <v>1228</v>
      </c>
      <c r="C859" s="0" t="s">
        <v>31</v>
      </c>
      <c r="D859" s="0" t="s">
        <v>1207</v>
      </c>
      <c r="E859" s="0" t="s">
        <v>1229</v>
      </c>
      <c r="F859" s="0" t="s">
        <v>308</v>
      </c>
      <c r="G859" s="0" t="n">
        <f aca="false">HYPERLINK("http://clipc-services.ceda.ac.uk/dreq/u/3f30557c-b89b-11e6-be04-ac72891c3257.html","web")</f>
        <v>0</v>
      </c>
      <c r="H859" s="0" t="s">
        <v>1202</v>
      </c>
      <c r="I859" s="0" t="s">
        <v>1203</v>
      </c>
      <c r="J859" s="0" t="s">
        <v>1230</v>
      </c>
      <c r="K859" s="0" t="s">
        <v>1205</v>
      </c>
    </row>
    <row r="860" customFormat="false" ht="15" hidden="false" customHeight="false" outlineLevel="0" collapsed="false">
      <c r="A860" s="0" t="s">
        <v>1028</v>
      </c>
      <c r="B860" s="0" t="s">
        <v>1228</v>
      </c>
      <c r="C860" s="0" t="s">
        <v>31</v>
      </c>
      <c r="D860" s="0" t="s">
        <v>1207</v>
      </c>
      <c r="E860" s="0" t="s">
        <v>1229</v>
      </c>
      <c r="F860" s="0" t="s">
        <v>308</v>
      </c>
      <c r="G860" s="0" t="n">
        <f aca="false">HYPERLINK("http://clipc-services.ceda.ac.uk/dreq/u/3f30557c-b89b-11e6-be04-ac72891c3257.html","web")</f>
        <v>0</v>
      </c>
      <c r="H860" s="0" t="s">
        <v>1202</v>
      </c>
      <c r="I860" s="0" t="s">
        <v>1203</v>
      </c>
      <c r="J860" s="0" t="s">
        <v>1230</v>
      </c>
      <c r="K860" s="0" t="s">
        <v>1205</v>
      </c>
    </row>
    <row r="861" customFormat="false" ht="15" hidden="false" customHeight="false" outlineLevel="0" collapsed="false">
      <c r="A861" s="0" t="s">
        <v>1028</v>
      </c>
      <c r="B861" s="0" t="s">
        <v>1231</v>
      </c>
      <c r="C861" s="0" t="s">
        <v>31</v>
      </c>
      <c r="D861" s="0" t="s">
        <v>194</v>
      </c>
      <c r="E861" s="0" t="s">
        <v>1232</v>
      </c>
      <c r="F861" s="0" t="s">
        <v>196</v>
      </c>
      <c r="G861" s="0" t="n">
        <f aca="false">HYPERLINK("http://clipc-services.ceda.ac.uk/dreq/u/590e4408-9e49-11e5-803c-0d0b866b59f3.html","web")</f>
        <v>0</v>
      </c>
      <c r="H861" s="0" t="s">
        <v>971</v>
      </c>
      <c r="I861" s="0" t="s">
        <v>972</v>
      </c>
      <c r="J861" s="0" t="s">
        <v>1233</v>
      </c>
      <c r="K861" s="0" t="s">
        <v>1234</v>
      </c>
    </row>
    <row r="862" customFormat="false" ht="15" hidden="false" customHeight="false" outlineLevel="0" collapsed="false">
      <c r="A862" s="0" t="s">
        <v>1028</v>
      </c>
      <c r="B862" s="0" t="s">
        <v>1231</v>
      </c>
      <c r="C862" s="0" t="s">
        <v>31</v>
      </c>
      <c r="D862" s="0" t="s">
        <v>194</v>
      </c>
      <c r="E862" s="0" t="s">
        <v>1232</v>
      </c>
      <c r="F862" s="0" t="s">
        <v>196</v>
      </c>
      <c r="G862" s="0" t="n">
        <f aca="false">HYPERLINK("http://clipc-services.ceda.ac.uk/dreq/u/590e4408-9e49-11e5-803c-0d0b866b59f3.html","web")</f>
        <v>0</v>
      </c>
      <c r="H862" s="0" t="s">
        <v>971</v>
      </c>
      <c r="I862" s="0" t="s">
        <v>972</v>
      </c>
      <c r="J862" s="0" t="s">
        <v>1233</v>
      </c>
      <c r="K862" s="0" t="s">
        <v>1234</v>
      </c>
    </row>
    <row r="863" customFormat="false" ht="15" hidden="false" customHeight="false" outlineLevel="0" collapsed="false">
      <c r="A863" s="0" t="s">
        <v>1028</v>
      </c>
      <c r="B863" s="0" t="s">
        <v>1235</v>
      </c>
      <c r="C863" s="0" t="s">
        <v>31</v>
      </c>
      <c r="D863" s="0" t="s">
        <v>194</v>
      </c>
      <c r="E863" s="0" t="s">
        <v>1236</v>
      </c>
      <c r="F863" s="0" t="s">
        <v>196</v>
      </c>
      <c r="G863" s="0" t="n">
        <f aca="false">HYPERLINK("http://clipc-services.ceda.ac.uk/dreq/u/591763b2-9e49-11e5-803c-0d0b866b59f3.html","web")</f>
        <v>0</v>
      </c>
      <c r="H863" s="0" t="s">
        <v>971</v>
      </c>
      <c r="I863" s="0" t="s">
        <v>972</v>
      </c>
      <c r="J863" s="0" t="s">
        <v>1237</v>
      </c>
      <c r="K863" s="0" t="s">
        <v>1234</v>
      </c>
    </row>
    <row r="864" customFormat="false" ht="15" hidden="false" customHeight="false" outlineLevel="0" collapsed="false">
      <c r="A864" s="0" t="s">
        <v>1028</v>
      </c>
      <c r="B864" s="0" t="s">
        <v>1235</v>
      </c>
      <c r="C864" s="0" t="s">
        <v>31</v>
      </c>
      <c r="D864" s="0" t="s">
        <v>194</v>
      </c>
      <c r="E864" s="0" t="s">
        <v>1236</v>
      </c>
      <c r="F864" s="0" t="s">
        <v>196</v>
      </c>
      <c r="G864" s="0" t="n">
        <f aca="false">HYPERLINK("http://clipc-services.ceda.ac.uk/dreq/u/591763b2-9e49-11e5-803c-0d0b866b59f3.html","web")</f>
        <v>0</v>
      </c>
      <c r="H864" s="0" t="s">
        <v>971</v>
      </c>
      <c r="I864" s="0" t="s">
        <v>972</v>
      </c>
      <c r="J864" s="0" t="s">
        <v>1237</v>
      </c>
      <c r="K864" s="0" t="s">
        <v>1234</v>
      </c>
    </row>
    <row r="865" customFormat="false" ht="15" hidden="false" customHeight="false" outlineLevel="0" collapsed="false">
      <c r="A865" s="0" t="s">
        <v>1028</v>
      </c>
      <c r="B865" s="0" t="s">
        <v>1238</v>
      </c>
      <c r="C865" s="0" t="s">
        <v>31</v>
      </c>
      <c r="D865" s="0" t="s">
        <v>194</v>
      </c>
      <c r="E865" s="0" t="s">
        <v>1239</v>
      </c>
      <c r="F865" s="0" t="s">
        <v>196</v>
      </c>
      <c r="G865" s="0" t="n">
        <f aca="false">HYPERLINK("http://clipc-services.ceda.ac.uk/dreq/u/590e105a-9e49-11e5-803c-0d0b866b59f3.html","web")</f>
        <v>0</v>
      </c>
      <c r="H865" s="0" t="s">
        <v>971</v>
      </c>
      <c r="I865" s="0" t="s">
        <v>972</v>
      </c>
      <c r="J865" s="0" t="s">
        <v>1240</v>
      </c>
      <c r="K865" s="0" t="s">
        <v>1234</v>
      </c>
    </row>
    <row r="866" customFormat="false" ht="15" hidden="false" customHeight="false" outlineLevel="0" collapsed="false">
      <c r="A866" s="0" t="s">
        <v>1028</v>
      </c>
      <c r="B866" s="0" t="s">
        <v>1238</v>
      </c>
      <c r="C866" s="0" t="s">
        <v>31</v>
      </c>
      <c r="D866" s="0" t="s">
        <v>194</v>
      </c>
      <c r="E866" s="0" t="s">
        <v>1239</v>
      </c>
      <c r="F866" s="0" t="s">
        <v>196</v>
      </c>
      <c r="G866" s="0" t="n">
        <f aca="false">HYPERLINK("http://clipc-services.ceda.ac.uk/dreq/u/590e105a-9e49-11e5-803c-0d0b866b59f3.html","web")</f>
        <v>0</v>
      </c>
      <c r="H866" s="0" t="s">
        <v>971</v>
      </c>
      <c r="I866" s="0" t="s">
        <v>972</v>
      </c>
      <c r="J866" s="0" t="s">
        <v>1240</v>
      </c>
      <c r="K866" s="0" t="s">
        <v>1234</v>
      </c>
    </row>
    <row r="867" customFormat="false" ht="15" hidden="false" customHeight="false" outlineLevel="0" collapsed="false">
      <c r="A867" s="0" t="s">
        <v>1028</v>
      </c>
      <c r="B867" s="0" t="s">
        <v>1241</v>
      </c>
      <c r="C867" s="0" t="s">
        <v>31</v>
      </c>
      <c r="D867" s="0" t="s">
        <v>194</v>
      </c>
      <c r="E867" s="0" t="s">
        <v>1242</v>
      </c>
      <c r="F867" s="0" t="s">
        <v>196</v>
      </c>
      <c r="G867" s="0" t="n">
        <f aca="false">HYPERLINK("http://clipc-services.ceda.ac.uk/dreq/u/5912fb88-9e49-11e5-803c-0d0b866b59f3.html","web")</f>
        <v>0</v>
      </c>
      <c r="H867" s="0" t="s">
        <v>971</v>
      </c>
      <c r="I867" s="0" t="s">
        <v>972</v>
      </c>
      <c r="J867" s="0" t="s">
        <v>1243</v>
      </c>
      <c r="K867" s="0" t="s">
        <v>1234</v>
      </c>
    </row>
    <row r="868" customFormat="false" ht="15" hidden="false" customHeight="false" outlineLevel="0" collapsed="false">
      <c r="A868" s="0" t="s">
        <v>1028</v>
      </c>
      <c r="B868" s="0" t="s">
        <v>1241</v>
      </c>
      <c r="C868" s="0" t="s">
        <v>31</v>
      </c>
      <c r="D868" s="0" t="s">
        <v>194</v>
      </c>
      <c r="E868" s="0" t="s">
        <v>1242</v>
      </c>
      <c r="F868" s="0" t="s">
        <v>196</v>
      </c>
      <c r="G868" s="0" t="n">
        <f aca="false">HYPERLINK("http://clipc-services.ceda.ac.uk/dreq/u/5912fb88-9e49-11e5-803c-0d0b866b59f3.html","web")</f>
        <v>0</v>
      </c>
      <c r="H868" s="0" t="s">
        <v>971</v>
      </c>
      <c r="I868" s="0" t="s">
        <v>972</v>
      </c>
      <c r="J868" s="0" t="s">
        <v>1243</v>
      </c>
      <c r="K868" s="0" t="s">
        <v>1234</v>
      </c>
    </row>
    <row r="869" customFormat="false" ht="15" hidden="false" customHeight="false" outlineLevel="0" collapsed="false">
      <c r="A869" s="0" t="s">
        <v>1028</v>
      </c>
      <c r="B869" s="0" t="s">
        <v>1244</v>
      </c>
      <c r="C869" s="0" t="s">
        <v>31</v>
      </c>
      <c r="D869" s="0" t="s">
        <v>194</v>
      </c>
      <c r="E869" s="0" t="s">
        <v>1245</v>
      </c>
      <c r="F869" s="0" t="s">
        <v>196</v>
      </c>
      <c r="G869" s="0" t="n">
        <f aca="false">HYPERLINK("http://clipc-services.ceda.ac.uk/dreq/u/590f10b8-9e49-11e5-803c-0d0b866b59f3.html","web")</f>
        <v>0</v>
      </c>
      <c r="H869" s="0" t="s">
        <v>971</v>
      </c>
      <c r="I869" s="0" t="s">
        <v>972</v>
      </c>
      <c r="J869" s="0" t="s">
        <v>1246</v>
      </c>
      <c r="K869" s="0" t="s">
        <v>1234</v>
      </c>
    </row>
    <row r="870" customFormat="false" ht="15" hidden="false" customHeight="false" outlineLevel="0" collapsed="false">
      <c r="A870" s="0" t="s">
        <v>1028</v>
      </c>
      <c r="B870" s="0" t="s">
        <v>1244</v>
      </c>
      <c r="C870" s="0" t="s">
        <v>31</v>
      </c>
      <c r="D870" s="0" t="s">
        <v>194</v>
      </c>
      <c r="E870" s="0" t="s">
        <v>1245</v>
      </c>
      <c r="F870" s="0" t="s">
        <v>196</v>
      </c>
      <c r="G870" s="0" t="n">
        <f aca="false">HYPERLINK("http://clipc-services.ceda.ac.uk/dreq/u/590f10b8-9e49-11e5-803c-0d0b866b59f3.html","web")</f>
        <v>0</v>
      </c>
      <c r="H870" s="0" t="s">
        <v>971</v>
      </c>
      <c r="I870" s="0" t="s">
        <v>972</v>
      </c>
      <c r="J870" s="0" t="s">
        <v>1246</v>
      </c>
      <c r="K870" s="0" t="s">
        <v>1234</v>
      </c>
    </row>
    <row r="871" customFormat="false" ht="15" hidden="false" customHeight="false" outlineLevel="0" collapsed="false">
      <c r="A871" s="0" t="s">
        <v>1028</v>
      </c>
      <c r="B871" s="0" t="s">
        <v>1247</v>
      </c>
      <c r="C871" s="0" t="s">
        <v>31</v>
      </c>
      <c r="D871" s="0" t="s">
        <v>194</v>
      </c>
      <c r="E871" s="0" t="s">
        <v>1248</v>
      </c>
      <c r="F871" s="0" t="s">
        <v>196</v>
      </c>
      <c r="G871" s="0" t="n">
        <f aca="false">HYPERLINK("http://clipc-services.ceda.ac.uk/dreq/u/591401a4-9e49-11e5-803c-0d0b866b59f3.html","web")</f>
        <v>0</v>
      </c>
      <c r="H871" s="0" t="s">
        <v>971</v>
      </c>
      <c r="I871" s="0" t="s">
        <v>972</v>
      </c>
      <c r="J871" s="0" t="s">
        <v>1249</v>
      </c>
      <c r="K871" s="0" t="s">
        <v>1234</v>
      </c>
    </row>
    <row r="872" customFormat="false" ht="15" hidden="false" customHeight="false" outlineLevel="0" collapsed="false">
      <c r="A872" s="0" t="s">
        <v>1028</v>
      </c>
      <c r="B872" s="0" t="s">
        <v>1247</v>
      </c>
      <c r="C872" s="0" t="s">
        <v>31</v>
      </c>
      <c r="D872" s="0" t="s">
        <v>194</v>
      </c>
      <c r="E872" s="0" t="s">
        <v>1248</v>
      </c>
      <c r="F872" s="0" t="s">
        <v>196</v>
      </c>
      <c r="G872" s="0" t="n">
        <f aca="false">HYPERLINK("http://clipc-services.ceda.ac.uk/dreq/u/591401a4-9e49-11e5-803c-0d0b866b59f3.html","web")</f>
        <v>0</v>
      </c>
      <c r="H872" s="0" t="s">
        <v>971</v>
      </c>
      <c r="I872" s="0" t="s">
        <v>972</v>
      </c>
      <c r="J872" s="0" t="s">
        <v>1249</v>
      </c>
      <c r="K872" s="0" t="s">
        <v>1234</v>
      </c>
    </row>
    <row r="873" customFormat="false" ht="15" hidden="false" customHeight="false" outlineLevel="0" collapsed="false">
      <c r="A873" s="0" t="s">
        <v>1028</v>
      </c>
      <c r="B873" s="0" t="s">
        <v>1250</v>
      </c>
      <c r="C873" s="0" t="s">
        <v>31</v>
      </c>
      <c r="D873" s="0" t="s">
        <v>435</v>
      </c>
      <c r="E873" s="0" t="s">
        <v>1251</v>
      </c>
      <c r="F873" s="0" t="s">
        <v>31</v>
      </c>
      <c r="G873" s="0" t="n">
        <f aca="false">HYPERLINK("http://clipc-services.ceda.ac.uk/dreq/u/590d4440-9e49-11e5-803c-0d0b866b59f3.html","web")</f>
        <v>0</v>
      </c>
      <c r="H873" s="0" t="s">
        <v>54</v>
      </c>
      <c r="I873" s="0" t="s">
        <v>36</v>
      </c>
      <c r="J873" s="0" t="s">
        <v>1252</v>
      </c>
      <c r="K873" s="0" t="s">
        <v>1234</v>
      </c>
    </row>
    <row r="874" customFormat="false" ht="15" hidden="false" customHeight="false" outlineLevel="0" collapsed="false">
      <c r="A874" s="0" t="s">
        <v>1028</v>
      </c>
      <c r="B874" s="0" t="s">
        <v>1250</v>
      </c>
      <c r="C874" s="0" t="s">
        <v>31</v>
      </c>
      <c r="D874" s="0" t="s">
        <v>435</v>
      </c>
      <c r="E874" s="0" t="s">
        <v>1251</v>
      </c>
      <c r="F874" s="0" t="s">
        <v>31</v>
      </c>
      <c r="G874" s="0" t="n">
        <f aca="false">HYPERLINK("http://clipc-services.ceda.ac.uk/dreq/u/590d4440-9e49-11e5-803c-0d0b866b59f3.html","web")</f>
        <v>0</v>
      </c>
      <c r="H874" s="0" t="s">
        <v>54</v>
      </c>
      <c r="I874" s="0" t="s">
        <v>36</v>
      </c>
      <c r="J874" s="0" t="s">
        <v>1252</v>
      </c>
      <c r="K874" s="0" t="s">
        <v>1234</v>
      </c>
    </row>
    <row r="875" customFormat="false" ht="15" hidden="false" customHeight="false" outlineLevel="0" collapsed="false">
      <c r="A875" s="0" t="s">
        <v>1028</v>
      </c>
      <c r="B875" s="0" t="s">
        <v>1253</v>
      </c>
      <c r="C875" s="0" t="s">
        <v>31</v>
      </c>
      <c r="D875" s="0" t="s">
        <v>435</v>
      </c>
      <c r="E875" s="0" t="s">
        <v>1254</v>
      </c>
      <c r="F875" s="0" t="s">
        <v>960</v>
      </c>
      <c r="G875" s="0" t="n">
        <f aca="false">HYPERLINK("http://clipc-services.ceda.ac.uk/dreq/u/590f7e72-9e49-11e5-803c-0d0b866b59f3.html","web")</f>
        <v>0</v>
      </c>
      <c r="H875" s="0" t="s">
        <v>971</v>
      </c>
      <c r="I875" s="0" t="s">
        <v>972</v>
      </c>
      <c r="J875" s="0" t="s">
        <v>1255</v>
      </c>
      <c r="K875" s="0" t="s">
        <v>1234</v>
      </c>
    </row>
    <row r="876" customFormat="false" ht="15" hidden="false" customHeight="false" outlineLevel="0" collapsed="false">
      <c r="A876" s="0" t="s">
        <v>1028</v>
      </c>
      <c r="B876" s="0" t="s">
        <v>1253</v>
      </c>
      <c r="C876" s="0" t="s">
        <v>31</v>
      </c>
      <c r="D876" s="0" t="s">
        <v>435</v>
      </c>
      <c r="E876" s="0" t="s">
        <v>1254</v>
      </c>
      <c r="F876" s="0" t="s">
        <v>960</v>
      </c>
      <c r="G876" s="0" t="n">
        <f aca="false">HYPERLINK("http://clipc-services.ceda.ac.uk/dreq/u/590f7e72-9e49-11e5-803c-0d0b866b59f3.html","web")</f>
        <v>0</v>
      </c>
      <c r="H876" s="0" t="s">
        <v>971</v>
      </c>
      <c r="I876" s="0" t="s">
        <v>972</v>
      </c>
      <c r="J876" s="0" t="s">
        <v>1255</v>
      </c>
      <c r="K876" s="0" t="s">
        <v>1234</v>
      </c>
    </row>
    <row r="877" customFormat="false" ht="15" hidden="false" customHeight="false" outlineLevel="0" collapsed="false">
      <c r="A877" s="0" t="s">
        <v>1028</v>
      </c>
      <c r="B877" s="0" t="s">
        <v>1256</v>
      </c>
      <c r="C877" s="0" t="s">
        <v>31</v>
      </c>
      <c r="D877" s="0" t="s">
        <v>435</v>
      </c>
      <c r="E877" s="0" t="s">
        <v>1257</v>
      </c>
      <c r="F877" s="0" t="s">
        <v>960</v>
      </c>
      <c r="G877" s="0" t="n">
        <f aca="false">HYPERLINK("http://clipc-services.ceda.ac.uk/dreq/u/5914fd52-9e49-11e5-803c-0d0b866b59f3.html","web")</f>
        <v>0</v>
      </c>
      <c r="H877" s="0" t="s">
        <v>971</v>
      </c>
      <c r="I877" s="0" t="s">
        <v>972</v>
      </c>
      <c r="J877" s="0" t="s">
        <v>1258</v>
      </c>
      <c r="K877" s="0" t="s">
        <v>1234</v>
      </c>
    </row>
    <row r="878" customFormat="false" ht="15" hidden="false" customHeight="false" outlineLevel="0" collapsed="false">
      <c r="A878" s="0" t="s">
        <v>1028</v>
      </c>
      <c r="B878" s="0" t="s">
        <v>1256</v>
      </c>
      <c r="C878" s="0" t="s">
        <v>31</v>
      </c>
      <c r="D878" s="0" t="s">
        <v>435</v>
      </c>
      <c r="E878" s="0" t="s">
        <v>1257</v>
      </c>
      <c r="F878" s="0" t="s">
        <v>960</v>
      </c>
      <c r="G878" s="0" t="n">
        <f aca="false">HYPERLINK("http://clipc-services.ceda.ac.uk/dreq/u/5914fd52-9e49-11e5-803c-0d0b866b59f3.html","web")</f>
        <v>0</v>
      </c>
      <c r="H878" s="0" t="s">
        <v>971</v>
      </c>
      <c r="I878" s="0" t="s">
        <v>972</v>
      </c>
      <c r="J878" s="0" t="s">
        <v>1258</v>
      </c>
      <c r="K878" s="0" t="s">
        <v>1234</v>
      </c>
    </row>
    <row r="879" customFormat="false" ht="15" hidden="false" customHeight="false" outlineLevel="0" collapsed="false">
      <c r="A879" s="0" t="s">
        <v>1028</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1259</v>
      </c>
    </row>
    <row r="880" customFormat="false" ht="15" hidden="false" customHeight="false" outlineLevel="0" collapsed="false">
      <c r="A880" s="0" t="s">
        <v>1028</v>
      </c>
      <c r="B880" s="0" t="s">
        <v>12</v>
      </c>
      <c r="C880" s="0" t="s">
        <v>13</v>
      </c>
      <c r="D880" s="0" t="s">
        <v>194</v>
      </c>
      <c r="E880" s="0" t="s">
        <v>15</v>
      </c>
      <c r="F880" s="0" t="s">
        <v>16</v>
      </c>
      <c r="G880" s="0" t="n">
        <f aca="false">HYPERLINK("http://clipc-services.ceda.ac.uk/dreq/u/59170cbe-9e49-11e5-803c-0d0b866b59f3.html","web")</f>
        <v>0</v>
      </c>
      <c r="H880" s="0" t="s">
        <v>17</v>
      </c>
      <c r="I880" s="0" t="s">
        <v>18</v>
      </c>
      <c r="J880" s="0" t="s">
        <v>19</v>
      </c>
      <c r="K880" s="0" t="s">
        <v>1259</v>
      </c>
    </row>
    <row r="881" customFormat="false" ht="15" hidden="false" customHeight="false" outlineLevel="0" collapsed="false">
      <c r="A881" s="0" t="s">
        <v>1028</v>
      </c>
      <c r="B881" s="0" t="s">
        <v>1260</v>
      </c>
      <c r="C881" s="0" t="s">
        <v>13</v>
      </c>
      <c r="D881" s="0" t="s">
        <v>1261</v>
      </c>
      <c r="E881" s="0" t="s">
        <v>1262</v>
      </c>
      <c r="F881" s="0" t="s">
        <v>24</v>
      </c>
      <c r="G881" s="0" t="n">
        <f aca="false">HYPERLINK("http://clipc-services.ceda.ac.uk/dreq/u/59147ddc-9e49-11e5-803c-0d0b866b59f3.html","web")</f>
        <v>0</v>
      </c>
      <c r="H881" s="0" t="s">
        <v>1171</v>
      </c>
      <c r="I881" s="0" t="s">
        <v>18</v>
      </c>
      <c r="J881" s="0" t="s">
        <v>1263</v>
      </c>
      <c r="K881" s="0" t="s">
        <v>1264</v>
      </c>
    </row>
    <row r="882" customFormat="false" ht="15" hidden="false" customHeight="false" outlineLevel="0" collapsed="false">
      <c r="A882" s="0" t="s">
        <v>1028</v>
      </c>
      <c r="B882" s="0" t="s">
        <v>1260</v>
      </c>
      <c r="C882" s="0" t="s">
        <v>13</v>
      </c>
      <c r="D882" s="0" t="s">
        <v>1261</v>
      </c>
      <c r="E882" s="0" t="s">
        <v>1262</v>
      </c>
      <c r="F882" s="0" t="s">
        <v>24</v>
      </c>
      <c r="G882" s="0" t="n">
        <f aca="false">HYPERLINK("http://clipc-services.ceda.ac.uk/dreq/u/59147ddc-9e49-11e5-803c-0d0b866b59f3.html","web")</f>
        <v>0</v>
      </c>
      <c r="H882" s="0" t="s">
        <v>1171</v>
      </c>
      <c r="I882" s="0" t="s">
        <v>18</v>
      </c>
      <c r="J882" s="0" t="s">
        <v>1263</v>
      </c>
      <c r="K882" s="0" t="s">
        <v>1264</v>
      </c>
    </row>
    <row r="883" customFormat="false" ht="15" hidden="false" customHeight="false" outlineLevel="0" collapsed="false">
      <c r="A883" s="0" t="s">
        <v>1028</v>
      </c>
      <c r="B883" s="0" t="s">
        <v>1265</v>
      </c>
      <c r="C883" s="0" t="s">
        <v>13</v>
      </c>
      <c r="D883" s="0" t="s">
        <v>194</v>
      </c>
      <c r="E883" s="0" t="s">
        <v>1266</v>
      </c>
      <c r="F883" s="0" t="s">
        <v>960</v>
      </c>
      <c r="G883" s="0" t="n">
        <f aca="false">HYPERLINK("http://clipc-services.ceda.ac.uk/dreq/u/590f885e-9e49-11e5-803c-0d0b866b59f3.html","web")</f>
        <v>0</v>
      </c>
      <c r="H883" s="0" t="s">
        <v>1041</v>
      </c>
      <c r="I883" s="0" t="s">
        <v>18</v>
      </c>
      <c r="J883" s="0" t="s">
        <v>1267</v>
      </c>
      <c r="K883" s="0" t="s">
        <v>1043</v>
      </c>
    </row>
    <row r="884" customFormat="false" ht="15" hidden="false" customHeight="false" outlineLevel="0" collapsed="false">
      <c r="A884" s="0" t="s">
        <v>1028</v>
      </c>
      <c r="B884" s="0" t="s">
        <v>1265</v>
      </c>
      <c r="C884" s="0" t="s">
        <v>13</v>
      </c>
      <c r="D884" s="0" t="s">
        <v>194</v>
      </c>
      <c r="E884" s="0" t="s">
        <v>1266</v>
      </c>
      <c r="F884" s="0" t="s">
        <v>960</v>
      </c>
      <c r="G884" s="0" t="n">
        <f aca="false">HYPERLINK("http://clipc-services.ceda.ac.uk/dreq/u/590f885e-9e49-11e5-803c-0d0b866b59f3.html","web")</f>
        <v>0</v>
      </c>
      <c r="H884" s="0" t="s">
        <v>1041</v>
      </c>
      <c r="I884" s="0" t="s">
        <v>18</v>
      </c>
      <c r="J884" s="0" t="s">
        <v>1267</v>
      </c>
      <c r="K884" s="0" t="s">
        <v>1043</v>
      </c>
    </row>
    <row r="885" customFormat="false" ht="15" hidden="false" customHeight="false" outlineLevel="0" collapsed="false">
      <c r="A885" s="0" t="s">
        <v>1028</v>
      </c>
      <c r="B885" s="0" t="s">
        <v>1268</v>
      </c>
      <c r="C885" s="0" t="s">
        <v>13</v>
      </c>
      <c r="D885" s="0" t="s">
        <v>194</v>
      </c>
      <c r="E885" s="0" t="s">
        <v>1269</v>
      </c>
      <c r="F885" s="0" t="s">
        <v>196</v>
      </c>
      <c r="G885" s="0" t="n">
        <f aca="false">HYPERLINK("http://clipc-services.ceda.ac.uk/dreq/u/5917a070-9e49-11e5-803c-0d0b866b59f3.html","web")</f>
        <v>0</v>
      </c>
      <c r="H885" s="0" t="s">
        <v>1041</v>
      </c>
      <c r="I885" s="0" t="s">
        <v>18</v>
      </c>
      <c r="J885" s="0" t="s">
        <v>1270</v>
      </c>
      <c r="K885" s="0" t="s">
        <v>1043</v>
      </c>
    </row>
    <row r="886" customFormat="false" ht="15" hidden="false" customHeight="false" outlineLevel="0" collapsed="false">
      <c r="A886" s="0" t="s">
        <v>1028</v>
      </c>
      <c r="B886" s="0" t="s">
        <v>1268</v>
      </c>
      <c r="C886" s="0" t="s">
        <v>13</v>
      </c>
      <c r="D886" s="0" t="s">
        <v>194</v>
      </c>
      <c r="E886" s="0" t="s">
        <v>1269</v>
      </c>
      <c r="F886" s="0" t="s">
        <v>196</v>
      </c>
      <c r="G886" s="0" t="n">
        <f aca="false">HYPERLINK("http://clipc-services.ceda.ac.uk/dreq/u/5917a070-9e49-11e5-803c-0d0b866b59f3.html","web")</f>
        <v>0</v>
      </c>
      <c r="H886" s="0" t="s">
        <v>1041</v>
      </c>
      <c r="I886" s="0" t="s">
        <v>18</v>
      </c>
      <c r="J886" s="0" t="s">
        <v>1270</v>
      </c>
      <c r="K886" s="0" t="s">
        <v>1043</v>
      </c>
    </row>
    <row r="887" customFormat="false" ht="15" hidden="false" customHeight="false" outlineLevel="0" collapsed="false">
      <c r="A887" s="0" t="s">
        <v>1028</v>
      </c>
      <c r="B887" s="0" t="s">
        <v>1271</v>
      </c>
      <c r="C887" s="0" t="s">
        <v>13</v>
      </c>
      <c r="D887" s="0" t="s">
        <v>194</v>
      </c>
      <c r="E887" s="0" t="s">
        <v>1272</v>
      </c>
      <c r="F887" s="0" t="s">
        <v>196</v>
      </c>
      <c r="G887" s="0" t="n">
        <f aca="false">HYPERLINK("http://clipc-services.ceda.ac.uk/dreq/u/590f95c4-9e49-11e5-803c-0d0b866b59f3.html","web")</f>
        <v>0</v>
      </c>
      <c r="H887" s="0" t="s">
        <v>1041</v>
      </c>
      <c r="I887" s="0" t="s">
        <v>18</v>
      </c>
      <c r="J887" s="0" t="s">
        <v>1273</v>
      </c>
      <c r="K887" s="0" t="s">
        <v>1043</v>
      </c>
    </row>
    <row r="888" customFormat="false" ht="15" hidden="false" customHeight="false" outlineLevel="0" collapsed="false">
      <c r="A888" s="0" t="s">
        <v>1028</v>
      </c>
      <c r="B888" s="0" t="s">
        <v>1271</v>
      </c>
      <c r="C888" s="0" t="s">
        <v>13</v>
      </c>
      <c r="D888" s="0" t="s">
        <v>194</v>
      </c>
      <c r="E888" s="0" t="s">
        <v>1272</v>
      </c>
      <c r="F888" s="0" t="s">
        <v>196</v>
      </c>
      <c r="G888" s="0" t="n">
        <f aca="false">HYPERLINK("http://clipc-services.ceda.ac.uk/dreq/u/590f95c4-9e49-11e5-803c-0d0b866b59f3.html","web")</f>
        <v>0</v>
      </c>
      <c r="H888" s="0" t="s">
        <v>1041</v>
      </c>
      <c r="I888" s="0" t="s">
        <v>18</v>
      </c>
      <c r="J888" s="0" t="s">
        <v>1273</v>
      </c>
      <c r="K888" s="0" t="s">
        <v>1043</v>
      </c>
    </row>
    <row r="889" customFormat="false" ht="15" hidden="false" customHeight="false" outlineLevel="0" collapsed="false">
      <c r="A889" s="0" t="s">
        <v>1028</v>
      </c>
      <c r="B889" s="0" t="s">
        <v>1274</v>
      </c>
      <c r="C889" s="0" t="s">
        <v>13</v>
      </c>
      <c r="D889" s="0" t="s">
        <v>194</v>
      </c>
      <c r="E889" s="0" t="s">
        <v>1275</v>
      </c>
      <c r="F889" s="0" t="s">
        <v>196</v>
      </c>
      <c r="G889" s="0" t="n">
        <f aca="false">HYPERLINK("http://clipc-services.ceda.ac.uk/dreq/u/590f2436-9e49-11e5-803c-0d0b866b59f3.html","web")</f>
        <v>0</v>
      </c>
      <c r="H889" s="0" t="s">
        <v>1041</v>
      </c>
      <c r="I889" s="0" t="s">
        <v>18</v>
      </c>
      <c r="J889" s="0" t="s">
        <v>1067</v>
      </c>
      <c r="K889" s="0" t="s">
        <v>1043</v>
      </c>
    </row>
    <row r="890" customFormat="false" ht="15" hidden="false" customHeight="false" outlineLevel="0" collapsed="false">
      <c r="A890" s="0" t="s">
        <v>1028</v>
      </c>
      <c r="B890" s="0" t="s">
        <v>1274</v>
      </c>
      <c r="C890" s="0" t="s">
        <v>13</v>
      </c>
      <c r="D890" s="0" t="s">
        <v>194</v>
      </c>
      <c r="E890" s="0" t="s">
        <v>1275</v>
      </c>
      <c r="F890" s="0" t="s">
        <v>196</v>
      </c>
      <c r="G890" s="0" t="n">
        <f aca="false">HYPERLINK("http://clipc-services.ceda.ac.uk/dreq/u/590f2436-9e49-11e5-803c-0d0b866b59f3.html","web")</f>
        <v>0</v>
      </c>
      <c r="H890" s="0" t="s">
        <v>1041</v>
      </c>
      <c r="I890" s="0" t="s">
        <v>18</v>
      </c>
      <c r="J890" s="0" t="s">
        <v>1067</v>
      </c>
      <c r="K890" s="0" t="s">
        <v>1043</v>
      </c>
    </row>
    <row r="891" customFormat="false" ht="15" hidden="false" customHeight="false" outlineLevel="0" collapsed="false">
      <c r="A891" s="0" t="s">
        <v>1028</v>
      </c>
      <c r="B891" s="0" t="s">
        <v>1276</v>
      </c>
      <c r="C891" s="0" t="s">
        <v>13</v>
      </c>
      <c r="D891" s="0" t="s">
        <v>194</v>
      </c>
      <c r="E891" s="0" t="s">
        <v>1277</v>
      </c>
      <c r="F891" s="0" t="s">
        <v>196</v>
      </c>
      <c r="G891" s="0" t="n">
        <f aca="false">HYPERLINK("http://clipc-services.ceda.ac.uk/dreq/u/59132b58-9e49-11e5-803c-0d0b866b59f3.html","web")</f>
        <v>0</v>
      </c>
      <c r="H891" s="0" t="s">
        <v>1041</v>
      </c>
      <c r="I891" s="0" t="s">
        <v>18</v>
      </c>
      <c r="J891" s="0" t="s">
        <v>1278</v>
      </c>
      <c r="K891" s="0" t="s">
        <v>1043</v>
      </c>
    </row>
    <row r="892" customFormat="false" ht="15" hidden="false" customHeight="false" outlineLevel="0" collapsed="false">
      <c r="A892" s="0" t="s">
        <v>1028</v>
      </c>
      <c r="B892" s="0" t="s">
        <v>1276</v>
      </c>
      <c r="C892" s="0" t="s">
        <v>13</v>
      </c>
      <c r="D892" s="0" t="s">
        <v>194</v>
      </c>
      <c r="E892" s="0" t="s">
        <v>1277</v>
      </c>
      <c r="F892" s="0" t="s">
        <v>196</v>
      </c>
      <c r="G892" s="0" t="n">
        <f aca="false">HYPERLINK("http://clipc-services.ceda.ac.uk/dreq/u/59132b58-9e49-11e5-803c-0d0b866b59f3.html","web")</f>
        <v>0</v>
      </c>
      <c r="H892" s="0" t="s">
        <v>1041</v>
      </c>
      <c r="I892" s="0" t="s">
        <v>18</v>
      </c>
      <c r="J892" s="0" t="s">
        <v>1278</v>
      </c>
      <c r="K892" s="0" t="s">
        <v>1043</v>
      </c>
    </row>
    <row r="893" customFormat="false" ht="15" hidden="false" customHeight="false" outlineLevel="0" collapsed="false">
      <c r="A893" s="0" t="s">
        <v>1028</v>
      </c>
      <c r="B893" s="0" t="s">
        <v>1279</v>
      </c>
      <c r="C893" s="0" t="s">
        <v>13</v>
      </c>
      <c r="D893" s="0" t="s">
        <v>194</v>
      </c>
      <c r="E893" s="0" t="s">
        <v>1280</v>
      </c>
      <c r="F893" s="0" t="s">
        <v>196</v>
      </c>
      <c r="G893" s="0" t="n">
        <f aca="false">HYPERLINK("http://clipc-services.ceda.ac.uk/dreq/u/590f9ace-9e49-11e5-803c-0d0b866b59f3.html","web")</f>
        <v>0</v>
      </c>
      <c r="H893" s="0" t="s">
        <v>1041</v>
      </c>
      <c r="I893" s="0" t="s">
        <v>18</v>
      </c>
      <c r="J893" s="0" t="s">
        <v>1281</v>
      </c>
      <c r="K893" s="0" t="s">
        <v>1043</v>
      </c>
    </row>
    <row r="894" customFormat="false" ht="15" hidden="false" customHeight="false" outlineLevel="0" collapsed="false">
      <c r="A894" s="0" t="s">
        <v>1028</v>
      </c>
      <c r="B894" s="0" t="s">
        <v>1279</v>
      </c>
      <c r="C894" s="0" t="s">
        <v>13</v>
      </c>
      <c r="D894" s="0" t="s">
        <v>194</v>
      </c>
      <c r="E894" s="0" t="s">
        <v>1280</v>
      </c>
      <c r="F894" s="0" t="s">
        <v>196</v>
      </c>
      <c r="G894" s="0" t="n">
        <f aca="false">HYPERLINK("http://clipc-services.ceda.ac.uk/dreq/u/590f9ace-9e49-11e5-803c-0d0b866b59f3.html","web")</f>
        <v>0</v>
      </c>
      <c r="H894" s="0" t="s">
        <v>1041</v>
      </c>
      <c r="I894" s="0" t="s">
        <v>18</v>
      </c>
      <c r="J894" s="0" t="s">
        <v>1281</v>
      </c>
      <c r="K894" s="0" t="s">
        <v>1043</v>
      </c>
    </row>
    <row r="895" customFormat="false" ht="15" hidden="false" customHeight="false" outlineLevel="0" collapsed="false">
      <c r="A895" s="0" t="s">
        <v>1028</v>
      </c>
      <c r="B895" s="0" t="s">
        <v>1282</v>
      </c>
      <c r="C895" s="0" t="s">
        <v>13</v>
      </c>
      <c r="D895" s="0" t="s">
        <v>194</v>
      </c>
      <c r="E895" s="0" t="s">
        <v>1283</v>
      </c>
      <c r="F895" s="0" t="s">
        <v>196</v>
      </c>
      <c r="G895" s="0" t="n">
        <f aca="false">HYPERLINK("http://clipc-services.ceda.ac.uk/dreq/u/590dd13a-9e49-11e5-803c-0d0b866b59f3.html","web")</f>
        <v>0</v>
      </c>
      <c r="H895" s="0" t="s">
        <v>1041</v>
      </c>
      <c r="I895" s="0" t="s">
        <v>18</v>
      </c>
      <c r="J895" s="0" t="s">
        <v>1284</v>
      </c>
      <c r="K895" s="0" t="s">
        <v>1043</v>
      </c>
    </row>
    <row r="896" customFormat="false" ht="15" hidden="false" customHeight="false" outlineLevel="0" collapsed="false">
      <c r="A896" s="0" t="s">
        <v>1028</v>
      </c>
      <c r="B896" s="0" t="s">
        <v>1282</v>
      </c>
      <c r="C896" s="0" t="s">
        <v>13</v>
      </c>
      <c r="D896" s="0" t="s">
        <v>194</v>
      </c>
      <c r="E896" s="0" t="s">
        <v>1283</v>
      </c>
      <c r="F896" s="0" t="s">
        <v>196</v>
      </c>
      <c r="G896" s="0" t="n">
        <f aca="false">HYPERLINK("http://clipc-services.ceda.ac.uk/dreq/u/590dd13a-9e49-11e5-803c-0d0b866b59f3.html","web")</f>
        <v>0</v>
      </c>
      <c r="H896" s="0" t="s">
        <v>1041</v>
      </c>
      <c r="I896" s="0" t="s">
        <v>18</v>
      </c>
      <c r="J896" s="0" t="s">
        <v>1284</v>
      </c>
      <c r="K896" s="0" t="s">
        <v>1043</v>
      </c>
    </row>
    <row r="897" customFormat="false" ht="15" hidden="false" customHeight="false" outlineLevel="0" collapsed="false">
      <c r="A897" s="0" t="s">
        <v>1028</v>
      </c>
      <c r="B897" s="0" t="s">
        <v>1285</v>
      </c>
      <c r="C897" s="0" t="s">
        <v>13</v>
      </c>
      <c r="D897" s="0" t="s">
        <v>194</v>
      </c>
      <c r="E897" s="0" t="s">
        <v>1286</v>
      </c>
      <c r="F897" s="0" t="s">
        <v>196</v>
      </c>
      <c r="G897" s="0" t="n">
        <f aca="false">HYPERLINK("http://clipc-services.ceda.ac.uk/dreq/u/59176d94-9e49-11e5-803c-0d0b866b59f3.html","web")</f>
        <v>0</v>
      </c>
      <c r="H897" s="0" t="s">
        <v>1041</v>
      </c>
      <c r="I897" s="0" t="s">
        <v>18</v>
      </c>
      <c r="J897" s="0" t="s">
        <v>1287</v>
      </c>
      <c r="K897" s="0" t="s">
        <v>1043</v>
      </c>
    </row>
    <row r="898" customFormat="false" ht="15" hidden="false" customHeight="false" outlineLevel="0" collapsed="false">
      <c r="A898" s="0" t="s">
        <v>1028</v>
      </c>
      <c r="B898" s="0" t="s">
        <v>1285</v>
      </c>
      <c r="C898" s="0" t="s">
        <v>13</v>
      </c>
      <c r="D898" s="0" t="s">
        <v>194</v>
      </c>
      <c r="E898" s="0" t="s">
        <v>1286</v>
      </c>
      <c r="F898" s="0" t="s">
        <v>196</v>
      </c>
      <c r="G898" s="0" t="n">
        <f aca="false">HYPERLINK("http://clipc-services.ceda.ac.uk/dreq/u/59176d94-9e49-11e5-803c-0d0b866b59f3.html","web")</f>
        <v>0</v>
      </c>
      <c r="H898" s="0" t="s">
        <v>1041</v>
      </c>
      <c r="I898" s="0" t="s">
        <v>18</v>
      </c>
      <c r="J898" s="0" t="s">
        <v>1287</v>
      </c>
      <c r="K898" s="0" t="s">
        <v>1043</v>
      </c>
    </row>
    <row r="899" customFormat="false" ht="15" hidden="false" customHeight="false" outlineLevel="0" collapsed="false">
      <c r="A899" s="0" t="s">
        <v>1028</v>
      </c>
      <c r="B899" s="0" t="s">
        <v>1288</v>
      </c>
      <c r="C899" s="0" t="s">
        <v>31</v>
      </c>
      <c r="D899" s="0" t="s">
        <v>41</v>
      </c>
      <c r="E899" s="0" t="s">
        <v>1289</v>
      </c>
      <c r="F899" s="0" t="s">
        <v>31</v>
      </c>
      <c r="G899" s="0" t="n">
        <f aca="false">HYPERLINK("http://clipc-services.ceda.ac.uk/dreq/u/fdca5cbf-4d35-11e8-be0a-1c4d70487308.html","web")</f>
        <v>0</v>
      </c>
      <c r="H899" s="0" t="s">
        <v>971</v>
      </c>
      <c r="I899" s="0" t="s">
        <v>972</v>
      </c>
      <c r="J899" s="0" t="s">
        <v>1290</v>
      </c>
      <c r="K899" s="0" t="s">
        <v>1234</v>
      </c>
    </row>
    <row r="900" customFormat="false" ht="15" hidden="false" customHeight="false" outlineLevel="0" collapsed="false">
      <c r="A900" s="0" t="s">
        <v>1028</v>
      </c>
      <c r="B900" s="0" t="s">
        <v>1288</v>
      </c>
      <c r="C900" s="0" t="s">
        <v>31</v>
      </c>
      <c r="D900" s="0" t="s">
        <v>41</v>
      </c>
      <c r="E900" s="0" t="s">
        <v>1289</v>
      </c>
      <c r="F900" s="0" t="s">
        <v>31</v>
      </c>
      <c r="G900" s="0" t="n">
        <f aca="false">HYPERLINK("http://clipc-services.ceda.ac.uk/dreq/u/fdca5cbf-4d35-11e8-be0a-1c4d70487308.html","web")</f>
        <v>0</v>
      </c>
      <c r="H900" s="0" t="s">
        <v>971</v>
      </c>
      <c r="I900" s="0" t="s">
        <v>972</v>
      </c>
      <c r="J900" s="0" t="s">
        <v>1290</v>
      </c>
      <c r="K900" s="0" t="s">
        <v>1234</v>
      </c>
    </row>
    <row r="901" customFormat="false" ht="15" hidden="false" customHeight="false" outlineLevel="0" collapsed="false">
      <c r="A901" s="0" t="s">
        <v>1028</v>
      </c>
      <c r="B901" s="0" t="s">
        <v>1291</v>
      </c>
      <c r="C901" s="0" t="s">
        <v>31</v>
      </c>
      <c r="D901" s="0" t="s">
        <v>41</v>
      </c>
      <c r="E901" s="0" t="s">
        <v>1292</v>
      </c>
      <c r="F901" s="0" t="s">
        <v>31</v>
      </c>
      <c r="G901" s="0" t="n">
        <f aca="false">HYPERLINK("http://clipc-services.ceda.ac.uk/dreq/u/fdca5cc0-4d35-11e8-be0a-1c4d70487308.html","web")</f>
        <v>0</v>
      </c>
      <c r="H901" s="0" t="s">
        <v>971</v>
      </c>
      <c r="I901" s="0" t="s">
        <v>972</v>
      </c>
      <c r="J901" s="0" t="s">
        <v>1293</v>
      </c>
      <c r="K901" s="0" t="s">
        <v>1234</v>
      </c>
    </row>
    <row r="902" customFormat="false" ht="15" hidden="false" customHeight="false" outlineLevel="0" collapsed="false">
      <c r="A902" s="0" t="s">
        <v>1028</v>
      </c>
      <c r="B902" s="0" t="s">
        <v>1291</v>
      </c>
      <c r="C902" s="0" t="s">
        <v>31</v>
      </c>
      <c r="D902" s="0" t="s">
        <v>41</v>
      </c>
      <c r="E902" s="0" t="s">
        <v>1292</v>
      </c>
      <c r="F902" s="0" t="s">
        <v>31</v>
      </c>
      <c r="G902" s="0" t="n">
        <f aca="false">HYPERLINK("http://clipc-services.ceda.ac.uk/dreq/u/fdca5cc0-4d35-11e8-be0a-1c4d70487308.html","web")</f>
        <v>0</v>
      </c>
      <c r="H902" s="0" t="s">
        <v>971</v>
      </c>
      <c r="I902" s="0" t="s">
        <v>972</v>
      </c>
      <c r="J902" s="0" t="s">
        <v>1293</v>
      </c>
      <c r="K902" s="0" t="s">
        <v>1234</v>
      </c>
    </row>
    <row r="903" customFormat="false" ht="15" hidden="false" customHeight="false" outlineLevel="0" collapsed="false">
      <c r="A903" s="0" t="s">
        <v>1028</v>
      </c>
      <c r="B903" s="0" t="s">
        <v>1294</v>
      </c>
      <c r="C903" s="0" t="s">
        <v>31</v>
      </c>
      <c r="D903" s="0" t="s">
        <v>41</v>
      </c>
      <c r="E903" s="0" t="s">
        <v>1295</v>
      </c>
      <c r="F903" s="0" t="s">
        <v>960</v>
      </c>
      <c r="G903" s="0" t="n">
        <f aca="false">HYPERLINK("http://clipc-services.ceda.ac.uk/dreq/u/590e0dd0-9e49-11e5-803c-0d0b866b59f3.html","web")</f>
        <v>0</v>
      </c>
      <c r="H903" s="0" t="s">
        <v>971</v>
      </c>
      <c r="I903" s="0" t="s">
        <v>972</v>
      </c>
      <c r="J903" s="0" t="s">
        <v>1296</v>
      </c>
      <c r="K903" s="0" t="s">
        <v>1234</v>
      </c>
    </row>
    <row r="904" customFormat="false" ht="15" hidden="false" customHeight="false" outlineLevel="0" collapsed="false">
      <c r="A904" s="0" t="s">
        <v>1028</v>
      </c>
      <c r="B904" s="0" t="s">
        <v>1294</v>
      </c>
      <c r="C904" s="0" t="s">
        <v>31</v>
      </c>
      <c r="D904" s="0" t="s">
        <v>41</v>
      </c>
      <c r="E904" s="0" t="s">
        <v>1295</v>
      </c>
      <c r="F904" s="0" t="s">
        <v>960</v>
      </c>
      <c r="G904" s="0" t="n">
        <f aca="false">HYPERLINK("http://clipc-services.ceda.ac.uk/dreq/u/590e0dd0-9e49-11e5-803c-0d0b866b59f3.html","web")</f>
        <v>0</v>
      </c>
      <c r="H904" s="0" t="s">
        <v>971</v>
      </c>
      <c r="I904" s="0" t="s">
        <v>972</v>
      </c>
      <c r="J904" s="0" t="s">
        <v>1296</v>
      </c>
      <c r="K904" s="0" t="s">
        <v>1234</v>
      </c>
    </row>
    <row r="905" customFormat="false" ht="15" hidden="false" customHeight="false" outlineLevel="0" collapsed="false">
      <c r="A905" s="0" t="s">
        <v>1028</v>
      </c>
      <c r="B905" s="0" t="s">
        <v>1297</v>
      </c>
      <c r="C905" s="0" t="s">
        <v>13</v>
      </c>
      <c r="D905" s="0" t="s">
        <v>194</v>
      </c>
      <c r="E905" s="0" t="s">
        <v>1298</v>
      </c>
      <c r="F905" s="0" t="s">
        <v>196</v>
      </c>
      <c r="G905" s="0" t="n">
        <f aca="false">HYPERLINK("http://clipc-services.ceda.ac.uk/dreq/u/5917788e-9e49-11e5-803c-0d0b866b59f3.html","web")</f>
        <v>0</v>
      </c>
      <c r="H905" s="0" t="s">
        <v>1041</v>
      </c>
      <c r="I905" s="0" t="s">
        <v>18</v>
      </c>
      <c r="J905" s="0" t="s">
        <v>1299</v>
      </c>
      <c r="K905" s="0" t="s">
        <v>1043</v>
      </c>
    </row>
    <row r="906" customFormat="false" ht="15" hidden="false" customHeight="false" outlineLevel="0" collapsed="false">
      <c r="A906" s="0" t="s">
        <v>1028</v>
      </c>
      <c r="B906" s="0" t="s">
        <v>1297</v>
      </c>
      <c r="C906" s="0" t="s">
        <v>13</v>
      </c>
      <c r="D906" s="0" t="s">
        <v>194</v>
      </c>
      <c r="E906" s="0" t="s">
        <v>1298</v>
      </c>
      <c r="F906" s="0" t="s">
        <v>196</v>
      </c>
      <c r="G906" s="0" t="n">
        <f aca="false">HYPERLINK("http://clipc-services.ceda.ac.uk/dreq/u/5917788e-9e49-11e5-803c-0d0b866b59f3.html","web")</f>
        <v>0</v>
      </c>
      <c r="H906" s="0" t="s">
        <v>1041</v>
      </c>
      <c r="I906" s="0" t="s">
        <v>18</v>
      </c>
      <c r="J906" s="0" t="s">
        <v>1299</v>
      </c>
      <c r="K906" s="0" t="s">
        <v>1043</v>
      </c>
    </row>
    <row r="907" customFormat="false" ht="15" hidden="false" customHeight="false" outlineLevel="0" collapsed="false">
      <c r="A907" s="0" t="s">
        <v>1028</v>
      </c>
      <c r="B907" s="0" t="s">
        <v>1300</v>
      </c>
      <c r="C907" s="0" t="s">
        <v>31</v>
      </c>
      <c r="D907" s="0" t="s">
        <v>804</v>
      </c>
      <c r="E907" s="0" t="s">
        <v>1301</v>
      </c>
      <c r="F907" s="0" t="s">
        <v>31</v>
      </c>
      <c r="G907" s="0" t="n">
        <f aca="false">HYPERLINK("http://clipc-services.ceda.ac.uk/dreq/u/5914cf30-9e49-11e5-803c-0d0b866b59f3.html","web")</f>
        <v>0</v>
      </c>
      <c r="H907" s="0" t="s">
        <v>1302</v>
      </c>
      <c r="I907" s="0" t="s">
        <v>36</v>
      </c>
      <c r="J907" s="0" t="s">
        <v>1303</v>
      </c>
      <c r="K907" s="0" t="s">
        <v>1234</v>
      </c>
    </row>
    <row r="908" customFormat="false" ht="15" hidden="false" customHeight="false" outlineLevel="0" collapsed="false">
      <c r="A908" s="0" t="s">
        <v>1028</v>
      </c>
      <c r="B908" s="0" t="s">
        <v>1300</v>
      </c>
      <c r="C908" s="0" t="s">
        <v>31</v>
      </c>
      <c r="D908" s="0" t="s">
        <v>804</v>
      </c>
      <c r="E908" s="0" t="s">
        <v>1301</v>
      </c>
      <c r="F908" s="0" t="s">
        <v>31</v>
      </c>
      <c r="G908" s="0" t="n">
        <f aca="false">HYPERLINK("http://clipc-services.ceda.ac.uk/dreq/u/5914cf30-9e49-11e5-803c-0d0b866b59f3.html","web")</f>
        <v>0</v>
      </c>
      <c r="H908" s="0" t="s">
        <v>1302</v>
      </c>
      <c r="I908" s="0" t="s">
        <v>36</v>
      </c>
      <c r="J908" s="0" t="s">
        <v>1303</v>
      </c>
      <c r="K908" s="0" t="s">
        <v>1234</v>
      </c>
    </row>
    <row r="909" customFormat="false" ht="15" hidden="false" customHeight="false" outlineLevel="0" collapsed="false">
      <c r="A909" s="0" t="s">
        <v>1028</v>
      </c>
      <c r="B909" s="0" t="s">
        <v>1304</v>
      </c>
      <c r="C909" s="0" t="s">
        <v>31</v>
      </c>
      <c r="D909" s="0" t="s">
        <v>194</v>
      </c>
      <c r="E909" s="0" t="s">
        <v>1305</v>
      </c>
      <c r="F909" s="0" t="s">
        <v>308</v>
      </c>
      <c r="G909" s="0" t="n">
        <f aca="false">HYPERLINK("http://clipc-services.ceda.ac.uk/dreq/u/332db812bf06c7af2de1b9d1e0cf58c9.html","web")</f>
        <v>0</v>
      </c>
      <c r="H909" s="0" t="s">
        <v>1306</v>
      </c>
      <c r="I909" s="0" t="s">
        <v>36</v>
      </c>
      <c r="J909" s="0" t="s">
        <v>1307</v>
      </c>
      <c r="K909" s="0" t="s">
        <v>1234</v>
      </c>
    </row>
    <row r="910" customFormat="false" ht="15" hidden="false" customHeight="false" outlineLevel="0" collapsed="false">
      <c r="A910" s="0" t="s">
        <v>1028</v>
      </c>
      <c r="B910" s="0" t="s">
        <v>1304</v>
      </c>
      <c r="C910" s="0" t="s">
        <v>31</v>
      </c>
      <c r="D910" s="0" t="s">
        <v>194</v>
      </c>
      <c r="E910" s="0" t="s">
        <v>1305</v>
      </c>
      <c r="F910" s="0" t="s">
        <v>308</v>
      </c>
      <c r="G910" s="0" t="n">
        <f aca="false">HYPERLINK("http://clipc-services.ceda.ac.uk/dreq/u/332db812bf06c7af2de1b9d1e0cf58c9.html","web")</f>
        <v>0</v>
      </c>
      <c r="H910" s="0" t="s">
        <v>1306</v>
      </c>
      <c r="I910" s="0" t="s">
        <v>36</v>
      </c>
      <c r="J910" s="0" t="s">
        <v>1307</v>
      </c>
      <c r="K910" s="0" t="s">
        <v>1234</v>
      </c>
    </row>
    <row r="911" customFormat="false" ht="15" hidden="false" customHeight="false" outlineLevel="0" collapsed="false">
      <c r="A911" s="0" t="s">
        <v>1028</v>
      </c>
      <c r="B911" s="0" t="s">
        <v>1308</v>
      </c>
      <c r="C911" s="0" t="s">
        <v>31</v>
      </c>
      <c r="D911" s="0" t="s">
        <v>194</v>
      </c>
      <c r="E911" s="0" t="s">
        <v>1309</v>
      </c>
      <c r="F911" s="0" t="s">
        <v>308</v>
      </c>
      <c r="G911" s="0" t="n">
        <f aca="false">HYPERLINK("http://clipc-services.ceda.ac.uk/dreq/u/4cabf9607859a83bcb3bc00fa8d0698c.html","web")</f>
        <v>0</v>
      </c>
      <c r="H911" s="0" t="s">
        <v>1306</v>
      </c>
      <c r="I911" s="0" t="s">
        <v>36</v>
      </c>
      <c r="J911" s="0" t="s">
        <v>1307</v>
      </c>
      <c r="K911" s="0" t="s">
        <v>1234</v>
      </c>
    </row>
    <row r="912" customFormat="false" ht="15" hidden="false" customHeight="false" outlineLevel="0" collapsed="false">
      <c r="A912" s="0" t="s">
        <v>1028</v>
      </c>
      <c r="B912" s="0" t="s">
        <v>1308</v>
      </c>
      <c r="C912" s="0" t="s">
        <v>31</v>
      </c>
      <c r="D912" s="0" t="s">
        <v>194</v>
      </c>
      <c r="E912" s="0" t="s">
        <v>1309</v>
      </c>
      <c r="F912" s="0" t="s">
        <v>308</v>
      </c>
      <c r="G912" s="0" t="n">
        <f aca="false">HYPERLINK("http://clipc-services.ceda.ac.uk/dreq/u/4cabf9607859a83bcb3bc00fa8d0698c.html","web")</f>
        <v>0</v>
      </c>
      <c r="H912" s="0" t="s">
        <v>1306</v>
      </c>
      <c r="I912" s="0" t="s">
        <v>36</v>
      </c>
      <c r="J912" s="0" t="s">
        <v>1307</v>
      </c>
      <c r="K912" s="0" t="s">
        <v>1234</v>
      </c>
    </row>
    <row r="913" customFormat="false" ht="15" hidden="false" customHeight="false" outlineLevel="0" collapsed="false">
      <c r="A913" s="0" t="s">
        <v>1028</v>
      </c>
      <c r="B913" s="0" t="s">
        <v>1310</v>
      </c>
      <c r="C913" s="0" t="s">
        <v>31</v>
      </c>
      <c r="D913" s="0" t="s">
        <v>194</v>
      </c>
      <c r="E913" s="0" t="s">
        <v>1311</v>
      </c>
      <c r="F913" s="0" t="s">
        <v>308</v>
      </c>
      <c r="G913" s="0" t="n">
        <f aca="false">HYPERLINK("http://clipc-services.ceda.ac.uk/dreq/u/f9f66ff437154f86913937f9e2d9a26d.html","web")</f>
        <v>0</v>
      </c>
      <c r="H913" s="0" t="s">
        <v>1306</v>
      </c>
      <c r="I913" s="0" t="s">
        <v>36</v>
      </c>
      <c r="J913" s="0" t="s">
        <v>1307</v>
      </c>
      <c r="K913" s="0" t="s">
        <v>1234</v>
      </c>
    </row>
    <row r="914" customFormat="false" ht="15" hidden="false" customHeight="false" outlineLevel="0" collapsed="false">
      <c r="A914" s="0" t="s">
        <v>1028</v>
      </c>
      <c r="B914" s="0" t="s">
        <v>1310</v>
      </c>
      <c r="C914" s="0" t="s">
        <v>31</v>
      </c>
      <c r="D914" s="0" t="s">
        <v>194</v>
      </c>
      <c r="E914" s="0" t="s">
        <v>1311</v>
      </c>
      <c r="F914" s="0" t="s">
        <v>308</v>
      </c>
      <c r="G914" s="0" t="n">
        <f aca="false">HYPERLINK("http://clipc-services.ceda.ac.uk/dreq/u/f9f66ff437154f86913937f9e2d9a26d.html","web")</f>
        <v>0</v>
      </c>
      <c r="H914" s="0" t="s">
        <v>1306</v>
      </c>
      <c r="I914" s="0" t="s">
        <v>36</v>
      </c>
      <c r="J914" s="0" t="s">
        <v>1307</v>
      </c>
      <c r="K914" s="0" t="s">
        <v>1234</v>
      </c>
    </row>
    <row r="915" customFormat="false" ht="15" hidden="false" customHeight="false" outlineLevel="0" collapsed="false">
      <c r="A915" s="0" t="s">
        <v>1028</v>
      </c>
      <c r="B915" s="0" t="s">
        <v>1312</v>
      </c>
      <c r="C915" s="0" t="s">
        <v>31</v>
      </c>
      <c r="D915" s="0" t="s">
        <v>194</v>
      </c>
      <c r="E915" s="0" t="s">
        <v>1313</v>
      </c>
      <c r="F915" s="0" t="s">
        <v>308</v>
      </c>
      <c r="G915" s="0" t="n">
        <f aca="false">HYPERLINK("http://clipc-services.ceda.ac.uk/dreq/u/ab57604d6acd918c08aa6252145c608e.html","web")</f>
        <v>0</v>
      </c>
      <c r="H915" s="0" t="s">
        <v>1306</v>
      </c>
      <c r="I915" s="0" t="s">
        <v>36</v>
      </c>
      <c r="J915" s="0" t="s">
        <v>1307</v>
      </c>
      <c r="K915" s="0" t="s">
        <v>1234</v>
      </c>
    </row>
    <row r="916" customFormat="false" ht="15" hidden="false" customHeight="false" outlineLevel="0" collapsed="false">
      <c r="A916" s="0" t="s">
        <v>1028</v>
      </c>
      <c r="B916" s="0" t="s">
        <v>1312</v>
      </c>
      <c r="C916" s="0" t="s">
        <v>31</v>
      </c>
      <c r="D916" s="0" t="s">
        <v>194</v>
      </c>
      <c r="E916" s="0" t="s">
        <v>1313</v>
      </c>
      <c r="F916" s="0" t="s">
        <v>308</v>
      </c>
      <c r="G916" s="0" t="n">
        <f aca="false">HYPERLINK("http://clipc-services.ceda.ac.uk/dreq/u/ab57604d6acd918c08aa6252145c608e.html","web")</f>
        <v>0</v>
      </c>
      <c r="H916" s="0" t="s">
        <v>1306</v>
      </c>
      <c r="I916" s="0" t="s">
        <v>36</v>
      </c>
      <c r="J916" s="0" t="s">
        <v>1307</v>
      </c>
      <c r="K916" s="0" t="s">
        <v>1234</v>
      </c>
    </row>
    <row r="917" customFormat="false" ht="15" hidden="false" customHeight="false" outlineLevel="0" collapsed="false">
      <c r="A917" s="0" t="s">
        <v>1028</v>
      </c>
      <c r="B917" s="0" t="s">
        <v>1314</v>
      </c>
      <c r="C917" s="0" t="s">
        <v>31</v>
      </c>
      <c r="D917" s="0" t="s">
        <v>194</v>
      </c>
      <c r="E917" s="0" t="s">
        <v>1315</v>
      </c>
      <c r="F917" s="0" t="s">
        <v>31</v>
      </c>
      <c r="G917" s="0" t="n">
        <f aca="false">HYPERLINK("http://clipc-services.ceda.ac.uk/dreq/u/59130948-9e49-11e5-803c-0d0b866b59f3.html","web")</f>
        <v>0</v>
      </c>
      <c r="H917" s="0" t="s">
        <v>1316</v>
      </c>
      <c r="I917" s="0" t="s">
        <v>817</v>
      </c>
      <c r="J917" s="0" t="s">
        <v>1317</v>
      </c>
      <c r="K917" s="0" t="s">
        <v>1234</v>
      </c>
    </row>
    <row r="918" customFormat="false" ht="15" hidden="false" customHeight="false" outlineLevel="0" collapsed="false">
      <c r="A918" s="0" t="s">
        <v>1028</v>
      </c>
      <c r="B918" s="0" t="s">
        <v>1314</v>
      </c>
      <c r="C918" s="0" t="s">
        <v>31</v>
      </c>
      <c r="D918" s="0" t="s">
        <v>194</v>
      </c>
      <c r="E918" s="0" t="s">
        <v>1315</v>
      </c>
      <c r="F918" s="0" t="s">
        <v>31</v>
      </c>
      <c r="G918" s="0" t="n">
        <f aca="false">HYPERLINK("http://clipc-services.ceda.ac.uk/dreq/u/59130948-9e49-11e5-803c-0d0b866b59f3.html","web")</f>
        <v>0</v>
      </c>
      <c r="H918" s="0" t="s">
        <v>1316</v>
      </c>
      <c r="I918" s="0" t="s">
        <v>817</v>
      </c>
      <c r="J918" s="0" t="s">
        <v>1317</v>
      </c>
      <c r="K918" s="0" t="s">
        <v>1234</v>
      </c>
    </row>
    <row r="919" customFormat="false" ht="15" hidden="false" customHeight="false" outlineLevel="0" collapsed="false">
      <c r="A919" s="0" t="s">
        <v>1028</v>
      </c>
      <c r="B919" s="0" t="s">
        <v>1318</v>
      </c>
      <c r="C919" s="0" t="s">
        <v>31</v>
      </c>
      <c r="D919" s="0" t="s">
        <v>194</v>
      </c>
      <c r="E919" s="0" t="s">
        <v>1319</v>
      </c>
      <c r="F919" s="0" t="s">
        <v>31</v>
      </c>
      <c r="G919" s="0" t="n">
        <f aca="false">HYPERLINK("http://clipc-services.ceda.ac.uk/dreq/u/5914c0ee-9e49-11e5-803c-0d0b866b59f3.html","web")</f>
        <v>0</v>
      </c>
      <c r="H919" s="0" t="s">
        <v>1316</v>
      </c>
      <c r="I919" s="0" t="s">
        <v>817</v>
      </c>
      <c r="J919" s="0" t="s">
        <v>1320</v>
      </c>
      <c r="K919" s="0" t="s">
        <v>1234</v>
      </c>
    </row>
    <row r="920" customFormat="false" ht="15" hidden="false" customHeight="false" outlineLevel="0" collapsed="false">
      <c r="A920" s="0" t="s">
        <v>1028</v>
      </c>
      <c r="B920" s="0" t="s">
        <v>1318</v>
      </c>
      <c r="C920" s="0" t="s">
        <v>31</v>
      </c>
      <c r="D920" s="0" t="s">
        <v>194</v>
      </c>
      <c r="E920" s="0" t="s">
        <v>1319</v>
      </c>
      <c r="F920" s="0" t="s">
        <v>31</v>
      </c>
      <c r="G920" s="0" t="n">
        <f aca="false">HYPERLINK("http://clipc-services.ceda.ac.uk/dreq/u/5914c0ee-9e49-11e5-803c-0d0b866b59f3.html","web")</f>
        <v>0</v>
      </c>
      <c r="H920" s="0" t="s">
        <v>1316</v>
      </c>
      <c r="I920" s="0" t="s">
        <v>817</v>
      </c>
      <c r="J920" s="0" t="s">
        <v>1320</v>
      </c>
      <c r="K920" s="0" t="s">
        <v>1234</v>
      </c>
    </row>
    <row r="921" customFormat="false" ht="15" hidden="false" customHeight="false" outlineLevel="0" collapsed="false">
      <c r="A921" s="0" t="s">
        <v>1028</v>
      </c>
      <c r="B921" s="0" t="s">
        <v>1321</v>
      </c>
      <c r="C921" s="0" t="s">
        <v>31</v>
      </c>
      <c r="D921" s="0" t="s">
        <v>194</v>
      </c>
      <c r="E921" s="0" t="s">
        <v>1322</v>
      </c>
      <c r="F921" s="0" t="s">
        <v>308</v>
      </c>
      <c r="G921" s="0" t="n">
        <f aca="false">HYPERLINK("http://clipc-services.ceda.ac.uk/dreq/u/59134bf6-9e49-11e5-803c-0d0b866b59f3.html","web")</f>
        <v>0</v>
      </c>
      <c r="H921" s="0" t="s">
        <v>1306</v>
      </c>
      <c r="I921" s="0" t="s">
        <v>36</v>
      </c>
      <c r="J921" s="0" t="s">
        <v>1323</v>
      </c>
      <c r="K921" s="0" t="s">
        <v>1234</v>
      </c>
    </row>
    <row r="922" customFormat="false" ht="15" hidden="false" customHeight="false" outlineLevel="0" collapsed="false">
      <c r="A922" s="0" t="s">
        <v>1028</v>
      </c>
      <c r="B922" s="0" t="s">
        <v>1321</v>
      </c>
      <c r="C922" s="0" t="s">
        <v>31</v>
      </c>
      <c r="D922" s="0" t="s">
        <v>194</v>
      </c>
      <c r="E922" s="0" t="s">
        <v>1322</v>
      </c>
      <c r="F922" s="0" t="s">
        <v>308</v>
      </c>
      <c r="G922" s="0" t="n">
        <f aca="false">HYPERLINK("http://clipc-services.ceda.ac.uk/dreq/u/59134bf6-9e49-11e5-803c-0d0b866b59f3.html","web")</f>
        <v>0</v>
      </c>
      <c r="H922" s="0" t="s">
        <v>1306</v>
      </c>
      <c r="I922" s="0" t="s">
        <v>36</v>
      </c>
      <c r="J922" s="0" t="s">
        <v>1323</v>
      </c>
      <c r="K922" s="0" t="s">
        <v>1234</v>
      </c>
    </row>
    <row r="923" customFormat="false" ht="15" hidden="false" customHeight="false" outlineLevel="0" collapsed="false">
      <c r="A923" s="0" t="s">
        <v>1028</v>
      </c>
      <c r="B923" s="0" t="s">
        <v>1324</v>
      </c>
      <c r="C923" s="0" t="s">
        <v>31</v>
      </c>
      <c r="D923" s="0" t="s">
        <v>194</v>
      </c>
      <c r="E923" s="0" t="s">
        <v>1325</v>
      </c>
      <c r="F923" s="0" t="s">
        <v>308</v>
      </c>
      <c r="G923" s="0" t="n">
        <f aca="false">HYPERLINK("http://clipc-services.ceda.ac.uk/dreq/u/5917cf46-9e49-11e5-803c-0d0b866b59f3.html","web")</f>
        <v>0</v>
      </c>
      <c r="H923" s="0" t="s">
        <v>1306</v>
      </c>
      <c r="I923" s="0" t="s">
        <v>36</v>
      </c>
      <c r="J923" s="0" t="s">
        <v>1326</v>
      </c>
      <c r="K923" s="0" t="s">
        <v>1234</v>
      </c>
    </row>
    <row r="924" customFormat="false" ht="15" hidden="false" customHeight="false" outlineLevel="0" collapsed="false">
      <c r="A924" s="0" t="s">
        <v>1028</v>
      </c>
      <c r="B924" s="0" t="s">
        <v>1324</v>
      </c>
      <c r="C924" s="0" t="s">
        <v>31</v>
      </c>
      <c r="D924" s="0" t="s">
        <v>194</v>
      </c>
      <c r="E924" s="0" t="s">
        <v>1325</v>
      </c>
      <c r="F924" s="0" t="s">
        <v>308</v>
      </c>
      <c r="G924" s="0" t="n">
        <f aca="false">HYPERLINK("http://clipc-services.ceda.ac.uk/dreq/u/5917cf46-9e49-11e5-803c-0d0b866b59f3.html","web")</f>
        <v>0</v>
      </c>
      <c r="H924" s="0" t="s">
        <v>1306</v>
      </c>
      <c r="I924" s="0" t="s">
        <v>36</v>
      </c>
      <c r="J924" s="0" t="s">
        <v>1326</v>
      </c>
      <c r="K924" s="0" t="s">
        <v>1234</v>
      </c>
    </row>
    <row r="925" customFormat="false" ht="15" hidden="false" customHeight="false" outlineLevel="0" collapsed="false">
      <c r="A925" s="0" t="s">
        <v>1028</v>
      </c>
      <c r="B925" s="0" t="s">
        <v>1327</v>
      </c>
      <c r="C925" s="0" t="s">
        <v>31</v>
      </c>
      <c r="D925" s="0" t="s">
        <v>194</v>
      </c>
      <c r="E925" s="0" t="s">
        <v>1328</v>
      </c>
      <c r="F925" s="0" t="s">
        <v>308</v>
      </c>
      <c r="G925" s="0" t="n">
        <f aca="false">HYPERLINK("http://clipc-services.ceda.ac.uk/dreq/u/590f465a-9e49-11e5-803c-0d0b866b59f3.html","web")</f>
        <v>0</v>
      </c>
      <c r="H925" s="0" t="s">
        <v>1306</v>
      </c>
      <c r="I925" s="0" t="s">
        <v>36</v>
      </c>
      <c r="J925" s="0" t="s">
        <v>1323</v>
      </c>
      <c r="K925" s="0" t="s">
        <v>1234</v>
      </c>
    </row>
    <row r="926" customFormat="false" ht="15" hidden="false" customHeight="false" outlineLevel="0" collapsed="false">
      <c r="A926" s="0" t="s">
        <v>1028</v>
      </c>
      <c r="B926" s="0" t="s">
        <v>1327</v>
      </c>
      <c r="C926" s="0" t="s">
        <v>31</v>
      </c>
      <c r="D926" s="0" t="s">
        <v>194</v>
      </c>
      <c r="E926" s="0" t="s">
        <v>1328</v>
      </c>
      <c r="F926" s="0" t="s">
        <v>308</v>
      </c>
      <c r="G926" s="0" t="n">
        <f aca="false">HYPERLINK("http://clipc-services.ceda.ac.uk/dreq/u/590f465a-9e49-11e5-803c-0d0b866b59f3.html","web")</f>
        <v>0</v>
      </c>
      <c r="H926" s="0" t="s">
        <v>1306</v>
      </c>
      <c r="I926" s="0" t="s">
        <v>36</v>
      </c>
      <c r="J926" s="0" t="s">
        <v>1323</v>
      </c>
      <c r="K926" s="0" t="s">
        <v>1234</v>
      </c>
    </row>
    <row r="927" customFormat="false" ht="15" hidden="false" customHeight="false" outlineLevel="0" collapsed="false">
      <c r="A927" s="0" t="s">
        <v>1028</v>
      </c>
      <c r="B927" s="0" t="s">
        <v>1329</v>
      </c>
      <c r="C927" s="0" t="s">
        <v>31</v>
      </c>
      <c r="D927" s="0" t="s">
        <v>194</v>
      </c>
      <c r="E927" s="0" t="s">
        <v>1330</v>
      </c>
      <c r="F927" s="0" t="s">
        <v>308</v>
      </c>
      <c r="G927" s="0" t="n">
        <f aca="false">HYPERLINK("http://clipc-services.ceda.ac.uk/dreq/u/591497a4-9e49-11e5-803c-0d0b866b59f3.html","web")</f>
        <v>0</v>
      </c>
      <c r="H927" s="0" t="s">
        <v>1306</v>
      </c>
      <c r="I927" s="0" t="s">
        <v>36</v>
      </c>
      <c r="J927" s="0" t="s">
        <v>1331</v>
      </c>
      <c r="K927" s="0" t="s">
        <v>1234</v>
      </c>
    </row>
    <row r="928" customFormat="false" ht="15" hidden="false" customHeight="false" outlineLevel="0" collapsed="false">
      <c r="A928" s="0" t="s">
        <v>1028</v>
      </c>
      <c r="B928" s="0" t="s">
        <v>1329</v>
      </c>
      <c r="C928" s="0" t="s">
        <v>31</v>
      </c>
      <c r="D928" s="0" t="s">
        <v>194</v>
      </c>
      <c r="E928" s="0" t="s">
        <v>1330</v>
      </c>
      <c r="F928" s="0" t="s">
        <v>308</v>
      </c>
      <c r="G928" s="0" t="n">
        <f aca="false">HYPERLINK("http://clipc-services.ceda.ac.uk/dreq/u/591497a4-9e49-11e5-803c-0d0b866b59f3.html","web")</f>
        <v>0</v>
      </c>
      <c r="H928" s="0" t="s">
        <v>1306</v>
      </c>
      <c r="I928" s="0" t="s">
        <v>36</v>
      </c>
      <c r="J928" s="0" t="s">
        <v>1331</v>
      </c>
      <c r="K928" s="0" t="s">
        <v>1234</v>
      </c>
    </row>
    <row r="929" customFormat="false" ht="15" hidden="false" customHeight="false" outlineLevel="0" collapsed="false">
      <c r="A929" s="0" t="s">
        <v>1028</v>
      </c>
      <c r="B929" s="0" t="s">
        <v>1332</v>
      </c>
      <c r="C929" s="0" t="s">
        <v>31</v>
      </c>
      <c r="D929" s="0" t="s">
        <v>194</v>
      </c>
      <c r="E929" s="0" t="s">
        <v>1333</v>
      </c>
      <c r="F929" s="0" t="s">
        <v>308</v>
      </c>
      <c r="G929" s="0" t="n">
        <f aca="false">HYPERLINK("http://clipc-services.ceda.ac.uk/dreq/u/5914ede4-9e49-11e5-803c-0d0b866b59f3.html","web")</f>
        <v>0</v>
      </c>
      <c r="H929" s="0" t="s">
        <v>1306</v>
      </c>
      <c r="I929" s="0" t="s">
        <v>36</v>
      </c>
      <c r="J929" s="0" t="s">
        <v>1323</v>
      </c>
      <c r="K929" s="0" t="s">
        <v>1234</v>
      </c>
    </row>
    <row r="930" customFormat="false" ht="15" hidden="false" customHeight="false" outlineLevel="0" collapsed="false">
      <c r="A930" s="0" t="s">
        <v>1028</v>
      </c>
      <c r="B930" s="0" t="s">
        <v>1332</v>
      </c>
      <c r="C930" s="0" t="s">
        <v>31</v>
      </c>
      <c r="D930" s="0" t="s">
        <v>194</v>
      </c>
      <c r="E930" s="0" t="s">
        <v>1333</v>
      </c>
      <c r="F930" s="0" t="s">
        <v>308</v>
      </c>
      <c r="G930" s="0" t="n">
        <f aca="false">HYPERLINK("http://clipc-services.ceda.ac.uk/dreq/u/5914ede4-9e49-11e5-803c-0d0b866b59f3.html","web")</f>
        <v>0</v>
      </c>
      <c r="H930" s="0" t="s">
        <v>1306</v>
      </c>
      <c r="I930" s="0" t="s">
        <v>36</v>
      </c>
      <c r="J930" s="0" t="s">
        <v>1323</v>
      </c>
      <c r="K930" s="0" t="s">
        <v>1234</v>
      </c>
    </row>
    <row r="931" customFormat="false" ht="15" hidden="false" customHeight="false" outlineLevel="0" collapsed="false">
      <c r="A931" s="0" t="s">
        <v>1028</v>
      </c>
      <c r="B931" s="0" t="s">
        <v>983</v>
      </c>
      <c r="C931" s="0" t="s">
        <v>31</v>
      </c>
      <c r="D931" s="0" t="s">
        <v>984</v>
      </c>
      <c r="E931" s="0" t="s">
        <v>985</v>
      </c>
      <c r="F931" s="0" t="s">
        <v>833</v>
      </c>
      <c r="G931" s="0" t="n">
        <f aca="false">HYPERLINK("http://clipc-services.ceda.ac.uk/dreq/u/170ff384-b622-11e6-bbe2-ac72891c3257.html","web")</f>
        <v>0</v>
      </c>
      <c r="H931" s="0" t="s">
        <v>986</v>
      </c>
      <c r="I931" s="0" t="s">
        <v>987</v>
      </c>
      <c r="J931" s="0" t="s">
        <v>988</v>
      </c>
      <c r="K931" s="0" t="s">
        <v>757</v>
      </c>
    </row>
    <row r="932" customFormat="false" ht="15" hidden="false" customHeight="false" outlineLevel="0" collapsed="false">
      <c r="A932" s="0" t="s">
        <v>1028</v>
      </c>
      <c r="B932" s="0" t="s">
        <v>983</v>
      </c>
      <c r="C932" s="0" t="s">
        <v>31</v>
      </c>
      <c r="D932" s="0" t="s">
        <v>984</v>
      </c>
      <c r="E932" s="0" t="s">
        <v>985</v>
      </c>
      <c r="F932" s="0" t="s">
        <v>833</v>
      </c>
      <c r="G932" s="0" t="n">
        <f aca="false">HYPERLINK("http://clipc-services.ceda.ac.uk/dreq/u/170ff384-b622-11e6-bbe2-ac72891c3257.html","web")</f>
        <v>0</v>
      </c>
      <c r="H932" s="0" t="s">
        <v>986</v>
      </c>
      <c r="I932" s="0" t="s">
        <v>987</v>
      </c>
      <c r="J932" s="0" t="s">
        <v>988</v>
      </c>
      <c r="K932" s="0" t="s">
        <v>757</v>
      </c>
    </row>
    <row r="933" customFormat="false" ht="15" hidden="false" customHeight="false" outlineLevel="0" collapsed="false">
      <c r="A933" s="0" t="s">
        <v>1028</v>
      </c>
      <c r="B933" s="0" t="s">
        <v>989</v>
      </c>
      <c r="C933" s="0" t="s">
        <v>31</v>
      </c>
      <c r="D933" s="0" t="s">
        <v>984</v>
      </c>
      <c r="E933" s="0" t="s">
        <v>990</v>
      </c>
      <c r="F933" s="0" t="s">
        <v>833</v>
      </c>
      <c r="G933" s="0" t="n">
        <f aca="false">HYPERLINK("http://clipc-services.ceda.ac.uk/dreq/u/1758307c-b622-11e6-bbe2-ac72891c3257.html","web")</f>
        <v>0</v>
      </c>
      <c r="H933" s="0" t="s">
        <v>986</v>
      </c>
      <c r="I933" s="0" t="s">
        <v>987</v>
      </c>
      <c r="J933" s="0" t="s">
        <v>991</v>
      </c>
      <c r="K933" s="0" t="s">
        <v>757</v>
      </c>
    </row>
    <row r="934" customFormat="false" ht="15" hidden="false" customHeight="false" outlineLevel="0" collapsed="false">
      <c r="A934" s="0" t="s">
        <v>1028</v>
      </c>
      <c r="B934" s="0" t="s">
        <v>989</v>
      </c>
      <c r="C934" s="0" t="s">
        <v>31</v>
      </c>
      <c r="D934" s="0" t="s">
        <v>984</v>
      </c>
      <c r="E934" s="0" t="s">
        <v>990</v>
      </c>
      <c r="F934" s="0" t="s">
        <v>833</v>
      </c>
      <c r="G934" s="0" t="n">
        <f aca="false">HYPERLINK("http://clipc-services.ceda.ac.uk/dreq/u/1758307c-b622-11e6-bbe2-ac72891c3257.html","web")</f>
        <v>0</v>
      </c>
      <c r="H934" s="0" t="s">
        <v>986</v>
      </c>
      <c r="I934" s="0" t="s">
        <v>987</v>
      </c>
      <c r="J934" s="0" t="s">
        <v>991</v>
      </c>
      <c r="K934" s="0" t="s">
        <v>757</v>
      </c>
    </row>
    <row r="935" customFormat="false" ht="15" hidden="false" customHeight="false" outlineLevel="0" collapsed="false">
      <c r="A935" s="0" t="s">
        <v>1028</v>
      </c>
      <c r="B935" s="0" t="s">
        <v>992</v>
      </c>
      <c r="C935" s="0" t="s">
        <v>31</v>
      </c>
      <c r="D935" s="0" t="s">
        <v>984</v>
      </c>
      <c r="E935" s="0" t="s">
        <v>993</v>
      </c>
      <c r="F935" s="0" t="s">
        <v>24</v>
      </c>
      <c r="G935" s="0" t="n">
        <f aca="false">HYPERLINK("http://clipc-services.ceda.ac.uk/dreq/u/bf56baca-c14c-11e6-bb6a-ac72891c3257.html","web")</f>
        <v>0</v>
      </c>
      <c r="H935" s="0" t="s">
        <v>986</v>
      </c>
      <c r="I935" s="0" t="s">
        <v>987</v>
      </c>
      <c r="J935" s="0" t="s">
        <v>994</v>
      </c>
      <c r="K935" s="0" t="s">
        <v>757</v>
      </c>
    </row>
    <row r="936" customFormat="false" ht="15" hidden="false" customHeight="false" outlineLevel="0" collapsed="false">
      <c r="A936" s="0" t="s">
        <v>1028</v>
      </c>
      <c r="B936" s="0" t="s">
        <v>992</v>
      </c>
      <c r="C936" s="0" t="s">
        <v>31</v>
      </c>
      <c r="D936" s="0" t="s">
        <v>984</v>
      </c>
      <c r="E936" s="0" t="s">
        <v>993</v>
      </c>
      <c r="F936" s="0" t="s">
        <v>24</v>
      </c>
      <c r="G936" s="0" t="n">
        <f aca="false">HYPERLINK("http://clipc-services.ceda.ac.uk/dreq/u/bf56baca-c14c-11e6-bb6a-ac72891c3257.html","web")</f>
        <v>0</v>
      </c>
      <c r="H936" s="0" t="s">
        <v>986</v>
      </c>
      <c r="I936" s="0" t="s">
        <v>987</v>
      </c>
      <c r="J936" s="0" t="s">
        <v>994</v>
      </c>
      <c r="K936" s="0" t="s">
        <v>757</v>
      </c>
    </row>
    <row r="938" customFormat="false" ht="15" hidden="false" customHeight="false" outlineLevel="0" collapsed="false">
      <c r="A938" s="0" t="s">
        <v>1334</v>
      </c>
      <c r="B938" s="0" t="s">
        <v>210</v>
      </c>
      <c r="C938" s="0" t="s">
        <v>31</v>
      </c>
      <c r="D938" s="0" t="s">
        <v>1335</v>
      </c>
      <c r="E938" s="0" t="s">
        <v>212</v>
      </c>
      <c r="F938" s="0" t="s">
        <v>16</v>
      </c>
      <c r="G938" s="0" t="n">
        <f aca="false">HYPERLINK("http://clipc-services.ceda.ac.uk/dreq/u/00e77372e8b909d9a827a0790e991fd9.html","web")</f>
        <v>0</v>
      </c>
      <c r="H938" s="0" t="s">
        <v>213</v>
      </c>
      <c r="I938" s="0" t="s">
        <v>18</v>
      </c>
      <c r="J938" s="0" t="s">
        <v>214</v>
      </c>
      <c r="K938" s="0" t="s">
        <v>215</v>
      </c>
    </row>
    <row r="940" customFormat="false" ht="15" hidden="false" customHeight="false" outlineLevel="0" collapsed="false">
      <c r="A940" s="0" t="s">
        <v>1336</v>
      </c>
      <c r="B940" s="0" t="s">
        <v>1337</v>
      </c>
      <c r="C940" s="0" t="s">
        <v>31</v>
      </c>
      <c r="D940" s="0" t="s">
        <v>1338</v>
      </c>
      <c r="E940" s="0" t="s">
        <v>1339</v>
      </c>
      <c r="F940" s="0" t="s">
        <v>24</v>
      </c>
      <c r="G940" s="0" t="n">
        <f aca="false">HYPERLINK("http://clipc-services.ceda.ac.uk/dreq/u/59136b72-9e49-11e5-803c-0d0b866b59f3.html","web")</f>
        <v>0</v>
      </c>
      <c r="H940" s="0" t="s">
        <v>1340</v>
      </c>
      <c r="I940" s="0" t="s">
        <v>18</v>
      </c>
      <c r="J940" s="0" t="s">
        <v>1341</v>
      </c>
      <c r="K940" s="0" t="s">
        <v>1342</v>
      </c>
    </row>
    <row r="941" customFormat="false" ht="15" hidden="false" customHeight="false" outlineLevel="0" collapsed="false">
      <c r="A941" s="0" t="s">
        <v>1336</v>
      </c>
      <c r="B941" s="0" t="s">
        <v>1337</v>
      </c>
      <c r="C941" s="0" t="s">
        <v>31</v>
      </c>
      <c r="D941" s="0" t="s">
        <v>1338</v>
      </c>
      <c r="E941" s="0" t="s">
        <v>1339</v>
      </c>
      <c r="F941" s="0" t="s">
        <v>24</v>
      </c>
      <c r="G941" s="0" t="n">
        <f aca="false">HYPERLINK("http://clipc-services.ceda.ac.uk/dreq/u/59136b72-9e49-11e5-803c-0d0b866b59f3.html","web")</f>
        <v>0</v>
      </c>
      <c r="H941" s="0" t="s">
        <v>1340</v>
      </c>
      <c r="I941" s="0" t="s">
        <v>18</v>
      </c>
      <c r="J941" s="0" t="s">
        <v>1341</v>
      </c>
      <c r="K941" s="0" t="s">
        <v>1342</v>
      </c>
    </row>
    <row r="942" customFormat="false" ht="15" hidden="false" customHeight="false" outlineLevel="0" collapsed="false">
      <c r="A942" s="0" t="s">
        <v>1336</v>
      </c>
      <c r="B942" s="0" t="s">
        <v>1012</v>
      </c>
      <c r="C942" s="0" t="s">
        <v>31</v>
      </c>
      <c r="D942" s="0" t="s">
        <v>194</v>
      </c>
      <c r="E942" s="0" t="s">
        <v>1013</v>
      </c>
      <c r="F942" s="0" t="s">
        <v>196</v>
      </c>
      <c r="G942" s="0" t="n">
        <f aca="false">HYPERLINK("http://clipc-services.ceda.ac.uk/dreq/u/89c4bb4f45a0182fc00a1b86b13241a5.html","web")</f>
        <v>0</v>
      </c>
      <c r="H942" s="0" t="s">
        <v>1014</v>
      </c>
      <c r="I942" s="0" t="s">
        <v>18</v>
      </c>
      <c r="J942" s="0" t="s">
        <v>1015</v>
      </c>
      <c r="K942" s="0" t="s">
        <v>1343</v>
      </c>
    </row>
    <row r="943" customFormat="false" ht="15" hidden="false" customHeight="false" outlineLevel="0" collapsed="false">
      <c r="A943" s="0" t="s">
        <v>1336</v>
      </c>
      <c r="B943" s="0" t="s">
        <v>1016</v>
      </c>
      <c r="C943" s="0" t="s">
        <v>31</v>
      </c>
      <c r="D943" s="0" t="s">
        <v>194</v>
      </c>
      <c r="E943" s="0" t="s">
        <v>1017</v>
      </c>
      <c r="F943" s="0" t="s">
        <v>196</v>
      </c>
      <c r="G943" s="0" t="n">
        <f aca="false">HYPERLINK("http://clipc-services.ceda.ac.uk/dreq/u/2d38bda3114d03f7543b8af88aadd03a.html","web")</f>
        <v>0</v>
      </c>
      <c r="H943" s="0" t="s">
        <v>1018</v>
      </c>
      <c r="I943" s="0" t="s">
        <v>18</v>
      </c>
      <c r="J943" s="0" t="s">
        <v>1019</v>
      </c>
      <c r="K943" s="0" t="s">
        <v>1343</v>
      </c>
    </row>
    <row r="944" customFormat="false" ht="15" hidden="false" customHeight="false" outlineLevel="0" collapsed="false">
      <c r="A944" s="0" t="s">
        <v>1336</v>
      </c>
      <c r="B944" s="0" t="s">
        <v>1020</v>
      </c>
      <c r="C944" s="0" t="s">
        <v>31</v>
      </c>
      <c r="D944" s="0" t="s">
        <v>194</v>
      </c>
      <c r="E944" s="0" t="s">
        <v>1021</v>
      </c>
      <c r="F944" s="0" t="s">
        <v>196</v>
      </c>
      <c r="G944" s="0" t="n">
        <f aca="false">HYPERLINK("http://clipc-services.ceda.ac.uk/dreq/u/93723bb54a2c43450d75403102e618ac.html","web")</f>
        <v>0</v>
      </c>
      <c r="H944" s="0" t="s">
        <v>1022</v>
      </c>
      <c r="I944" s="0" t="s">
        <v>18</v>
      </c>
      <c r="J944" s="0" t="s">
        <v>1023</v>
      </c>
      <c r="K944" s="0" t="s">
        <v>1343</v>
      </c>
    </row>
    <row r="945" customFormat="false" ht="15" hidden="false" customHeight="false" outlineLevel="0" collapsed="false">
      <c r="A945" s="0" t="s">
        <v>1336</v>
      </c>
      <c r="B945" s="0" t="s">
        <v>1344</v>
      </c>
      <c r="C945" s="0" t="s">
        <v>31</v>
      </c>
      <c r="D945" s="0" t="s">
        <v>194</v>
      </c>
      <c r="E945" s="0" t="s">
        <v>1345</v>
      </c>
      <c r="F945" s="0" t="s">
        <v>196</v>
      </c>
      <c r="G945" s="0" t="n">
        <f aca="false">HYPERLINK("http://clipc-services.ceda.ac.uk/dreq/u/15fea217c64dbec48b115765548b89ae.html","web")</f>
        <v>0</v>
      </c>
      <c r="H945" s="0" t="s">
        <v>1346</v>
      </c>
      <c r="I945" s="0" t="s">
        <v>18</v>
      </c>
      <c r="J945" s="0" t="s">
        <v>1347</v>
      </c>
      <c r="K945" s="0" t="s">
        <v>1348</v>
      </c>
    </row>
    <row r="946" customFormat="false" ht="15" hidden="false" customHeight="false" outlineLevel="0" collapsed="false">
      <c r="A946" s="0" t="s">
        <v>1336</v>
      </c>
      <c r="B946" s="0" t="s">
        <v>1344</v>
      </c>
      <c r="C946" s="0" t="s">
        <v>31</v>
      </c>
      <c r="D946" s="0" t="s">
        <v>194</v>
      </c>
      <c r="E946" s="0" t="s">
        <v>1345</v>
      </c>
      <c r="F946" s="0" t="s">
        <v>196</v>
      </c>
      <c r="G946" s="0" t="n">
        <f aca="false">HYPERLINK("http://clipc-services.ceda.ac.uk/dreq/u/15fea217c64dbec48b115765548b89ae.html","web")</f>
        <v>0</v>
      </c>
      <c r="H946" s="0" t="s">
        <v>1346</v>
      </c>
      <c r="I946" s="0" t="s">
        <v>18</v>
      </c>
      <c r="J946" s="0" t="s">
        <v>1347</v>
      </c>
      <c r="K946" s="0" t="s">
        <v>1348</v>
      </c>
    </row>
    <row r="947" customFormat="false" ht="15" hidden="false" customHeight="false" outlineLevel="0" collapsed="false">
      <c r="A947" s="0" t="s">
        <v>1336</v>
      </c>
      <c r="B947" s="0" t="s">
        <v>1349</v>
      </c>
      <c r="C947" s="0" t="s">
        <v>13</v>
      </c>
      <c r="D947" s="0" t="s">
        <v>1350</v>
      </c>
      <c r="E947" s="0" t="s">
        <v>1351</v>
      </c>
      <c r="F947" s="0" t="s">
        <v>24</v>
      </c>
      <c r="G947" s="0" t="n">
        <f aca="false">HYPERLINK("http://clipc-services.ceda.ac.uk/dreq/u/374e24b1cf7c24eb75126ea6e39ac478.html","web")</f>
        <v>0</v>
      </c>
      <c r="H947" s="0" t="s">
        <v>1115</v>
      </c>
      <c r="I947" s="0" t="s">
        <v>18</v>
      </c>
      <c r="J947" s="0" t="s">
        <v>1352</v>
      </c>
      <c r="K947" s="0" t="s">
        <v>1198</v>
      </c>
    </row>
    <row r="948" customFormat="false" ht="15" hidden="false" customHeight="false" outlineLevel="0" collapsed="false">
      <c r="A948" s="0" t="s">
        <v>1336</v>
      </c>
      <c r="B948" s="0" t="s">
        <v>1349</v>
      </c>
      <c r="C948" s="0" t="s">
        <v>13</v>
      </c>
      <c r="D948" s="0" t="s">
        <v>1350</v>
      </c>
      <c r="E948" s="0" t="s">
        <v>1351</v>
      </c>
      <c r="F948" s="0" t="s">
        <v>24</v>
      </c>
      <c r="G948" s="0" t="n">
        <f aca="false">HYPERLINK("http://clipc-services.ceda.ac.uk/dreq/u/374e24b1cf7c24eb75126ea6e39ac478.html","web")</f>
        <v>0</v>
      </c>
      <c r="H948" s="0" t="s">
        <v>1115</v>
      </c>
      <c r="I948" s="0" t="s">
        <v>18</v>
      </c>
      <c r="J948" s="0" t="s">
        <v>1352</v>
      </c>
      <c r="K948" s="0" t="s">
        <v>1198</v>
      </c>
    </row>
    <row r="949" customFormat="false" ht="15" hidden="false" customHeight="false" outlineLevel="0" collapsed="false">
      <c r="A949" s="0" t="s">
        <v>1336</v>
      </c>
      <c r="B949" s="0" t="s">
        <v>1353</v>
      </c>
      <c r="C949" s="0" t="s">
        <v>13</v>
      </c>
      <c r="D949" s="0" t="s">
        <v>1354</v>
      </c>
      <c r="E949" s="0" t="s">
        <v>1355</v>
      </c>
      <c r="F949" s="0" t="s">
        <v>24</v>
      </c>
      <c r="G949" s="0" t="n">
        <f aca="false">HYPERLINK("http://clipc-services.ceda.ac.uk/dreq/u/1e93ae651487e683206b923c11fd6db1.html","web")</f>
        <v>0</v>
      </c>
      <c r="H949" s="0" t="s">
        <v>1115</v>
      </c>
      <c r="I949" s="0" t="s">
        <v>18</v>
      </c>
      <c r="J949" s="0" t="s">
        <v>1356</v>
      </c>
      <c r="K949" s="0" t="s">
        <v>1198</v>
      </c>
    </row>
    <row r="950" customFormat="false" ht="15" hidden="false" customHeight="false" outlineLevel="0" collapsed="false">
      <c r="A950" s="0" t="s">
        <v>1336</v>
      </c>
      <c r="B950" s="0" t="s">
        <v>1353</v>
      </c>
      <c r="C950" s="0" t="s">
        <v>13</v>
      </c>
      <c r="D950" s="0" t="s">
        <v>1354</v>
      </c>
      <c r="E950" s="0" t="s">
        <v>1355</v>
      </c>
      <c r="F950" s="0" t="s">
        <v>24</v>
      </c>
      <c r="G950" s="0" t="n">
        <f aca="false">HYPERLINK("http://clipc-services.ceda.ac.uk/dreq/u/1e93ae651487e683206b923c11fd6db1.html","web")</f>
        <v>0</v>
      </c>
      <c r="H950" s="0" t="s">
        <v>1115</v>
      </c>
      <c r="I950" s="0" t="s">
        <v>18</v>
      </c>
      <c r="J950" s="0" t="s">
        <v>1356</v>
      </c>
      <c r="K950" s="0" t="s">
        <v>1198</v>
      </c>
    </row>
    <row r="951" customFormat="false" ht="15" hidden="false" customHeight="false" outlineLevel="0" collapsed="false">
      <c r="A951" s="0" t="s">
        <v>1336</v>
      </c>
      <c r="B951" s="0" t="s">
        <v>1357</v>
      </c>
      <c r="C951" s="0" t="s">
        <v>13</v>
      </c>
      <c r="D951" s="0" t="s">
        <v>1358</v>
      </c>
      <c r="E951" s="0" t="s">
        <v>1359</v>
      </c>
      <c r="F951" s="0" t="s">
        <v>24</v>
      </c>
      <c r="G951" s="0" t="n">
        <f aca="false">HYPERLINK("http://clipc-services.ceda.ac.uk/dreq/u/e9289080901a39eba6ade178d596795a.html","web")</f>
        <v>0</v>
      </c>
      <c r="H951" s="0" t="s">
        <v>1115</v>
      </c>
      <c r="I951" s="0" t="s">
        <v>18</v>
      </c>
      <c r="J951" s="0" t="s">
        <v>1360</v>
      </c>
      <c r="K951" s="0" t="s">
        <v>1198</v>
      </c>
    </row>
    <row r="952" customFormat="false" ht="15" hidden="false" customHeight="false" outlineLevel="0" collapsed="false">
      <c r="A952" s="0" t="s">
        <v>1336</v>
      </c>
      <c r="B952" s="0" t="s">
        <v>1357</v>
      </c>
      <c r="C952" s="0" t="s">
        <v>13</v>
      </c>
      <c r="D952" s="0" t="s">
        <v>1358</v>
      </c>
      <c r="E952" s="0" t="s">
        <v>1359</v>
      </c>
      <c r="F952" s="0" t="s">
        <v>24</v>
      </c>
      <c r="G952" s="0" t="n">
        <f aca="false">HYPERLINK("http://clipc-services.ceda.ac.uk/dreq/u/e9289080901a39eba6ade178d596795a.html","web")</f>
        <v>0</v>
      </c>
      <c r="H952" s="0" t="s">
        <v>1115</v>
      </c>
      <c r="I952" s="0" t="s">
        <v>18</v>
      </c>
      <c r="J952" s="0" t="s">
        <v>1360</v>
      </c>
      <c r="K952" s="0" t="s">
        <v>1198</v>
      </c>
    </row>
    <row r="953" customFormat="false" ht="15" hidden="false" customHeight="false" outlineLevel="0" collapsed="false">
      <c r="A953" s="0" t="s">
        <v>1336</v>
      </c>
      <c r="B953" s="0" t="s">
        <v>1361</v>
      </c>
      <c r="C953" s="0" t="s">
        <v>13</v>
      </c>
      <c r="D953" s="0" t="s">
        <v>1362</v>
      </c>
      <c r="E953" s="0" t="s">
        <v>1363</v>
      </c>
      <c r="F953" s="0" t="s">
        <v>24</v>
      </c>
      <c r="G953" s="0" t="n">
        <f aca="false">HYPERLINK("http://clipc-services.ceda.ac.uk/dreq/u/b28e47214f0b71847c966828df0837ff.html","web")</f>
        <v>0</v>
      </c>
      <c r="H953" s="0" t="s">
        <v>1115</v>
      </c>
      <c r="I953" s="0" t="s">
        <v>18</v>
      </c>
      <c r="J953" s="0" t="s">
        <v>1364</v>
      </c>
      <c r="K953" s="0" t="s">
        <v>1198</v>
      </c>
    </row>
    <row r="954" customFormat="false" ht="15" hidden="false" customHeight="false" outlineLevel="0" collapsed="false">
      <c r="A954" s="0" t="s">
        <v>1336</v>
      </c>
      <c r="B954" s="0" t="s">
        <v>1361</v>
      </c>
      <c r="C954" s="0" t="s">
        <v>13</v>
      </c>
      <c r="D954" s="0" t="s">
        <v>1362</v>
      </c>
      <c r="E954" s="0" t="s">
        <v>1363</v>
      </c>
      <c r="F954" s="0" t="s">
        <v>24</v>
      </c>
      <c r="G954" s="0" t="n">
        <f aca="false">HYPERLINK("http://clipc-services.ceda.ac.uk/dreq/u/b28e47214f0b71847c966828df0837ff.html","web")</f>
        <v>0</v>
      </c>
      <c r="H954" s="0" t="s">
        <v>1115</v>
      </c>
      <c r="I954" s="0" t="s">
        <v>18</v>
      </c>
      <c r="J954" s="0" t="s">
        <v>1364</v>
      </c>
      <c r="K954" s="0" t="s">
        <v>1198</v>
      </c>
    </row>
    <row r="955" customFormat="false" ht="15" hidden="false" customHeight="false" outlineLevel="0" collapsed="false">
      <c r="A955" s="0" t="s">
        <v>1336</v>
      </c>
      <c r="B955" s="0" t="s">
        <v>1365</v>
      </c>
      <c r="C955" s="0" t="s">
        <v>13</v>
      </c>
      <c r="D955" s="0" t="s">
        <v>1366</v>
      </c>
      <c r="E955" s="0" t="s">
        <v>1367</v>
      </c>
      <c r="F955" s="0" t="s">
        <v>24</v>
      </c>
      <c r="G955" s="0" t="n">
        <f aca="false">HYPERLINK("http://clipc-services.ceda.ac.uk/dreq/u/2ca96cd5a4e83feb0d493bf9aa1a5b59.html","web")</f>
        <v>0</v>
      </c>
      <c r="H955" s="0" t="s">
        <v>1115</v>
      </c>
      <c r="I955" s="0" t="s">
        <v>18</v>
      </c>
      <c r="J955" s="0" t="s">
        <v>1368</v>
      </c>
      <c r="K955" s="0" t="s">
        <v>1369</v>
      </c>
    </row>
    <row r="956" customFormat="false" ht="15" hidden="false" customHeight="false" outlineLevel="0" collapsed="false">
      <c r="A956" s="0" t="s">
        <v>1336</v>
      </c>
      <c r="B956" s="0" t="s">
        <v>1365</v>
      </c>
      <c r="C956" s="0" t="s">
        <v>13</v>
      </c>
      <c r="D956" s="0" t="s">
        <v>1366</v>
      </c>
      <c r="E956" s="0" t="s">
        <v>1367</v>
      </c>
      <c r="F956" s="0" t="s">
        <v>24</v>
      </c>
      <c r="G956" s="0" t="n">
        <f aca="false">HYPERLINK("http://clipc-services.ceda.ac.uk/dreq/u/2ca96cd5a4e83feb0d493bf9aa1a5b59.html","web")</f>
        <v>0</v>
      </c>
      <c r="H956" s="0" t="s">
        <v>1115</v>
      </c>
      <c r="I956" s="0" t="s">
        <v>18</v>
      </c>
      <c r="J956" s="0" t="s">
        <v>1368</v>
      </c>
      <c r="K956" s="0" t="s">
        <v>1369</v>
      </c>
    </row>
    <row r="957" customFormat="false" ht="15" hidden="false" customHeight="false" outlineLevel="0" collapsed="false">
      <c r="A957" s="0" t="s">
        <v>1336</v>
      </c>
      <c r="B957" s="0" t="s">
        <v>1370</v>
      </c>
      <c r="C957" s="0" t="s">
        <v>13</v>
      </c>
      <c r="D957" s="0" t="s">
        <v>1371</v>
      </c>
      <c r="E957" s="0" t="s">
        <v>1372</v>
      </c>
      <c r="F957" s="0" t="s">
        <v>24</v>
      </c>
      <c r="G957" s="0" t="n">
        <f aca="false">HYPERLINK("http://clipc-services.ceda.ac.uk/dreq/u/351c26a0f5a0cefa8f1183f2f12e1aa3.html","web")</f>
        <v>0</v>
      </c>
      <c r="H957" s="0" t="s">
        <v>1115</v>
      </c>
      <c r="I957" s="0" t="s">
        <v>18</v>
      </c>
      <c r="J957" s="0" t="s">
        <v>1373</v>
      </c>
      <c r="K957" s="0" t="s">
        <v>1369</v>
      </c>
    </row>
    <row r="958" customFormat="false" ht="15" hidden="false" customHeight="false" outlineLevel="0" collapsed="false">
      <c r="A958" s="0" t="s">
        <v>1336</v>
      </c>
      <c r="B958" s="0" t="s">
        <v>1370</v>
      </c>
      <c r="C958" s="0" t="s">
        <v>13</v>
      </c>
      <c r="D958" s="0" t="s">
        <v>1371</v>
      </c>
      <c r="E958" s="0" t="s">
        <v>1372</v>
      </c>
      <c r="F958" s="0" t="s">
        <v>24</v>
      </c>
      <c r="G958" s="0" t="n">
        <f aca="false">HYPERLINK("http://clipc-services.ceda.ac.uk/dreq/u/351c26a0f5a0cefa8f1183f2f12e1aa3.html","web")</f>
        <v>0</v>
      </c>
      <c r="H958" s="0" t="s">
        <v>1115</v>
      </c>
      <c r="I958" s="0" t="s">
        <v>18</v>
      </c>
      <c r="J958" s="0" t="s">
        <v>1373</v>
      </c>
      <c r="K958" s="0" t="s">
        <v>1369</v>
      </c>
    </row>
    <row r="959" customFormat="false" ht="15" hidden="false" customHeight="false" outlineLevel="0" collapsed="false">
      <c r="A959" s="0" t="s">
        <v>1336</v>
      </c>
      <c r="B959" s="0" t="s">
        <v>1374</v>
      </c>
      <c r="C959" s="0" t="s">
        <v>13</v>
      </c>
      <c r="D959" s="0" t="s">
        <v>194</v>
      </c>
      <c r="E959" s="0" t="s">
        <v>1375</v>
      </c>
      <c r="F959" s="0" t="s">
        <v>196</v>
      </c>
      <c r="G959" s="0" t="n">
        <f aca="false">HYPERLINK("http://clipc-services.ceda.ac.uk/dreq/u/df06d844bd95ddd2f0f62f54941c4b88.html","web")</f>
        <v>0</v>
      </c>
      <c r="H959" s="0" t="s">
        <v>1115</v>
      </c>
      <c r="I959" s="0" t="s">
        <v>18</v>
      </c>
      <c r="J959" s="0" t="s">
        <v>1376</v>
      </c>
      <c r="K959" s="0" t="s">
        <v>1377</v>
      </c>
    </row>
    <row r="960" customFormat="false" ht="15" hidden="false" customHeight="false" outlineLevel="0" collapsed="false">
      <c r="A960" s="0" t="s">
        <v>1336</v>
      </c>
      <c r="B960" s="0" t="s">
        <v>1374</v>
      </c>
      <c r="C960" s="0" t="s">
        <v>13</v>
      </c>
      <c r="D960" s="0" t="s">
        <v>194</v>
      </c>
      <c r="E960" s="0" t="s">
        <v>1375</v>
      </c>
      <c r="F960" s="0" t="s">
        <v>196</v>
      </c>
      <c r="G960" s="0" t="n">
        <f aca="false">HYPERLINK("http://clipc-services.ceda.ac.uk/dreq/u/df06d844bd95ddd2f0f62f54941c4b88.html","web")</f>
        <v>0</v>
      </c>
      <c r="H960" s="0" t="s">
        <v>1115</v>
      </c>
      <c r="I960" s="0" t="s">
        <v>18</v>
      </c>
      <c r="J960" s="0" t="s">
        <v>1376</v>
      </c>
      <c r="K960" s="0" t="s">
        <v>1377</v>
      </c>
    </row>
    <row r="961" customFormat="false" ht="15" hidden="false" customHeight="false" outlineLevel="0" collapsed="false">
      <c r="A961" s="0" t="s">
        <v>1336</v>
      </c>
      <c r="B961" s="0" t="s">
        <v>1378</v>
      </c>
      <c r="C961" s="0" t="s">
        <v>13</v>
      </c>
      <c r="D961" s="0" t="s">
        <v>194</v>
      </c>
      <c r="E961" s="0" t="s">
        <v>1379</v>
      </c>
      <c r="F961" s="0" t="s">
        <v>196</v>
      </c>
      <c r="G961" s="0" t="n">
        <f aca="false">HYPERLINK("http://clipc-services.ceda.ac.uk/dreq/u/fb5bd0286cdca991d0f67c498513f602.html","web")</f>
        <v>0</v>
      </c>
      <c r="H961" s="0" t="s">
        <v>1115</v>
      </c>
      <c r="I961" s="0" t="s">
        <v>18</v>
      </c>
      <c r="J961" s="0" t="s">
        <v>1380</v>
      </c>
      <c r="K961" s="0" t="s">
        <v>1198</v>
      </c>
    </row>
    <row r="962" customFormat="false" ht="15" hidden="false" customHeight="false" outlineLevel="0" collapsed="false">
      <c r="A962" s="0" t="s">
        <v>1336</v>
      </c>
      <c r="B962" s="0" t="s">
        <v>1378</v>
      </c>
      <c r="C962" s="0" t="s">
        <v>13</v>
      </c>
      <c r="D962" s="0" t="s">
        <v>194</v>
      </c>
      <c r="E962" s="0" t="s">
        <v>1379</v>
      </c>
      <c r="F962" s="0" t="s">
        <v>196</v>
      </c>
      <c r="G962" s="0" t="n">
        <f aca="false">HYPERLINK("http://clipc-services.ceda.ac.uk/dreq/u/fb5bd0286cdca991d0f67c498513f602.html","web")</f>
        <v>0</v>
      </c>
      <c r="H962" s="0" t="s">
        <v>1115</v>
      </c>
      <c r="I962" s="0" t="s">
        <v>18</v>
      </c>
      <c r="J962" s="0" t="s">
        <v>1380</v>
      </c>
      <c r="K962" s="0" t="s">
        <v>1198</v>
      </c>
    </row>
    <row r="963" customFormat="false" ht="15" hidden="false" customHeight="false" outlineLevel="0" collapsed="false">
      <c r="A963" s="0" t="s">
        <v>1336</v>
      </c>
      <c r="B963" s="0" t="s">
        <v>1381</v>
      </c>
      <c r="C963" s="0" t="s">
        <v>13</v>
      </c>
      <c r="D963" s="0" t="s">
        <v>194</v>
      </c>
      <c r="E963" s="0" t="s">
        <v>1382</v>
      </c>
      <c r="F963" s="0" t="s">
        <v>196</v>
      </c>
      <c r="G963" s="0" t="n">
        <f aca="false">HYPERLINK("http://clipc-services.ceda.ac.uk/dreq/u/091b217c2450d012fb2e192dee04053f.html","web")</f>
        <v>0</v>
      </c>
      <c r="H963" s="0" t="s">
        <v>1115</v>
      </c>
      <c r="I963" s="0" t="s">
        <v>18</v>
      </c>
      <c r="J963" s="0" t="s">
        <v>1383</v>
      </c>
      <c r="K963" s="0" t="s">
        <v>1377</v>
      </c>
    </row>
    <row r="964" customFormat="false" ht="15" hidden="false" customHeight="false" outlineLevel="0" collapsed="false">
      <c r="A964" s="0" t="s">
        <v>1336</v>
      </c>
      <c r="B964" s="0" t="s">
        <v>1381</v>
      </c>
      <c r="C964" s="0" t="s">
        <v>13</v>
      </c>
      <c r="D964" s="0" t="s">
        <v>194</v>
      </c>
      <c r="E964" s="0" t="s">
        <v>1382</v>
      </c>
      <c r="F964" s="0" t="s">
        <v>196</v>
      </c>
      <c r="G964" s="0" t="n">
        <f aca="false">HYPERLINK("http://clipc-services.ceda.ac.uk/dreq/u/091b217c2450d012fb2e192dee04053f.html","web")</f>
        <v>0</v>
      </c>
      <c r="H964" s="0" t="s">
        <v>1115</v>
      </c>
      <c r="I964" s="0" t="s">
        <v>18</v>
      </c>
      <c r="J964" s="0" t="s">
        <v>1383</v>
      </c>
      <c r="K964" s="0" t="s">
        <v>1377</v>
      </c>
    </row>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c r="A971" s="0" t="s">
        <v>1384</v>
      </c>
      <c r="B971" s="0" t="s">
        <v>1385</v>
      </c>
      <c r="C971" s="0" t="s">
        <v>31</v>
      </c>
      <c r="D971" s="0" t="s">
        <v>14</v>
      </c>
      <c r="E971" s="0" t="s">
        <v>1386</v>
      </c>
      <c r="F971" s="0" t="s">
        <v>1387</v>
      </c>
      <c r="G971" s="0" t="n">
        <v>0</v>
      </c>
      <c r="H971" s="2" t="s">
        <v>1388</v>
      </c>
      <c r="I971" s="3" t="s">
        <v>371</v>
      </c>
      <c r="J971" s="0" t="s">
        <v>1389</v>
      </c>
      <c r="K971" s="0" t="s">
        <v>215</v>
      </c>
    </row>
    <row r="972" customFormat="false" ht="13.8" hidden="false" customHeight="false" outlineLevel="0" collapsed="false"/>
    <row r="973" customFormat="false" ht="13.8" hidden="false" customHeight="false" outlineLevel="0" collapsed="false">
      <c r="A973" s="0" t="s">
        <v>1334</v>
      </c>
      <c r="B973" s="0" t="s">
        <v>1390</v>
      </c>
      <c r="C973" s="0" t="s">
        <v>31</v>
      </c>
      <c r="D973" s="0" t="s">
        <v>1335</v>
      </c>
      <c r="E973" s="0" t="s">
        <v>1391</v>
      </c>
      <c r="F973" s="0" t="s">
        <v>196</v>
      </c>
      <c r="G973" s="0" t="n">
        <v>0</v>
      </c>
      <c r="H973" s="2" t="s">
        <v>1388</v>
      </c>
      <c r="I973" s="3" t="s">
        <v>371</v>
      </c>
      <c r="J973" s="0" t="s">
        <v>1392</v>
      </c>
      <c r="K973" s="0" t="s">
        <v>215</v>
      </c>
    </row>
    <row r="974" customFormat="false" ht="13.8" hidden="false" customHeight="false" outlineLevel="0" collapsed="false"/>
    <row r="975" customFormat="false" ht="13.8" hidden="false" customHeight="false" outlineLevel="0" collapsed="false"/>
    <row r="976" customFormat="false" ht="13.8" hidden="false" customHeight="false" outlineLevel="0" collapsed="false">
      <c r="A976" s="0" t="s">
        <v>1393</v>
      </c>
      <c r="B976" s="0" t="s">
        <v>1394</v>
      </c>
      <c r="C976" s="0" t="s">
        <v>31</v>
      </c>
      <c r="D976" s="0" t="s">
        <v>1335</v>
      </c>
      <c r="E976" s="0" t="s">
        <v>1395</v>
      </c>
      <c r="F976" s="0" t="s">
        <v>1387</v>
      </c>
      <c r="G976" s="0" t="str">
        <f aca="false">HYPERLINK("http://clipc-services.ceda.ac.uk/dreq/u/865d0e00-53e6-11e6-b524-5404a60d96b5.html","web")</f>
        <v>web</v>
      </c>
      <c r="H976" s="2" t="s">
        <v>1388</v>
      </c>
      <c r="I976" s="3" t="s">
        <v>371</v>
      </c>
      <c r="J976" s="0" t="s">
        <v>1396</v>
      </c>
      <c r="K976" s="0" t="s">
        <v>215</v>
      </c>
    </row>
    <row r="977" customFormat="false" ht="13.8" hidden="false" customHeight="false" outlineLevel="0" collapsed="false">
      <c r="A977" s="0" t="s">
        <v>1393</v>
      </c>
      <c r="B977" s="0" t="s">
        <v>1397</v>
      </c>
      <c r="C977" s="0" t="s">
        <v>31</v>
      </c>
      <c r="D977" s="0" t="s">
        <v>1398</v>
      </c>
      <c r="E977" s="0" t="s">
        <v>1399</v>
      </c>
      <c r="F977" s="0" t="s">
        <v>24</v>
      </c>
      <c r="G977" s="0" t="str">
        <f aca="false">HYPERLINK("http://clipc-services.ceda.ac.uk/dreq/u/a1d2e309c6f25017442ad6c79c4f9eca.html","web")</f>
        <v>web</v>
      </c>
      <c r="H977" s="2" t="s">
        <v>1388</v>
      </c>
      <c r="I977" s="3" t="s">
        <v>371</v>
      </c>
      <c r="J977" s="0" t="s">
        <v>1400</v>
      </c>
      <c r="K977" s="0" t="s">
        <v>215</v>
      </c>
    </row>
    <row r="978" customFormat="false" ht="13.8" hidden="false" customHeight="false" outlineLevel="0" collapsed="false">
      <c r="A978" s="0" t="s">
        <v>1393</v>
      </c>
      <c r="B978" s="0" t="s">
        <v>1401</v>
      </c>
      <c r="C978" s="0" t="s">
        <v>31</v>
      </c>
      <c r="D978" s="0" t="s">
        <v>1402</v>
      </c>
      <c r="E978" s="0" t="s">
        <v>1403</v>
      </c>
      <c r="F978" s="0" t="s">
        <v>24</v>
      </c>
      <c r="G978" s="0" t="str">
        <f aca="false">HYPERLINK("http://clipc-services.ceda.ac.uk/dreq/u/590e5de4-9e49-11e5-803c-0d0b866b59f3.html","web")</f>
        <v>web</v>
      </c>
      <c r="H978" s="2" t="s">
        <v>1388</v>
      </c>
      <c r="I978" s="3" t="s">
        <v>371</v>
      </c>
      <c r="J978" s="0" t="s">
        <v>1404</v>
      </c>
      <c r="K978" s="0" t="s">
        <v>215</v>
      </c>
    </row>
    <row r="979" customFormat="false" ht="13.8" hidden="false" customHeight="false" outlineLevel="0" collapsed="false"/>
    <row r="980" customFormat="false" ht="13.8" hidden="false" customHeight="false" outlineLevel="0" collapsed="false"/>
    <row r="981" customFormat="false" ht="13.8" hidden="false" customHeight="false" outlineLevel="0" collapsed="false">
      <c r="A981" s="0" t="s">
        <v>11</v>
      </c>
      <c r="B981" s="0" t="s">
        <v>306</v>
      </c>
      <c r="C981" s="0" t="s">
        <v>31</v>
      </c>
      <c r="D981" s="0" t="s">
        <v>1405</v>
      </c>
      <c r="E981" s="0" t="s">
        <v>307</v>
      </c>
      <c r="F981" s="0" t="s">
        <v>308</v>
      </c>
      <c r="G981" s="0" t="n">
        <v>0</v>
      </c>
      <c r="H981" s="3" t="s">
        <v>1406</v>
      </c>
      <c r="I981" s="3" t="s">
        <v>36</v>
      </c>
      <c r="J981" s="0" t="s">
        <v>310</v>
      </c>
      <c r="K981" s="0" t="s">
        <v>851</v>
      </c>
    </row>
    <row r="982" customFormat="false" ht="13.8" hidden="false" customHeight="false" outlineLevel="0" collapsed="false">
      <c r="A982" s="0" t="s">
        <v>11</v>
      </c>
      <c r="B982" s="0" t="s">
        <v>311</v>
      </c>
      <c r="C982" s="0" t="s">
        <v>31</v>
      </c>
      <c r="D982" s="0" t="s">
        <v>1405</v>
      </c>
      <c r="E982" s="0" t="s">
        <v>312</v>
      </c>
      <c r="F982" s="0" t="s">
        <v>308</v>
      </c>
      <c r="G982" s="0" t="n">
        <v>0</v>
      </c>
      <c r="H982" s="3" t="s">
        <v>1406</v>
      </c>
      <c r="I982" s="3" t="s">
        <v>36</v>
      </c>
      <c r="J982" s="0" t="s">
        <v>313</v>
      </c>
      <c r="K982" s="0" t="s">
        <v>851</v>
      </c>
    </row>
    <row r="983" customFormat="false" ht="13.8" hidden="false" customHeight="false" outlineLevel="0" collapsed="false">
      <c r="A983" s="0" t="s">
        <v>11</v>
      </c>
      <c r="B983" s="0" t="s">
        <v>314</v>
      </c>
      <c r="C983" s="0" t="s">
        <v>31</v>
      </c>
      <c r="D983" s="0" t="s">
        <v>1405</v>
      </c>
      <c r="E983" s="0" t="s">
        <v>315</v>
      </c>
      <c r="F983" s="0" t="s">
        <v>308</v>
      </c>
      <c r="G983" s="0" t="n">
        <v>0</v>
      </c>
      <c r="H983" s="3" t="s">
        <v>1406</v>
      </c>
      <c r="I983" s="3" t="s">
        <v>36</v>
      </c>
      <c r="J983" s="0" t="s">
        <v>316</v>
      </c>
      <c r="K983" s="0" t="s">
        <v>851</v>
      </c>
    </row>
    <row r="984" customFormat="false" ht="13.8" hidden="false" customHeight="false" outlineLevel="0" collapsed="false">
      <c r="A984" s="0" t="s">
        <v>11</v>
      </c>
      <c r="B984" s="0" t="s">
        <v>317</v>
      </c>
      <c r="C984" s="0" t="s">
        <v>31</v>
      </c>
      <c r="D984" s="0" t="s">
        <v>1405</v>
      </c>
      <c r="E984" s="0" t="s">
        <v>318</v>
      </c>
      <c r="F984" s="0" t="s">
        <v>308</v>
      </c>
      <c r="G984" s="0" t="n">
        <v>0</v>
      </c>
      <c r="H984" s="3" t="s">
        <v>1406</v>
      </c>
      <c r="I984" s="3" t="s">
        <v>36</v>
      </c>
      <c r="J984" s="0" t="s">
        <v>319</v>
      </c>
      <c r="K984" s="0" t="s">
        <v>851</v>
      </c>
    </row>
    <row r="985" customFormat="false" ht="13.8" hidden="false" customHeight="false" outlineLevel="0" collapsed="false"/>
    <row r="986" customFormat="false" ht="13.8" hidden="false" customHeight="false" outlineLevel="0" collapsed="false"/>
    <row r="987" customFormat="false" ht="13.8" hidden="false" customHeight="false" outlineLevel="0" collapsed="false">
      <c r="A987" s="0" t="s">
        <v>950</v>
      </c>
      <c r="B987" s="0" t="s">
        <v>1407</v>
      </c>
      <c r="C987" s="0" t="s">
        <v>31</v>
      </c>
      <c r="D987" s="0" t="s">
        <v>868</v>
      </c>
      <c r="E987" s="0" t="s">
        <v>1408</v>
      </c>
      <c r="F987" s="0" t="s">
        <v>308</v>
      </c>
      <c r="G987" s="0" t="str">
        <f aca="false">HYPERLINK("http://clipc-services.ceda.ac.uk/dreq/u/5914e34e-9e49-11e5-803c-0d0b866b59f3.html","web")</f>
        <v>web</v>
      </c>
      <c r="H987" s="4" t="s">
        <v>1409</v>
      </c>
      <c r="I987" s="4" t="s">
        <v>738</v>
      </c>
      <c r="J987" s="0" t="s">
        <v>1410</v>
      </c>
      <c r="K987" s="0" t="s">
        <v>1411</v>
      </c>
    </row>
    <row r="988" customFormat="false" ht="13.8" hidden="false" customHeight="false" outlineLevel="0" collapsed="false">
      <c r="A988" s="0" t="s">
        <v>950</v>
      </c>
      <c r="B988" s="0" t="s">
        <v>1412</v>
      </c>
      <c r="C988" s="0" t="s">
        <v>31</v>
      </c>
      <c r="D988" s="0" t="s">
        <v>868</v>
      </c>
      <c r="E988" s="0" t="s">
        <v>1413</v>
      </c>
      <c r="F988" s="0" t="s">
        <v>308</v>
      </c>
      <c r="G988" s="0" t="str">
        <f aca="false">HYPERLINK("http://clipc-services.ceda.ac.uk/dreq/u/590f1586-9e49-11e5-803c-0d0b866b59f3.html","web")</f>
        <v>web</v>
      </c>
      <c r="H988" s="4" t="s">
        <v>1409</v>
      </c>
      <c r="I988" s="4" t="s">
        <v>738</v>
      </c>
      <c r="J988" s="0" t="s">
        <v>1414</v>
      </c>
      <c r="K988" s="0" t="s">
        <v>1411</v>
      </c>
    </row>
    <row r="989" customFormat="false" ht="13.8" hidden="false" customHeight="false" outlineLevel="0" collapsed="false"/>
    <row r="990" customFormat="false" ht="13.8" hidden="false" customHeight="false" outlineLevel="0" collapsed="false">
      <c r="A990" s="0" t="s">
        <v>956</v>
      </c>
      <c r="B990" s="0" t="s">
        <v>1415</v>
      </c>
      <c r="C990" s="0" t="s">
        <v>31</v>
      </c>
      <c r="D990" s="0" t="s">
        <v>804</v>
      </c>
      <c r="E990" s="0" t="s">
        <v>1416</v>
      </c>
      <c r="F990" s="0" t="s">
        <v>745</v>
      </c>
      <c r="G990" s="0" t="str">
        <f aca="false">HYPERLINK("http://clipc-services.ceda.ac.uk/dreq/u/5914c6e8-9e49-11e5-803c-0d0b866b59f3.html","web")</f>
        <v>web</v>
      </c>
      <c r="H990" s="4" t="s">
        <v>1409</v>
      </c>
      <c r="I990" s="4" t="s">
        <v>738</v>
      </c>
      <c r="J990" s="0" t="s">
        <v>1417</v>
      </c>
      <c r="K990" s="0" t="s">
        <v>1411</v>
      </c>
    </row>
    <row r="991" customFormat="false" ht="13.8" hidden="false" customHeight="false" outlineLevel="0" collapsed="false"/>
    <row r="992" s="3" customFormat="true" ht="13.8" hidden="false" customHeight="false" outlineLevel="0" collapsed="false">
      <c r="A992" s="3" t="s">
        <v>1028</v>
      </c>
      <c r="B992" s="3" t="s">
        <v>1418</v>
      </c>
      <c r="C992" s="3" t="s">
        <v>31</v>
      </c>
      <c r="D992" s="3" t="s">
        <v>1419</v>
      </c>
      <c r="E992" s="3" t="s">
        <v>1420</v>
      </c>
      <c r="F992" s="3" t="s">
        <v>1421</v>
      </c>
      <c r="G992" s="3" t="str">
        <f aca="false">HYPERLINK("http://clipc-services.ceda.ac.uk/dreq/u/be9cffbb781e32b0bc311b22fa5c0322.html","web")</f>
        <v>web</v>
      </c>
      <c r="H992" s="3" t="s">
        <v>1422</v>
      </c>
      <c r="I992" s="4" t="s">
        <v>738</v>
      </c>
      <c r="J992" s="3" t="s">
        <v>1423</v>
      </c>
      <c r="K992" s="3" t="s">
        <v>1190</v>
      </c>
    </row>
    <row r="993" customFormat="false" ht="13.8" hidden="false" customHeight="false" outlineLevel="0" collapsed="false"/>
    <row r="994" customFormat="false" ht="13.8" hidden="false" customHeight="false" outlineLevel="0" collapsed="false">
      <c r="A994" s="0" t="s">
        <v>1424</v>
      </c>
      <c r="B994" s="0" t="s">
        <v>1425</v>
      </c>
      <c r="C994" s="0" t="s">
        <v>31</v>
      </c>
      <c r="D994" s="0" t="s">
        <v>1426</v>
      </c>
      <c r="E994" s="0" t="s">
        <v>1427</v>
      </c>
      <c r="F994" s="0" t="s">
        <v>336</v>
      </c>
      <c r="G994" s="0" t="str">
        <f aca="false">HYPERLINK("http://clipc-services.ceda.ac.uk/dreq/u/590d64f2-9e49-11e5-803c-0d0b866b59f3.html","web")</f>
        <v>web</v>
      </c>
      <c r="H994" s="4" t="s">
        <v>1409</v>
      </c>
      <c r="I994" s="4" t="s">
        <v>738</v>
      </c>
      <c r="J994" s="0" t="s">
        <v>1428</v>
      </c>
      <c r="K994" s="0" t="s">
        <v>1411</v>
      </c>
    </row>
    <row r="995" customFormat="false" ht="13.8" hidden="false" customHeight="false" outlineLevel="0" collapsed="false">
      <c r="A995" s="0" t="s">
        <v>1424</v>
      </c>
      <c r="B995" s="0" t="s">
        <v>1429</v>
      </c>
      <c r="C995" s="0" t="s">
        <v>31</v>
      </c>
      <c r="D995" s="0" t="s">
        <v>1426</v>
      </c>
      <c r="E995" s="0" t="s">
        <v>1430</v>
      </c>
      <c r="F995" s="0" t="s">
        <v>336</v>
      </c>
      <c r="G995" s="0" t="str">
        <f aca="false">HYPERLINK("http://clipc-services.ceda.ac.uk/dreq/u/5913d0c6-9e49-11e5-803c-0d0b866b59f3.html","web")</f>
        <v>web</v>
      </c>
      <c r="H995" s="4" t="s">
        <v>1409</v>
      </c>
      <c r="I995" s="4" t="s">
        <v>738</v>
      </c>
      <c r="J995" s="0" t="s">
        <v>1431</v>
      </c>
      <c r="K995" s="0" t="s">
        <v>1411</v>
      </c>
    </row>
    <row r="996" customFormat="false" ht="13.8" hidden="false" customHeight="false" outlineLevel="0" collapsed="false"/>
    <row r="997" customFormat="false" ht="13.8" hidden="false" customHeight="false" outlineLevel="0" collapsed="false"/>
    <row r="998" customFormat="false" ht="13.8" hidden="false" customHeight="false" outlineLevel="0" collapsed="false">
      <c r="A998" s="0" t="s">
        <v>956</v>
      </c>
      <c r="B998" s="0" t="s">
        <v>1432</v>
      </c>
      <c r="C998" s="0" t="s">
        <v>31</v>
      </c>
      <c r="D998" s="0" t="s">
        <v>194</v>
      </c>
      <c r="E998" s="0" t="s">
        <v>1433</v>
      </c>
      <c r="F998" s="0" t="s">
        <v>308</v>
      </c>
      <c r="G998" s="0" t="n">
        <v>0</v>
      </c>
      <c r="H998" s="3" t="s">
        <v>1434</v>
      </c>
      <c r="I998" s="3" t="s">
        <v>1435</v>
      </c>
      <c r="J998" s="0" t="s">
        <v>1436</v>
      </c>
      <c r="K998" s="0" t="s">
        <v>1437</v>
      </c>
    </row>
    <row r="999" customFormat="false" ht="13.8" hidden="false" customHeight="false" outlineLevel="0" collapsed="false">
      <c r="A999" s="0" t="s">
        <v>956</v>
      </c>
      <c r="B999" s="0" t="s">
        <v>1438</v>
      </c>
      <c r="C999" s="0" t="s">
        <v>31</v>
      </c>
      <c r="D999" s="0" t="s">
        <v>194</v>
      </c>
      <c r="E999" s="0" t="s">
        <v>1439</v>
      </c>
      <c r="F999" s="0" t="s">
        <v>308</v>
      </c>
      <c r="G999" s="0" t="n">
        <v>0</v>
      </c>
      <c r="H999" s="3" t="s">
        <v>1440</v>
      </c>
      <c r="I999" s="3" t="s">
        <v>1085</v>
      </c>
      <c r="J999" s="0" t="s">
        <v>1441</v>
      </c>
      <c r="K999" s="0" t="s">
        <v>1437</v>
      </c>
    </row>
    <row r="1000" customFormat="false" ht="13.8" hidden="false" customHeight="false" outlineLevel="0" collapsed="false">
      <c r="A1000" s="0" t="s">
        <v>956</v>
      </c>
      <c r="B1000" s="0" t="s">
        <v>1442</v>
      </c>
      <c r="C1000" s="0" t="s">
        <v>31</v>
      </c>
      <c r="D1000" s="0" t="s">
        <v>194</v>
      </c>
      <c r="E1000" s="0" t="s">
        <v>1443</v>
      </c>
      <c r="F1000" s="0" t="s">
        <v>196</v>
      </c>
      <c r="G1000" s="0" t="n">
        <v>0</v>
      </c>
      <c r="H1000" s="3" t="s">
        <v>1444</v>
      </c>
      <c r="I1000" s="3" t="s">
        <v>1085</v>
      </c>
      <c r="J1000" s="0" t="s">
        <v>1445</v>
      </c>
      <c r="K1000" s="0" t="s">
        <v>1437</v>
      </c>
    </row>
    <row r="1001" customFormat="false" ht="13.8" hidden="false" customHeight="false" outlineLevel="0" collapsed="false">
      <c r="A1001" s="0" t="s">
        <v>956</v>
      </c>
      <c r="B1001" s="0" t="s">
        <v>1446</v>
      </c>
      <c r="C1001" s="0" t="s">
        <v>31</v>
      </c>
      <c r="D1001" s="0" t="s">
        <v>194</v>
      </c>
      <c r="E1001" s="0" t="s">
        <v>1447</v>
      </c>
      <c r="F1001" s="0" t="s">
        <v>196</v>
      </c>
      <c r="G1001" s="0" t="n">
        <v>0</v>
      </c>
      <c r="H1001" s="3" t="s">
        <v>1444</v>
      </c>
      <c r="I1001" s="3" t="s">
        <v>1085</v>
      </c>
      <c r="J1001" s="0" t="s">
        <v>1448</v>
      </c>
      <c r="K1001" s="0" t="s">
        <v>1437</v>
      </c>
    </row>
    <row r="1002" customFormat="false" ht="13.8" hidden="false" customHeight="false" outlineLevel="0" collapsed="false">
      <c r="A1002" s="0" t="s">
        <v>956</v>
      </c>
      <c r="B1002" s="0" t="s">
        <v>1449</v>
      </c>
      <c r="C1002" s="0" t="s">
        <v>31</v>
      </c>
      <c r="D1002" s="0" t="s">
        <v>194</v>
      </c>
      <c r="E1002" s="0" t="s">
        <v>1450</v>
      </c>
      <c r="F1002" s="0" t="s">
        <v>196</v>
      </c>
      <c r="G1002" s="0" t="n">
        <v>0</v>
      </c>
      <c r="H1002" s="3" t="s">
        <v>1444</v>
      </c>
      <c r="I1002" s="3" t="s">
        <v>1085</v>
      </c>
      <c r="J1002" s="0" t="s">
        <v>1451</v>
      </c>
      <c r="K1002" s="0" t="s">
        <v>1437</v>
      </c>
    </row>
    <row r="1003" customFormat="false" ht="13.8" hidden="false" customHeight="false" outlineLevel="0" collapsed="false">
      <c r="A1003" s="0" t="s">
        <v>956</v>
      </c>
      <c r="B1003" s="0" t="s">
        <v>1452</v>
      </c>
      <c r="C1003" s="0" t="s">
        <v>31</v>
      </c>
      <c r="D1003" s="0" t="s">
        <v>194</v>
      </c>
      <c r="E1003" s="0" t="s">
        <v>1453</v>
      </c>
      <c r="F1003" s="0" t="s">
        <v>196</v>
      </c>
      <c r="G1003" s="0" t="n">
        <v>0</v>
      </c>
      <c r="H1003" s="3" t="s">
        <v>1454</v>
      </c>
      <c r="I1003" s="3" t="s">
        <v>1085</v>
      </c>
      <c r="J1003" s="0" t="s">
        <v>1455</v>
      </c>
      <c r="K1003" s="0" t="s">
        <v>1437</v>
      </c>
    </row>
    <row r="1004" customFormat="false" ht="13.8" hidden="false" customHeight="false" outlineLevel="0" collapsed="false">
      <c r="A1004" s="0" t="s">
        <v>956</v>
      </c>
      <c r="B1004" s="0" t="s">
        <v>1456</v>
      </c>
      <c r="C1004" s="0" t="s">
        <v>31</v>
      </c>
      <c r="D1004" s="0" t="s">
        <v>194</v>
      </c>
      <c r="E1004" s="0" t="s">
        <v>1457</v>
      </c>
      <c r="F1004" s="0" t="s">
        <v>1458</v>
      </c>
      <c r="G1004" s="0" t="n">
        <v>0</v>
      </c>
      <c r="H1004" s="3" t="s">
        <v>1454</v>
      </c>
      <c r="I1004" s="3" t="s">
        <v>1085</v>
      </c>
      <c r="J1004" s="0" t="s">
        <v>1459</v>
      </c>
      <c r="K1004" s="0" t="s">
        <v>1437</v>
      </c>
    </row>
    <row r="1005" customFormat="false" ht="13.8" hidden="false" customHeight="false" outlineLevel="0" collapsed="false">
      <c r="A1005" s="0" t="s">
        <v>956</v>
      </c>
      <c r="B1005" s="0" t="s">
        <v>1460</v>
      </c>
      <c r="C1005" s="0" t="s">
        <v>31</v>
      </c>
      <c r="D1005" s="0" t="s">
        <v>194</v>
      </c>
      <c r="E1005" s="0" t="s">
        <v>1461</v>
      </c>
      <c r="F1005" s="0" t="s">
        <v>1458</v>
      </c>
      <c r="G1005" s="0" t="n">
        <v>0</v>
      </c>
      <c r="H1005" s="3" t="s">
        <v>1454</v>
      </c>
      <c r="I1005" s="3" t="s">
        <v>1085</v>
      </c>
      <c r="J1005" s="0" t="s">
        <v>1462</v>
      </c>
      <c r="K1005" s="0" t="s">
        <v>1437</v>
      </c>
    </row>
    <row r="1006" customFormat="false" ht="13.8" hidden="false" customHeight="false" outlineLevel="0" collapsed="false">
      <c r="A1006" s="0" t="s">
        <v>956</v>
      </c>
      <c r="B1006" s="0" t="s">
        <v>1463</v>
      </c>
      <c r="C1006" s="0" t="s">
        <v>31</v>
      </c>
      <c r="D1006" s="0" t="s">
        <v>194</v>
      </c>
      <c r="E1006" s="0" t="s">
        <v>1464</v>
      </c>
      <c r="F1006" s="0" t="s">
        <v>960</v>
      </c>
      <c r="G1006" s="0" t="n">
        <v>0</v>
      </c>
      <c r="H1006" s="3" t="s">
        <v>1454</v>
      </c>
      <c r="I1006" s="3" t="s">
        <v>1085</v>
      </c>
      <c r="J1006" s="0" t="s">
        <v>1465</v>
      </c>
      <c r="K1006" s="0" t="s">
        <v>1437</v>
      </c>
    </row>
    <row r="1007" customFormat="false" ht="13.8" hidden="false" customHeight="false" outlineLevel="0" collapsed="false">
      <c r="A1007" s="0" t="s">
        <v>956</v>
      </c>
      <c r="B1007" s="0" t="s">
        <v>1466</v>
      </c>
      <c r="C1007" s="0" t="s">
        <v>31</v>
      </c>
      <c r="D1007" s="0" t="s">
        <v>194</v>
      </c>
      <c r="E1007" s="0" t="s">
        <v>1467</v>
      </c>
      <c r="F1007" s="0" t="s">
        <v>960</v>
      </c>
      <c r="G1007" s="0" t="n">
        <v>0</v>
      </c>
      <c r="H1007" s="3" t="s">
        <v>1454</v>
      </c>
      <c r="I1007" s="3" t="s">
        <v>1085</v>
      </c>
      <c r="J1007" s="0" t="s">
        <v>1468</v>
      </c>
      <c r="K1007" s="0" t="s">
        <v>1437</v>
      </c>
    </row>
    <row r="1008" customFormat="false" ht="13.8" hidden="false" customHeight="false" outlineLevel="0" collapsed="false">
      <c r="A1008" s="0" t="s">
        <v>956</v>
      </c>
      <c r="B1008" s="0" t="s">
        <v>1469</v>
      </c>
      <c r="C1008" s="0" t="s">
        <v>31</v>
      </c>
      <c r="D1008" s="0" t="s">
        <v>194</v>
      </c>
      <c r="E1008" s="0" t="s">
        <v>1470</v>
      </c>
      <c r="F1008" s="0" t="s">
        <v>960</v>
      </c>
      <c r="G1008" s="0" t="n">
        <v>0</v>
      </c>
      <c r="H1008" s="3" t="s">
        <v>1471</v>
      </c>
      <c r="I1008" s="3" t="s">
        <v>1085</v>
      </c>
      <c r="J1008" s="0" t="s">
        <v>1472</v>
      </c>
      <c r="K1008" s="0" t="s">
        <v>1437</v>
      </c>
    </row>
    <row r="1009" customFormat="false" ht="13.8" hidden="false" customHeight="false" outlineLevel="0" collapsed="false">
      <c r="A1009" s="0" t="s">
        <v>956</v>
      </c>
      <c r="B1009" s="0" t="s">
        <v>1473</v>
      </c>
      <c r="C1009" s="0" t="s">
        <v>31</v>
      </c>
      <c r="D1009" s="0" t="s">
        <v>194</v>
      </c>
      <c r="E1009" s="0" t="s">
        <v>1474</v>
      </c>
      <c r="F1009" s="0" t="s">
        <v>960</v>
      </c>
      <c r="G1009" s="0" t="n">
        <v>0</v>
      </c>
      <c r="H1009" s="3" t="s">
        <v>1475</v>
      </c>
      <c r="I1009" s="3" t="s">
        <v>1085</v>
      </c>
      <c r="J1009" s="0" t="s">
        <v>1476</v>
      </c>
      <c r="K1009" s="0" t="s">
        <v>1437</v>
      </c>
    </row>
    <row r="1010" customFormat="false" ht="13.8" hidden="false" customHeight="false" outlineLevel="0" collapsed="false">
      <c r="A1010" s="0" t="s">
        <v>956</v>
      </c>
      <c r="B1010" s="0" t="s">
        <v>1078</v>
      </c>
      <c r="C1010" s="0" t="s">
        <v>31</v>
      </c>
      <c r="D1010" s="0" t="s">
        <v>194</v>
      </c>
      <c r="E1010" s="0" t="s">
        <v>1477</v>
      </c>
      <c r="F1010" s="0" t="s">
        <v>16</v>
      </c>
      <c r="G1010" s="0" t="n">
        <v>0</v>
      </c>
      <c r="H1010" s="3" t="s">
        <v>1454</v>
      </c>
      <c r="I1010" s="3" t="s">
        <v>1085</v>
      </c>
      <c r="J1010" s="0" t="s">
        <v>1081</v>
      </c>
      <c r="K1010" s="0" t="s">
        <v>1437</v>
      </c>
    </row>
    <row r="1011" customFormat="false" ht="13.8" hidden="false" customHeight="false" outlineLevel="0" collapsed="false">
      <c r="A1011" s="0" t="s">
        <v>956</v>
      </c>
      <c r="B1011" s="0" t="s">
        <v>1478</v>
      </c>
      <c r="C1011" s="0" t="s">
        <v>31</v>
      </c>
      <c r="D1011" s="0" t="s">
        <v>194</v>
      </c>
      <c r="E1011" s="0" t="s">
        <v>1479</v>
      </c>
      <c r="F1011" s="0" t="s">
        <v>31</v>
      </c>
      <c r="G1011" s="0" t="n">
        <v>0</v>
      </c>
      <c r="H1011" s="3" t="s">
        <v>1480</v>
      </c>
      <c r="I1011" s="3" t="s">
        <v>1085</v>
      </c>
      <c r="J1011" s="0" t="s">
        <v>1481</v>
      </c>
      <c r="K1011" s="0" t="s">
        <v>1437</v>
      </c>
    </row>
    <row r="1012" customFormat="false" ht="13.8" hidden="false" customHeight="false" outlineLevel="0" collapsed="false">
      <c r="A1012" s="0" t="s">
        <v>956</v>
      </c>
      <c r="B1012" s="0" t="s">
        <v>1482</v>
      </c>
      <c r="C1012" s="0" t="s">
        <v>31</v>
      </c>
      <c r="D1012" s="0" t="s">
        <v>194</v>
      </c>
      <c r="E1012" s="0" t="s">
        <v>1483</v>
      </c>
      <c r="F1012" s="0" t="s">
        <v>31</v>
      </c>
      <c r="G1012" s="0" t="n">
        <v>0</v>
      </c>
      <c r="H1012" s="3" t="s">
        <v>1480</v>
      </c>
      <c r="I1012" s="3" t="s">
        <v>1085</v>
      </c>
      <c r="J1012" s="0" t="s">
        <v>1484</v>
      </c>
      <c r="K1012" s="0" t="s">
        <v>1437</v>
      </c>
    </row>
    <row r="1013" customFormat="false" ht="13.8" hidden="false" customHeight="false" outlineLevel="0" collapsed="false">
      <c r="A1013" s="0" t="s">
        <v>956</v>
      </c>
      <c r="B1013" s="0" t="s">
        <v>290</v>
      </c>
      <c r="C1013" s="0" t="s">
        <v>31</v>
      </c>
      <c r="D1013" s="0" t="s">
        <v>194</v>
      </c>
      <c r="E1013" s="0" t="s">
        <v>1485</v>
      </c>
      <c r="F1013" s="0" t="s">
        <v>292</v>
      </c>
      <c r="G1013" s="0" t="n">
        <v>0</v>
      </c>
      <c r="H1013" s="3" t="s">
        <v>1480</v>
      </c>
      <c r="I1013" s="3" t="s">
        <v>1085</v>
      </c>
      <c r="J1013" s="0" t="s">
        <v>295</v>
      </c>
      <c r="K1013" s="0" t="s">
        <v>1437</v>
      </c>
    </row>
    <row r="1014" customFormat="false" ht="13.8" hidden="false" customHeight="false" outlineLevel="0" collapsed="false"/>
    <row r="1015" customFormat="false" ht="13.8" hidden="false" customHeight="false" outlineLevel="0" collapsed="false">
      <c r="A1015" s="0" t="s">
        <v>303</v>
      </c>
      <c r="B1015" s="0" t="s">
        <v>1486</v>
      </c>
      <c r="C1015" s="0" t="s">
        <v>31</v>
      </c>
      <c r="D1015" s="0" t="s">
        <v>334</v>
      </c>
      <c r="E1015" s="0" t="s">
        <v>1487</v>
      </c>
      <c r="F1015" s="0" t="s">
        <v>336</v>
      </c>
      <c r="G1015" s="0" t="str">
        <f aca="false">HYPERLINK("http://clipc-services.ceda.ac.uk/dreq/u/c8b1814845661bcad37910e70a59b285.html","web")</f>
        <v>web</v>
      </c>
      <c r="H1015" s="0" t="s">
        <v>1488</v>
      </c>
      <c r="I1015" s="0" t="s">
        <v>338</v>
      </c>
      <c r="J1015" s="0" t="s">
        <v>1487</v>
      </c>
      <c r="K1015" s="0" t="s">
        <v>305</v>
      </c>
    </row>
    <row r="1016" customFormat="false" ht="13.8" hidden="false" customHeight="false" outlineLevel="0" collapsed="false">
      <c r="A1016" s="0" t="s">
        <v>303</v>
      </c>
      <c r="B1016" s="0" t="s">
        <v>1489</v>
      </c>
      <c r="C1016" s="0" t="s">
        <v>31</v>
      </c>
      <c r="D1016" s="0" t="s">
        <v>334</v>
      </c>
      <c r="E1016" s="0" t="s">
        <v>1490</v>
      </c>
      <c r="F1016" s="0" t="s">
        <v>336</v>
      </c>
      <c r="G1016" s="0" t="str">
        <f aca="false">HYPERLINK("http://clipc-services.ceda.ac.uk/dreq/u/93a0ba1f23bfc41b720ea68951d28144.html","web")</f>
        <v>web</v>
      </c>
      <c r="H1016" s="0" t="s">
        <v>1491</v>
      </c>
      <c r="I1016" s="0" t="s">
        <v>338</v>
      </c>
      <c r="J1016" s="0" t="s">
        <v>1492</v>
      </c>
      <c r="K1016" s="0" t="s">
        <v>305</v>
      </c>
    </row>
    <row r="1017" customFormat="false" ht="13.8" hidden="false" customHeight="false" outlineLevel="0" collapsed="false">
      <c r="A1017" s="0" t="s">
        <v>303</v>
      </c>
      <c r="B1017" s="0" t="s">
        <v>1493</v>
      </c>
      <c r="C1017" s="0" t="s">
        <v>31</v>
      </c>
      <c r="D1017" s="0" t="s">
        <v>334</v>
      </c>
      <c r="E1017" s="0" t="s">
        <v>1494</v>
      </c>
      <c r="F1017" s="0" t="s">
        <v>336</v>
      </c>
      <c r="G1017" s="0" t="str">
        <f aca="false">HYPERLINK("http://clipc-services.ceda.ac.uk/dreq/u/52f043533a691ca5721460e316c3a328.html","web")</f>
        <v>web</v>
      </c>
      <c r="H1017" s="0" t="s">
        <v>1495</v>
      </c>
      <c r="I1017" s="0" t="s">
        <v>36</v>
      </c>
      <c r="J1017" s="0" t="s">
        <v>1496</v>
      </c>
      <c r="K1017" s="0" t="s">
        <v>305</v>
      </c>
    </row>
    <row r="1018" customFormat="false" ht="13.8" hidden="false" customHeight="false" outlineLevel="0" collapsed="false">
      <c r="A1018" s="0" t="s">
        <v>303</v>
      </c>
      <c r="B1018" s="0" t="s">
        <v>1497</v>
      </c>
      <c r="C1018" s="0" t="s">
        <v>31</v>
      </c>
      <c r="D1018" s="0" t="s">
        <v>334</v>
      </c>
      <c r="E1018" s="0" t="s">
        <v>1498</v>
      </c>
      <c r="F1018" s="0" t="s">
        <v>350</v>
      </c>
      <c r="G1018" s="0" t="str">
        <f aca="false">HYPERLINK("http://clipc-services.ceda.ac.uk/dreq/u/2a6093caf9e5cd42fb2fba6bdb73d6db.html","web")</f>
        <v>web</v>
      </c>
      <c r="H1018" s="0" t="s">
        <v>1499</v>
      </c>
      <c r="I1018" s="0" t="s">
        <v>338</v>
      </c>
      <c r="J1018" s="0" t="s">
        <v>1498</v>
      </c>
      <c r="K1018" s="0" t="s">
        <v>305</v>
      </c>
    </row>
    <row r="1019" customFormat="false" ht="13.8" hidden="false" customHeight="false" outlineLevel="0" collapsed="false">
      <c r="A1019" s="0" t="s">
        <v>303</v>
      </c>
      <c r="B1019" s="0" t="s">
        <v>1500</v>
      </c>
      <c r="C1019" s="0" t="s">
        <v>31</v>
      </c>
      <c r="D1019" s="0" t="s">
        <v>334</v>
      </c>
      <c r="E1019" s="0" t="s">
        <v>1501</v>
      </c>
      <c r="F1019" s="0" t="s">
        <v>350</v>
      </c>
      <c r="G1019" s="0" t="str">
        <f aca="false">HYPERLINK("http://clipc-services.ceda.ac.uk/dreq/u/a1d576b3fc447c37d782926441428ffd.html","web")</f>
        <v>web</v>
      </c>
      <c r="H1019" s="0" t="s">
        <v>1502</v>
      </c>
      <c r="I1019" s="0" t="s">
        <v>338</v>
      </c>
      <c r="J1019" s="0" t="s">
        <v>1496</v>
      </c>
      <c r="K1019" s="0" t="s">
        <v>305</v>
      </c>
    </row>
    <row r="1020" customFormat="false" ht="13.8" hidden="false" customHeight="false" outlineLevel="0" collapsed="false">
      <c r="A1020" s="0" t="s">
        <v>303</v>
      </c>
      <c r="B1020" s="0" t="s">
        <v>1503</v>
      </c>
      <c r="C1020" s="0" t="s">
        <v>31</v>
      </c>
      <c r="D1020" s="0" t="s">
        <v>334</v>
      </c>
      <c r="E1020" s="0" t="s">
        <v>1504</v>
      </c>
      <c r="F1020" s="0" t="s">
        <v>350</v>
      </c>
      <c r="G1020" s="0" t="str">
        <f aca="false">HYPERLINK("http://clipc-services.ceda.ac.uk/dreq/u/6e30ba1e2c19dcbd85faa176d4eae596.html","web")</f>
        <v>web</v>
      </c>
      <c r="H1020" s="0" t="s">
        <v>1505</v>
      </c>
      <c r="I1020" s="0" t="s">
        <v>338</v>
      </c>
      <c r="J1020" s="0" t="s">
        <v>1506</v>
      </c>
      <c r="K1020" s="0" t="s">
        <v>305</v>
      </c>
    </row>
    <row r="1021" customFormat="false" ht="13.8" hidden="false" customHeight="false" outlineLevel="0" collapsed="false">
      <c r="A1021" s="0" t="s">
        <v>303</v>
      </c>
      <c r="B1021" s="0" t="s">
        <v>1507</v>
      </c>
      <c r="C1021" s="0" t="s">
        <v>31</v>
      </c>
      <c r="D1021" s="0" t="s">
        <v>1508</v>
      </c>
      <c r="E1021" s="0" t="s">
        <v>1509</v>
      </c>
      <c r="F1021" s="0" t="s">
        <v>1510</v>
      </c>
      <c r="G1021" s="0" t="str">
        <f aca="false">HYPERLINK("http://clipc-services.ceda.ac.uk/dreq/u/21ef5e4c-b894-11e6-a189-5404a60d96b5.html","web")</f>
        <v>web</v>
      </c>
      <c r="H1021" s="0" t="s">
        <v>1511</v>
      </c>
      <c r="I1021" s="0" t="s">
        <v>226</v>
      </c>
      <c r="J1021" s="0" t="s">
        <v>1512</v>
      </c>
      <c r="K1021" s="0" t="s">
        <v>305</v>
      </c>
    </row>
    <row r="1022" customFormat="false" ht="13.8" hidden="false" customHeight="false" outlineLevel="0" collapsed="false">
      <c r="A1022" s="0" t="s">
        <v>303</v>
      </c>
      <c r="B1022" s="0" t="s">
        <v>1513</v>
      </c>
      <c r="C1022" s="0" t="s">
        <v>31</v>
      </c>
      <c r="D1022" s="0" t="s">
        <v>1508</v>
      </c>
      <c r="E1022" s="0" t="s">
        <v>1514</v>
      </c>
      <c r="F1022" s="0" t="s">
        <v>1515</v>
      </c>
      <c r="G1022" s="0" t="str">
        <f aca="false">HYPERLINK("http://clipc-services.ceda.ac.uk/dreq/u/2260e24c-b894-11e6-a189-5404a60d96b5.html","web")</f>
        <v>web</v>
      </c>
      <c r="H1022" s="0" t="s">
        <v>1511</v>
      </c>
      <c r="I1022" s="0" t="s">
        <v>226</v>
      </c>
      <c r="J1022" s="0" t="s">
        <v>1516</v>
      </c>
      <c r="K1022" s="0" t="s">
        <v>305</v>
      </c>
    </row>
    <row r="1023" customFormat="false" ht="13.8" hidden="false" customHeight="false" outlineLevel="0" collapsed="false"/>
    <row r="1024" s="3" customFormat="true" ht="15" hidden="false" customHeight="false" outlineLevel="0" collapsed="false">
      <c r="A1024" s="3" t="s">
        <v>712</v>
      </c>
      <c r="B1024" s="3" t="s">
        <v>1517</v>
      </c>
      <c r="C1024" s="3" t="s">
        <v>31</v>
      </c>
      <c r="D1024" s="3" t="s">
        <v>1518</v>
      </c>
      <c r="E1024" s="3" t="s">
        <v>1519</v>
      </c>
      <c r="F1024" s="3" t="s">
        <v>219</v>
      </c>
      <c r="G1024" s="3" t="str">
        <f aca="false">HYPERLINK("http://clipc-services.ceda.ac.uk/dreq/u/154ab10964742eaff37de9cc5beef39c.html","web")</f>
        <v>web</v>
      </c>
      <c r="H1024" s="3" t="s">
        <v>1520</v>
      </c>
      <c r="I1024" s="3" t="s">
        <v>1521</v>
      </c>
      <c r="J1024" s="3" t="s">
        <v>1522</v>
      </c>
      <c r="K1024" s="3" t="s">
        <v>717</v>
      </c>
    </row>
    <row r="1026" s="3" customFormat="true" ht="15" hidden="false" customHeight="false" outlineLevel="0" collapsed="false">
      <c r="A1026" s="3" t="s">
        <v>381</v>
      </c>
      <c r="B1026" s="3" t="s">
        <v>1523</v>
      </c>
      <c r="C1026" s="3" t="s">
        <v>31</v>
      </c>
      <c r="D1026" s="3" t="s">
        <v>868</v>
      </c>
      <c r="E1026" s="3" t="s">
        <v>1524</v>
      </c>
      <c r="F1026" s="3" t="s">
        <v>1525</v>
      </c>
      <c r="G1026" s="3" t="str">
        <f aca="false">HYPERLINK("http://clipc-services.ceda.ac.uk/dreq/u/0e5d376315a376cd2b1e37f440fe43d3.html","web")</f>
        <v>web</v>
      </c>
      <c r="H1026" s="3" t="s">
        <v>1526</v>
      </c>
      <c r="I1026" s="3" t="s">
        <v>1521</v>
      </c>
      <c r="J1026" s="3" t="s">
        <v>1527</v>
      </c>
      <c r="K1026" s="3" t="s">
        <v>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2019-02-01T14:30:29Z</dcterms:created>
  <dc:creator/>
  <dc:description/>
  <dc:language>en-US</dc:language>
  <cp:lastModifiedBy/>
  <dcterms:modified xsi:type="dcterms:W3CDTF">2019-02-01T16:18:58Z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