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<sst xmlns="http://schemas.openxmlformats.org/spreadsheetml/2006/main" count="2984" uniqueCount="1002">
  <si>
    <t>Table</t>
  </si>
  <si>
    <t>Dimension format of variable</t>
  </si>
  <si>
    <t>variable</t>
  </si>
  <si>
    <t>variable long name</t>
  </si>
  <si>
    <t>link</t>
  </si>
  <si>
    <t>comment</t>
  </si>
  <si>
    <t>comment author</t>
  </si>
  <si>
    <t>extensive variable description</t>
  </si>
  <si>
    <t>6hrLev</t>
  </si>
  <si>
    <t>longitude latitude alevel time1</t>
  </si>
  <si>
    <t>ec550aer</t>
  </si>
  <si>
    <t>Aerosol extinction coefficient</t>
  </si>
  <si>
    <t>This TM5  variable name equals the cmor name. Postprocessing in ece2cmor3 has to be added.</t>
  </si>
  <si>
    <t>Tommi Bergman</t>
  </si>
  <si>
    <t>Aerosol Extinction at 550nm</t>
  </si>
  <si>
    <t>Oyr</t>
  </si>
  <si>
    <t>longitude latitude olevel time</t>
  </si>
  <si>
    <t>cfc11</t>
  </si>
  <si>
    <t>Mole Concentration of CFC-11 in sea water</t>
  </si>
  <si>
    <t xml:space="preserve">Identified in one of the shaconemo (200) ping files. </t>
  </si>
  <si>
    <t>Thomas Reerink</t>
  </si>
  <si>
    <t>cfc12</t>
  </si>
  <si>
    <t>Mole Concentration of CFC-12 in sea water</t>
  </si>
  <si>
    <t>longitude latitude time</t>
  </si>
  <si>
    <t>somint</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</si>
  <si>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</si>
  <si>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</si>
  <si>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</si>
  <si>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</si>
  <si>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</si>
  <si>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ocontemptend</t>
  </si>
  <si>
    <t>tendency of sea water conservative temperature expressed as heat content</t>
  </si>
  <si>
    <t>Tendency of heat content for a grid cell from all processes. Reported only for models that use conservative temperature as prognostic field.</t>
  </si>
  <si>
    <t>ocontemprmadvect</t>
  </si>
  <si>
    <t>tendency of sea water conservative temperature expressed as heat content due to residual mean (sum of Eulerian + parameterized) advection</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</si>
  <si>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</si>
  <si>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</si>
  <si>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</si>
  <si>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</si>
  <si>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</si>
  <si>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</si>
  <si>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</si>
  <si>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</si>
  <si>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</si>
  <si>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</si>
  <si>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</si>
  <si>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</si>
  <si>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</si>
  <si>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</si>
  <si>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</si>
  <si>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</si>
  <si>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</si>
  <si>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</si>
  <si>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</si>
  <si>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</si>
  <si>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</si>
  <si>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</si>
  <si>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</si>
  <si>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</si>
  <si>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</si>
  <si>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</si>
  <si>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</si>
  <si>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</si>
  <si>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</si>
  <si>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</si>
  <si>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</si>
  <si>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</si>
  <si>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</si>
  <si>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</si>
  <si>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no3</t>
  </si>
  <si>
    <t>Dissolved Nitrate Concentration</t>
  </si>
  <si>
    <t>dfe</t>
  </si>
  <si>
    <t>Mole Concentration of Dissolved Iron in sea water</t>
  </si>
  <si>
    <t>Dissolved iron in sea water,  including both Fe2+ and Fe3+ ions (but not particulate detrital iron)</t>
  </si>
  <si>
    <t>si</t>
  </si>
  <si>
    <t>Total Dissolved Inorganic Silicon Concentration</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</si>
  <si>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</si>
  <si>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</si>
  <si>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</si>
  <si>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</si>
  <si>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</si>
  <si>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</si>
  <si>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</si>
  <si>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</si>
  <si>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</si>
  <si>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</si>
  <si>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</si>
  <si>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</si>
  <si>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</si>
  <si>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</si>
  <si>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</si>
  <si>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</si>
  <si>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</si>
  <si>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</si>
  <si>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</si>
  <si>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</si>
  <si>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</si>
  <si>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</si>
  <si>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</si>
  <si>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</si>
  <si>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</si>
  <si>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</si>
  <si>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</si>
  <si>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</si>
  <si>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</si>
  <si>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pbsi</t>
  </si>
  <si>
    <t>Biogenic Silica Production</t>
  </si>
  <si>
    <t>pcalc</t>
  </si>
  <si>
    <t>Calcite Production</t>
  </si>
  <si>
    <t>expc</t>
  </si>
  <si>
    <t>Sinking Particulate Organic Carbon Flux</t>
  </si>
  <si>
    <t>Downward flux of particulate organic carbon</t>
  </si>
  <si>
    <t>expfe</t>
  </si>
  <si>
    <t>Sinking Particulate Iron Flux</t>
  </si>
  <si>
    <t>expsi</t>
  </si>
  <si>
    <t>Sinking Particulate Silica Flux</t>
  </si>
  <si>
    <t>expcalc</t>
  </si>
  <si>
    <t>Sinking Calcite Flux</t>
  </si>
  <si>
    <t>Downward flux of Calcite</t>
  </si>
  <si>
    <t>remoc</t>
  </si>
  <si>
    <t>Remineralization of Organic Carbon</t>
  </si>
  <si>
    <t>dcalc</t>
  </si>
  <si>
    <t>Calcite Dissolution</t>
  </si>
  <si>
    <t>Rate of change of Calcite carbon mole concentration  due to dissolution</t>
  </si>
  <si>
    <t>pdi</t>
  </si>
  <si>
    <t>Diatom Primary Carbon Production</t>
  </si>
  <si>
    <t>Primary (organic carbon) production by the diatom component alone</t>
  </si>
  <si>
    <t>ppdiat</t>
  </si>
  <si>
    <t>Net Primary Organic Carbon Production by Diatoms</t>
  </si>
  <si>
    <t>ppmisc</t>
  </si>
  <si>
    <t>Net Primary Organic Carbon Production by Other Phytoplankton</t>
  </si>
  <si>
    <t>Primary (organic carbon) production by other phytoplankton components alone</t>
  </si>
  <si>
    <t>graz</t>
  </si>
  <si>
    <t>Total Grazing of Phytoplankton by Zooplankton</t>
  </si>
  <si>
    <t>fgco2</t>
  </si>
  <si>
    <t>Surface Downward Flux of Total CO2</t>
  </si>
  <si>
    <t>Gas exchange flux of CO2 (positive into ocean)</t>
  </si>
  <si>
    <t>CFday</t>
  </si>
  <si>
    <t>longitude latitude alevhalf time</t>
  </si>
  <si>
    <t>phalf</t>
  </si>
  <si>
    <t>Pressure on Model Half-Levels</t>
  </si>
  <si>
    <t>Air pressure on model half-levels</t>
  </si>
  <si>
    <t>Oday</t>
  </si>
  <si>
    <t>chlos</t>
  </si>
  <si>
    <t>Sea Surface Total Chlorophyll Mass Concentration</t>
  </si>
  <si>
    <t>Sum of chlorophyll from all phytoplankton group concentrations at the sea surface.  In most models this is equal to chldiat+chlmisc, that is the sum of 'Diatom Chlorophyll Mass Concentration' plus 'Other Phytoplankton Chlorophyll Mass Concentration'</t>
  </si>
  <si>
    <t>phycos</t>
  </si>
  <si>
    <t>Sea Surface Phytoplankton Carbon Concentration</t>
  </si>
  <si>
    <t>sum of phytoplankton organic carbon component concentrations at the sea surface</t>
  </si>
  <si>
    <t>sossq</t>
  </si>
  <si>
    <t>Square of Sea Surface Salinity</t>
  </si>
  <si>
    <t>omldamax</t>
  </si>
  <si>
    <t>Daily Maximum Ocean Mixed Layer Thickness Defined by Mixing Scheme</t>
  </si>
  <si>
    <t>CFsubhr</t>
  </si>
  <si>
    <t>alevhalf site time1</t>
  </si>
  <si>
    <t>site time1</t>
  </si>
  <si>
    <t>fco2antt</t>
  </si>
  <si>
    <t>Carbon Mass Flux into Atmosphere Due to All Anthropogenic Emissions of CO2</t>
  </si>
  <si>
    <t>Not available in the AOGCM, but will be added by Tommi  in the ESM in TM5 with its cmor name.</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</si>
  <si>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</si>
  <si>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</si>
  <si>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</si>
  <si>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</si>
  <si>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</si>
  <si>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</si>
  <si>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</si>
  <si>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Odec</t>
  </si>
  <si>
    <t>time</t>
  </si>
  <si>
    <t>bigthetaoga</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</si>
  <si>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</si>
  <si>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</si>
  <si>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</si>
  <si>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</si>
  <si>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</si>
  <si>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</si>
  <si>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</si>
  <si>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agessc</t>
  </si>
  <si>
    <t>Sea Water Age Since Surface Contact</t>
  </si>
  <si>
    <t>Time elapsed since water was last in surface layer of the ocean.</t>
  </si>
  <si>
    <t>latitude basin time</t>
  </si>
  <si>
    <t>hfbasin</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</si>
  <si>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</si>
  <si>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</si>
  <si>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</si>
  <si>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</si>
  <si>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</si>
  <si>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</si>
  <si>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simass</t>
  </si>
  <si>
    <t>Sea-ice mass per area</t>
  </si>
  <si>
    <t>Total mass of sea ice divided by grid-cell area</t>
  </si>
  <si>
    <t>sivol</t>
  </si>
  <si>
    <t>Sea-ice volume per area</t>
  </si>
  <si>
    <t>Total volume of sea ice divided by grid-cell area (this used to be called ice thickness in CMIP5)</t>
  </si>
  <si>
    <t>sisnmass</t>
  </si>
  <si>
    <t>Snow mass per area</t>
  </si>
  <si>
    <t>Total mass of snow on sea ice divided by grid-cell area</t>
  </si>
  <si>
    <t>longitude latitude iceband time</t>
  </si>
  <si>
    <t>siitdconc</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</si>
  <si>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</si>
  <si>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</si>
  <si>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</si>
  <si>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</si>
  <si>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</si>
  <si>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</si>
  <si>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</si>
  <si>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</si>
  <si>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</si>
  <si>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</si>
  <si>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</si>
  <si>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sitempsnic</t>
  </si>
  <si>
    <t>Temperature at snow-ice interface</t>
  </si>
  <si>
    <t>Report surface temperature of ice where snow thickness is zero</t>
  </si>
  <si>
    <t>sitempbot</t>
  </si>
  <si>
    <t>Temperature at ice-ocean interface</t>
  </si>
  <si>
    <t>Report temperature at interface, NOT temperature within lowermost model layer</t>
  </si>
  <si>
    <t>siage</t>
  </si>
  <si>
    <t>Age of sea ice</t>
  </si>
  <si>
    <t>sisaltmass</t>
  </si>
  <si>
    <t>Mass of salt in sea ice per area</t>
  </si>
  <si>
    <t>Total mass of all salt in sea ice divided by grid-cell area</t>
  </si>
  <si>
    <t>sisali</t>
  </si>
  <si>
    <t>Sea ice salinity</t>
  </si>
  <si>
    <t>Mean sea-ice salinity of all sea ice in grid cell</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</si>
  <si>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</si>
  <si>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</si>
  <si>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</si>
  <si>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</si>
  <si>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</si>
  <si>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</si>
  <si>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</si>
  <si>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</si>
  <si>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</si>
  <si>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</si>
  <si>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</si>
  <si>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</si>
  <si>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</si>
  <si>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</si>
  <si>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</si>
  <si>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</si>
  <si>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</si>
  <si>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</si>
  <si>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</si>
  <si>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</si>
  <si>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</si>
  <si>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</si>
  <si>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</si>
  <si>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</si>
  <si>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</si>
  <si>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</si>
  <si>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</si>
  <si>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</si>
  <si>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</si>
  <si>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</si>
  <si>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</si>
  <si>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</si>
  <si>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</si>
  <si>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</si>
  <si>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</si>
  <si>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</si>
  <si>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</si>
  <si>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</si>
  <si>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</si>
  <si>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</si>
  <si>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</si>
  <si>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</si>
  <si>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</si>
  <si>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</si>
  <si>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</si>
  <si>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</si>
  <si>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</si>
  <si>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</si>
  <si>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</si>
  <si>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</si>
  <si>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</si>
  <si>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</si>
  <si>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</si>
  <si>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</si>
  <si>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</si>
  <si>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</si>
  <si>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</si>
  <si>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</si>
  <si>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</si>
  <si>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</si>
  <si>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</si>
  <si>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</si>
  <si>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</si>
  <si>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</si>
  <si>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</si>
  <si>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</si>
  <si>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</si>
  <si>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</si>
  <si>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</si>
  <si>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</si>
  <si>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</si>
  <si>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</si>
  <si>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</si>
  <si>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</si>
  <si>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</si>
  <si>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</si>
  <si>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</si>
  <si>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</si>
  <si>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</si>
  <si>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</si>
  <si>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</si>
  <si>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</si>
  <si>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</si>
  <si>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</si>
  <si>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</si>
  <si>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</si>
  <si>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</si>
  <si>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</si>
  <si>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</si>
  <si>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</si>
  <si>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</si>
  <si>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</si>
  <si>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</si>
  <si>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</si>
  <si>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</si>
  <si>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</si>
  <si>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</si>
  <si>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</si>
  <si>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</si>
  <si>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</si>
  <si>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</si>
  <si>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</si>
  <si>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longitude latitude time1</t>
  </si>
  <si>
    <t>sistresave</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</si>
  <si>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</si>
  <si>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</si>
  <si>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</si>
  <si>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</si>
  <si>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</si>
  <si>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</si>
  <si>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</si>
  <si>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</si>
  <si>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</si>
  <si>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</si>
  <si>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</si>
  <si>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</si>
  <si>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</si>
  <si>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</si>
  <si>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</si>
  <si>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</si>
  <si>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</si>
  <si>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</si>
  <si>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</si>
  <si>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</si>
  <si>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</si>
  <si>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</si>
  <si>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</si>
  <si>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</si>
  <si>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</si>
  <si>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</si>
  <si>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</si>
  <si>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</si>
  <si>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</si>
  <si>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Omon</t>
  </si>
  <si>
    <t>Moles Per Unit Mass of CFC-11 in sea water</t>
  </si>
  <si>
    <t>Moles Per Unit Mass of CFC-12 in sea water</t>
  </si>
  <si>
    <t>fgsf6</t>
  </si>
  <si>
    <t>Surface Downward SF6 flux</t>
  </si>
  <si>
    <t>gas exchange flux of SF6</t>
  </si>
  <si>
    <t>fgcfc11</t>
  </si>
  <si>
    <t>Surface Downward CFC11 flux</t>
  </si>
  <si>
    <t>gas exchange flux of CFC11</t>
  </si>
  <si>
    <t>fgcfc12</t>
  </si>
  <si>
    <t>Surface Downward CFC12 flux</t>
  </si>
  <si>
    <t>gas exchange flux of CFC12</t>
  </si>
  <si>
    <t>zostoga</t>
  </si>
  <si>
    <t>Global Average Thermosteric Sea Level Change</t>
  </si>
  <si>
    <t>There is no CMIP6 request for zosga nor zossga.</t>
  </si>
  <si>
    <t>longitude latitude time depth0m</t>
  </si>
  <si>
    <t>Surface Phytoplankton Carbon Concentration</t>
  </si>
  <si>
    <t>bigthetao</t>
  </si>
  <si>
    <t>Sea Water Convervative Temperature</t>
  </si>
  <si>
    <t>Sea water conservative temperature (this should be contributed only for models using conservative temperature as prognostic field)</t>
  </si>
  <si>
    <t>tob</t>
  </si>
  <si>
    <t>Sea Water Potential Temperature at Sea Floor</t>
  </si>
  <si>
    <t>Potential temperature at the ocean bottom-most grid cell.</t>
  </si>
  <si>
    <t>sob</t>
  </si>
  <si>
    <t>sea water salinity at sea floor</t>
  </si>
  <si>
    <t>Model prognostic salinity at bottom-most model grid cell</t>
  </si>
  <si>
    <t>msftbarot</t>
  </si>
  <si>
    <t>Ocean Barotropic Mass Streamfunction</t>
  </si>
  <si>
    <t>Streamfunction or its approximation for free surface models. See OMDP document for details.</t>
  </si>
  <si>
    <t>mlotstsq</t>
  </si>
  <si>
    <t>Square of Ocean Mixed Layer Thickness Defined by Sigma T</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</si>
  <si>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</si>
  <si>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</si>
  <si>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</si>
  <si>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</si>
  <si>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</si>
  <si>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</si>
  <si>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</si>
  <si>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</si>
  <si>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</si>
  <si>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</si>
  <si>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</si>
  <si>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</si>
  <si>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</si>
  <si>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</si>
  <si>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</si>
  <si>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</si>
  <si>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</si>
  <si>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</si>
  <si>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</si>
  <si>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</si>
  <si>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</si>
  <si>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</si>
  <si>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</si>
  <si>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</si>
  <si>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</si>
  <si>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</si>
  <si>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</si>
  <si>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</si>
  <si>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</si>
  <si>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phyfeos</t>
  </si>
  <si>
    <t>Surface Mass Concentration of Diazotrophs expressed as Chlorophyll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</si>
  <si>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</si>
  <si>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</si>
  <si>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</si>
  <si>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</si>
  <si>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</si>
  <si>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</si>
  <si>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</si>
  <si>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</si>
  <si>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</si>
  <si>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</si>
  <si>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</si>
  <si>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</si>
  <si>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</si>
  <si>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</si>
  <si>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htovovrt</t>
  </si>
  <si>
    <t>Northward Ocean Heat Transport due to Overturning</t>
  </si>
  <si>
    <t>sltovgyre</t>
  </si>
  <si>
    <t>Northward Ocean Salt Transport due to Gyre</t>
  </si>
  <si>
    <t>sltovovrt</t>
  </si>
  <si>
    <t>Northward Ocean Salt Transport due to Overturning</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</si>
  <si>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</si>
  <si>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</si>
  <si>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</si>
  <si>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</si>
  <si>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</si>
  <si>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</si>
  <si>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</si>
  <si>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</si>
  <si>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</si>
  <si>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hfgeou</t>
  </si>
  <si>
    <t>Upward Geothermal Heat Flux at Sea Floor</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</si>
  <si>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</si>
  <si>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</si>
  <si>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</si>
  <si>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</si>
  <si>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</si>
  <si>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</si>
  <si>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</si>
  <si>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</si>
  <si>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hfsnthermds2d</t>
  </si>
  <si>
    <t>Heat Flux into Sea Water due to Snow Thermodynamics</t>
  </si>
  <si>
    <t>hfibthermds2d</t>
  </si>
  <si>
    <t>Heat Flux into Sea Water due to Iceberg Thermodynamics</t>
  </si>
  <si>
    <t>limndiat</t>
  </si>
  <si>
    <t>Nitrogen limitation of Diatoms</t>
  </si>
  <si>
    <t>limnmisc</t>
  </si>
  <si>
    <t>Nitrogen Limitation of Other Phytoplankton</t>
  </si>
  <si>
    <t>limirrdiat</t>
  </si>
  <si>
    <t>Irradiance limitation of Diatoms</t>
  </si>
  <si>
    <t>limirrmisc</t>
  </si>
  <si>
    <t>Irradiance Limitation of Other Phytoplankton</t>
  </si>
  <si>
    <t>limfediat</t>
  </si>
  <si>
    <t>Iron limitation of Diatoms</t>
  </si>
  <si>
    <t>limfemisc</t>
  </si>
  <si>
    <t>Iron Limitation of Other Phytoplankton</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</si>
  <si>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</si>
  <si>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</si>
  <si>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</si>
  <si>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intppnitrate</t>
  </si>
  <si>
    <t>Primary Organic Carbon Production by Phytoplankton Based on Nitrate Uptake Alone</t>
  </si>
  <si>
    <t>Vertically integrated primary (organic carbon) production by phytoplankton based on nitrate uptake alone</t>
  </si>
  <si>
    <t>intppdiat</t>
  </si>
  <si>
    <t>Vertically integrated primary (organic carbon) production by the diatom phytoplankton component alone</t>
  </si>
  <si>
    <t>intppmisc</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</si>
  <si>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</si>
  <si>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</si>
  <si>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</si>
  <si>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</si>
  <si>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</si>
  <si>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</si>
  <si>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</si>
  <si>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intpcalcite</t>
  </si>
  <si>
    <t>Vertically integrated calcite production</t>
  </si>
  <si>
    <t>longitude latitude time depth100m</t>
  </si>
  <si>
    <t>epc100</t>
  </si>
  <si>
    <t>Downward Flux of Particle Organic Carbon</t>
  </si>
  <si>
    <t>epfe100</t>
  </si>
  <si>
    <t>Downward Flux of Particulate Iron</t>
  </si>
  <si>
    <t>epsi100</t>
  </si>
  <si>
    <t>Downward Flux of Particulate Silica</t>
  </si>
  <si>
    <t>epcalc100</t>
  </si>
  <si>
    <t>Downward Flux of Calcite</t>
  </si>
  <si>
    <t>intdic</t>
  </si>
  <si>
    <t>Dissolved Inorganic Carbon Content</t>
  </si>
  <si>
    <t>Vertically integrated DIC</t>
  </si>
  <si>
    <t>dpco2</t>
  </si>
  <si>
    <t>Delta PCO2</t>
  </si>
  <si>
    <t>dpo2</t>
  </si>
  <si>
    <t>Delta PO2</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</si>
  <si>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</si>
  <si>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</si>
  <si>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</si>
  <si>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</si>
  <si>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</si>
  <si>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</si>
  <si>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</si>
  <si>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</si>
  <si>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</si>
  <si>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intpn2</t>
  </si>
  <si>
    <t>Nitrogen Fixation Rate in Ocean</t>
  </si>
  <si>
    <t>Vertically integrated nitrogen fixation</t>
  </si>
  <si>
    <t>o2min</t>
  </si>
  <si>
    <t>Oxygen Minimum Concentration</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</si>
  <si>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</si>
  <si>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</si>
  <si>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</si>
  <si>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</si>
  <si>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</si>
  <si>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</si>
  <si>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dissoc</t>
  </si>
  <si>
    <t>Dissolved Organic Carbon Concentration</t>
  </si>
  <si>
    <t>Sum of dissolved carbon component concentrations explicitly represented (i.e. not ~40 uM refractory unless explicit)</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</si>
  <si>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</si>
  <si>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</si>
  <si>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</si>
  <si>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</si>
  <si>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</si>
  <si>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</si>
  <si>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</si>
  <si>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</si>
  <si>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</si>
  <si>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</si>
  <si>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</si>
  <si>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</si>
  <si>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</si>
  <si>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</si>
  <si>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</si>
  <si>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</si>
  <si>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</si>
  <si>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</si>
  <si>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</si>
  <si>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</si>
  <si>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</si>
  <si>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</si>
  <si>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</si>
  <si>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</si>
  <si>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</si>
  <si>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</si>
  <si>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</si>
  <si>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nh4</t>
  </si>
  <si>
    <t>Dissolved Ammonium Concentration</t>
  </si>
  <si>
    <t>po4</t>
  </si>
  <si>
    <t>Total Dissolved Inorganic Phosphorus Concentration</t>
  </si>
  <si>
    <t>co3</t>
  </si>
  <si>
    <t>Carbonate ion Concentration</t>
  </si>
  <si>
    <t>co3satcalc</t>
  </si>
  <si>
    <t>Carbonate ion Concentration for sea water in equilibrium with pure Calcite</t>
  </si>
  <si>
    <t>EmonZ</t>
  </si>
  <si>
    <t>sltbasin</t>
  </si>
  <si>
    <t>Northward Ocean Salt Transport</t>
  </si>
  <si>
    <t>function of latitude, basin</t>
  </si>
  <si>
    <t>sltnortha</t>
  </si>
  <si>
    <t>Atlantic Northward Ocean Salt Transport</t>
  </si>
  <si>
    <t>Amon</t>
  </si>
  <si>
    <t>longitude latitude plev19 time</t>
  </si>
  <si>
    <t>o3</t>
  </si>
  <si>
    <t>Mole Fraction of O3</t>
  </si>
  <si>
    <t>longitude latitude plev19 time2</t>
  </si>
  <si>
    <t>o3Clim</t>
  </si>
  <si>
    <t>co2</t>
  </si>
  <si>
    <t>Mole Fraction of CO2</t>
  </si>
  <si>
    <t>co2Clim</t>
  </si>
  <si>
    <t>co2mass</t>
  </si>
  <si>
    <t>Total Atmospheric Mass of CO2</t>
  </si>
  <si>
    <t>Total atmospheric mass of Carbon Dioxide</t>
  </si>
  <si>
    <t>time2</t>
  </si>
  <si>
    <t>co2massClim</t>
  </si>
  <si>
    <t>ch4</t>
  </si>
  <si>
    <t>Mole Fraction of CH4</t>
  </si>
  <si>
    <t>ch4Clim</t>
  </si>
  <si>
    <t>ch4global</t>
  </si>
  <si>
    <t>Global Mean Mole Fraction of CH4</t>
  </si>
  <si>
    <t>ch4globalClim</t>
  </si>
  <si>
    <t>n2oClim</t>
  </si>
  <si>
    <t>Mole Fraction of N2O</t>
  </si>
  <si>
    <t>n2oglobal</t>
  </si>
  <si>
    <t>Global Mean Mole Fraction of N2O</t>
  </si>
  <si>
    <t>Global mean Nitrous Oxide (N2O)</t>
  </si>
  <si>
    <t>n2oglobalClim</t>
  </si>
  <si>
    <t>longitude latitude alevhalf time2</t>
  </si>
  <si>
    <t>SIday</t>
  </si>
  <si>
    <t>6hrPlev</t>
  </si>
  <si>
    <t>bldep</t>
  </si>
  <si>
    <t>Boundary Layer Depth</t>
  </si>
  <si>
    <t>Boundary layer depth</t>
  </si>
  <si>
    <t>AERhr</t>
  </si>
  <si>
    <t>sfno2</t>
  </si>
  <si>
    <t>NO2 volume mixing ratio in lowest model layer</t>
  </si>
  <si>
    <t>sfo3</t>
  </si>
  <si>
    <t>O3 volume mixing ratio in lowest model layer</t>
  </si>
  <si>
    <t>sfpm25</t>
  </si>
  <si>
    <t>PM2.5 mass mixing ratio in lowest model layer</t>
  </si>
  <si>
    <t>AERmon</t>
  </si>
  <si>
    <t>abs550aer</t>
  </si>
  <si>
    <t>ambient aerosol absorption optical thickness at 550 nm</t>
  </si>
  <si>
    <t>longitude latitude alevel time</t>
  </si>
  <si>
    <t>airmass</t>
  </si>
  <si>
    <t>Vertically integrated mass content of air in layer</t>
  </si>
  <si>
    <t>c2h6</t>
  </si>
  <si>
    <t>C2H6 volume mixing ratio</t>
  </si>
  <si>
    <t>c3h6</t>
  </si>
  <si>
    <t>C3H6  volume mixing ratio</t>
  </si>
  <si>
    <t>c3h8</t>
  </si>
  <si>
    <t>C3H8  volume mixing ratio</t>
  </si>
  <si>
    <t>ch3coch3</t>
  </si>
  <si>
    <t>CH3COCH3  volume mixing ratio</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</si>
  <si>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</si>
  <si>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</si>
  <si>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</si>
  <si>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</si>
  <si>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</si>
  <si>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</si>
  <si>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</si>
  <si>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</si>
  <si>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</si>
  <si>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</si>
  <si>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co</t>
  </si>
  <si>
    <t>CO volume mixing ratio</t>
  </si>
  <si>
    <t>CO2 volume mixing ratio</t>
  </si>
  <si>
    <t>dms</t>
  </si>
  <si>
    <t>DMS volume mixing ratio</t>
  </si>
  <si>
    <t>drybc</t>
  </si>
  <si>
    <t>dry deposition rate of black carbon aerosol mass</t>
  </si>
  <si>
    <t>Dry deposition includes gravitational settling, impact scavenging, and turbulent deposition.</t>
  </si>
  <si>
    <t>drydust</t>
  </si>
  <si>
    <t>dry deposition rate of dust</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</si>
  <si>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</si>
  <si>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</si>
  <si>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</si>
  <si>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</si>
  <si>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</si>
  <si>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</si>
  <si>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</si>
  <si>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</si>
  <si>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</si>
  <si>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</si>
  <si>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</si>
  <si>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</si>
  <si>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</si>
  <si>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</si>
  <si>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</si>
  <si>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</si>
  <si>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</si>
  <si>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</si>
  <si>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</si>
  <si>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</si>
  <si>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</si>
  <si>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</si>
  <si>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</si>
  <si>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</si>
  <si>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</si>
  <si>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</si>
  <si>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</si>
  <si>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</si>
  <si>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</si>
  <si>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</si>
  <si>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</si>
  <si>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</si>
  <si>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</si>
  <si>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</si>
  <si>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</si>
  <si>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</si>
  <si>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</si>
  <si>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</si>
  <si>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</si>
  <si>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</si>
  <si>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</si>
  <si>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</si>
  <si>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</si>
  <si>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</si>
  <si>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</si>
  <si>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</si>
  <si>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</si>
  <si>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</si>
  <si>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</si>
  <si>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</si>
  <si>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</si>
  <si>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</si>
  <si>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</si>
  <si>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</si>
  <si>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</si>
  <si>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</si>
  <si>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</si>
  <si>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</si>
  <si>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</si>
  <si>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hno3</t>
  </si>
  <si>
    <t>HNO3 volume mixing ratio</t>
  </si>
  <si>
    <t>isop</t>
  </si>
  <si>
    <t>Isoprene volume mixing ratio</t>
  </si>
  <si>
    <t>jno2</t>
  </si>
  <si>
    <t>photolysis rate of NO2</t>
  </si>
  <si>
    <t>mmraerh2o</t>
  </si>
  <si>
    <t>Aerosol water mass mixing ratio</t>
  </si>
  <si>
    <t>mmrbc</t>
  </si>
  <si>
    <t>Elemental carbon mass mixing ratio</t>
  </si>
  <si>
    <t>mmrdust</t>
  </si>
  <si>
    <t>Dust aerosol mass mixing ratio</t>
  </si>
  <si>
    <t>mmrnh4</t>
  </si>
  <si>
    <t>NH4 mass mixing ratio</t>
  </si>
  <si>
    <t>mmrno3</t>
  </si>
  <si>
    <t>NO3 aerosol mass mixing ratio</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</si>
  <si>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</si>
  <si>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</si>
  <si>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</si>
  <si>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</si>
  <si>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</si>
  <si>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</si>
  <si>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</si>
  <si>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</si>
  <si>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</si>
  <si>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</si>
  <si>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</si>
  <si>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</si>
  <si>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</si>
  <si>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</si>
  <si>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mmrsoa</t>
  </si>
  <si>
    <t>Secondary organic aerosol mass mixing ratio</t>
  </si>
  <si>
    <t>mmrss</t>
  </si>
  <si>
    <t>Sea Salt mass mixing ratio</t>
  </si>
  <si>
    <t>nh50</t>
  </si>
  <si>
    <t>Artificial tracer with 50 day lifetime</t>
  </si>
  <si>
    <t>no</t>
  </si>
  <si>
    <t>NO volume mixing ratio</t>
  </si>
  <si>
    <t>no2</t>
  </si>
  <si>
    <t>NO2 volume mixing ratio</t>
  </si>
  <si>
    <t>Ozone volume mixing ratio</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</si>
  <si>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</si>
  <si>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</si>
  <si>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</si>
  <si>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</si>
  <si>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</si>
  <si>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</si>
  <si>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</si>
  <si>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</si>
  <si>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</si>
  <si>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</si>
  <si>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</si>
  <si>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</si>
  <si>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</si>
  <si>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</si>
  <si>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</si>
  <si>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</si>
  <si>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</si>
  <si>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</si>
  <si>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od550no3</t>
  </si>
  <si>
    <t>nitrate aod@550nm</t>
  </si>
  <si>
    <t>proposed name: atmosphere_optical_thickness_due_to_nitrate_ambient_aerosol</t>
  </si>
  <si>
    <t>od550oa</t>
  </si>
  <si>
    <t>total organic aerosol aod@550nm</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</si>
  <si>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</si>
  <si>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</si>
  <si>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</si>
  <si>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</si>
  <si>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</si>
  <si>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</si>
  <si>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</si>
  <si>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</si>
  <si>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</si>
  <si>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</si>
  <si>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</si>
  <si>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</si>
  <si>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</si>
  <si>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</si>
  <si>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</si>
  <si>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ptp</t>
  </si>
  <si>
    <t>Tropopause Air Pressure</t>
  </si>
  <si>
    <t>2D monthly mean thermal tropopause calculated using WMO tropopause definition on 3d temperature</t>
  </si>
  <si>
    <t>so2</t>
  </si>
  <si>
    <t>SO2 volume mixing ratio</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</si>
  <si>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</si>
  <si>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</si>
  <si>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</si>
  <si>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</si>
  <si>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</si>
  <si>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</si>
  <si>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</si>
  <si>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</si>
  <si>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wetbc</t>
  </si>
  <si>
    <t>wet deposition rate of black carbon aerosol mass</t>
  </si>
  <si>
    <t>wetdust</t>
  </si>
  <si>
    <t>wet deposition rate of dust</t>
  </si>
  <si>
    <t>wetnh3</t>
  </si>
  <si>
    <t>wet deposition rate of nh3</t>
  </si>
  <si>
    <t>wetnh4</t>
  </si>
  <si>
    <t>wet deposition rate of nh4</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</si>
  <si>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</si>
  <si>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</si>
  <si>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</si>
  <si>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</si>
  <si>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</si>
  <si>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</si>
  <si>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</si>
  <si>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</si>
  <si>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</si>
  <si>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</si>
  <si>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</si>
  <si>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</si>
  <si>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</si>
  <si>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ztp</t>
  </si>
  <si>
    <t>Tropopause Altitude</t>
  </si>
  <si>
    <t>E3hrPt</t>
  </si>
  <si>
    <t>Esubhr</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</si>
  <si>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</si>
  <si>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</si>
  <si>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</si>
  <si>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</si>
  <si>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</si>
  <si>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</si>
  <si>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</si>
  <si>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</si>
  <si>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</si>
  <si>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</si>
  <si>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</si>
  <si>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</si>
  <si>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</si>
  <si>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Ocean Vertical Salt Diffusivity</t>
  </si>
  <si>
    <t>difvtrto</t>
  </si>
  <si>
    <t>Ocean Vertical Tracer Diffusivity due to Tides</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</si>
  <si>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</si>
  <si>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</si>
  <si>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</si>
  <si>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</si>
  <si>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</si>
  <si>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</si>
  <si>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</si>
  <si>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longitude latitude time2</t>
  </si>
  <si>
    <t>diftrblo2d</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</si>
  <si>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</si>
  <si>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</si>
  <si>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</si>
  <si>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</si>
  <si>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</si>
  <si>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</si>
  <si>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</si>
  <si>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</si>
  <si>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</si>
  <si>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</si>
  <si>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</si>
  <si>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</si>
  <si>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</si>
  <si>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</si>
  <si>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longitude latitude</t>
  </si>
  <si>
    <t>deptho</t>
  </si>
  <si>
    <t>Sea Floor Depth Below Geoid</t>
  </si>
  <si>
    <t>Ocean bathymetry.   Reported here is the sea floor depth for present day relative to z=0 geoid. Reported as missing for land grid cells.</t>
  </si>
  <si>
    <t>areacello</t>
  </si>
  <si>
    <t>Grid-Cell Area</t>
  </si>
  <si>
    <t>Horizontal area of ocean grid cells</t>
  </si>
  <si>
    <t>longitude latitude typesea</t>
  </si>
  <si>
    <t>sftof</t>
  </si>
  <si>
    <t>Sea Area Fraction</t>
  </si>
  <si>
    <t>This is the area fraction at the ocean surface.</t>
  </si>
  <si>
    <t>basin</t>
  </si>
  <si>
    <t>Region Selection Index</t>
  </si>
  <si>
    <t>6hrPlevPt</t>
  </si>
  <si>
    <t>longitude latitude time1 sdepth1</t>
  </si>
  <si>
    <t>mrsol</t>
  </si>
  <si>
    <t>Water Content of Soil Layer</t>
  </si>
  <si>
    <t>Available in LPJ-GUESS, will be cmorized by Peter Anthoni &amp; Lars Nieradzik</t>
  </si>
  <si>
    <t>David Warlind</t>
  </si>
  <si>
    <t>in each soil layer, the mass of water in all phases, including ice.  Reported as 'missing' for grid cells occupied entirely by 'sea'</t>
  </si>
  <si>
    <t>Eday</t>
  </si>
  <si>
    <t>lai</t>
  </si>
  <si>
    <t>Leaf Area Index</t>
  </si>
  <si>
    <t>longitude latitude sdepth time</t>
  </si>
  <si>
    <t>Total water content of soil layer</t>
  </si>
  <si>
    <t>AERmonZ</t>
  </si>
  <si>
    <t>latitude plev39 time</t>
  </si>
  <si>
    <t>ho2</t>
  </si>
  <si>
    <t>HO2 volume mixing ratio</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</si>
  <si>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</si>
  <si>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</si>
  <si>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</si>
  <si>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</si>
  <si>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longitude latitude alevhalf time1</t>
  </si>
  <si>
    <t>E3hr</t>
  </si>
  <si>
    <t>gpp</t>
  </si>
  <si>
    <t>Carbon Mass Flux out of Atmosphere due to Gross Primary Production on Land</t>
  </si>
  <si>
    <t>ra</t>
  </si>
  <si>
    <t>Carbon Mass Flux into Atmosphere due to Autotrophic (Plant) Respiration on Land</t>
  </si>
  <si>
    <t>Carbon mass flux per unit area into atmosphere due to autotrophic respiration on land (respiration by producers) [see rh for heterotrophic production]</t>
  </si>
  <si>
    <t>rh</t>
  </si>
  <si>
    <t>Carbon Mass Flux into Atmosphere due to Heterotrophic Respiration on Land</t>
  </si>
  <si>
    <t>Carbon mass flux per unit area into atmosphere due to heterotrophic respiration on land (respiration by consumers)</t>
  </si>
  <si>
    <t>Emon</t>
  </si>
  <si>
    <t>cSoil</t>
  </si>
  <si>
    <t>Carbon Mass in Soil Pool</t>
  </si>
  <si>
    <t>Carbon mass in the full depth of the soil model.</t>
  </si>
  <si>
    <t>tomint</t>
  </si>
  <si>
    <t>integral wrt depth of product of sea water density and prognostic temperature</t>
  </si>
  <si>
    <t>Full column sum of density*cell thickness*prognostic temperature. If the model is Boussinesq, then use Boussinesq reference density for the density factor.</t>
  </si>
  <si>
    <t>longitude latitude time depth300m</t>
  </si>
  <si>
    <t>thetaot300</t>
  </si>
  <si>
    <t>Depth average potential temperature of upper 300m</t>
  </si>
  <si>
    <t>Upper 300m, 2D field</t>
  </si>
  <si>
    <t>longitude latitude time depth700m</t>
  </si>
  <si>
    <t>thetaot700</t>
  </si>
  <si>
    <t>Depth average potential temperature of upper 700m</t>
  </si>
  <si>
    <t>Upper 700m, 2D field</t>
  </si>
  <si>
    <t>longitude latitude time depth2000m</t>
  </si>
  <si>
    <t>thetaot2000</t>
  </si>
  <si>
    <t>Depth average potential temperature of upper 2000m</t>
  </si>
  <si>
    <t>Upper 2000m, 2D field</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</si>
  <si>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</si>
  <si>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</si>
  <si>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</si>
  <si>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nep</t>
  </si>
  <si>
    <t>Net Carbon Mass Flux out of Atmophere due to Net Ecosystem Productivity on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</si>
  <si>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</si>
  <si>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</si>
  <si>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</si>
  <si>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</si>
  <si>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hcont300</t>
  </si>
  <si>
    <t>Heat content of upper 300 meters</t>
  </si>
  <si>
    <t>Used in PMIP2</t>
  </si>
  <si>
    <t>thetaot</t>
  </si>
  <si>
    <t>Vertically Averaged Sea Water Potential Temperature</t>
  </si>
  <si>
    <t>Vertical average of the sea water potential temperature through the whole ocean depth</t>
  </si>
  <si>
    <t>Eyr</t>
  </si>
  <si>
    <t>longitude latitude time typetree</t>
  </si>
  <si>
    <t>treeFrac</t>
  </si>
  <si>
    <t>Tree Cover Fraction</t>
  </si>
  <si>
    <t>Percentage of entire grid cell  that is covered by trees.</t>
  </si>
  <si>
    <t>longitude latitude time typenatgr</t>
  </si>
  <si>
    <t>grassFrac</t>
  </si>
  <si>
    <t>Natural Grass Fraction</t>
  </si>
  <si>
    <t>Percentage of entire grid cell that is covered by natural grass.</t>
  </si>
  <si>
    <t>longitude latitude time typecrop</t>
  </si>
  <si>
    <t>cropFrac</t>
  </si>
  <si>
    <t>Crop Fraction</t>
  </si>
  <si>
    <t>Percentage of entire grid cell  that is covered by crop.</t>
  </si>
  <si>
    <t>longitude latitude time typebare</t>
  </si>
  <si>
    <t>baresoilFrac</t>
  </si>
  <si>
    <t>Bare Soil Fraction</t>
  </si>
  <si>
    <t>Percentage of entire grid cell  that is covered by bare soil.</t>
  </si>
  <si>
    <t>longitude latitude time typeresidual</t>
  </si>
  <si>
    <t>residualFrac</t>
  </si>
  <si>
    <t>Fraction of Grid Cell that is Land but Neither Vegetation-Covered nor Bare Soil</t>
  </si>
  <si>
    <t>Percentage of entire grid cell  that is land and is covered by  neither vegetation nor bare-soil (e.g., urban, ice, lakes, etc.)</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</si>
  <si>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</si>
  <si>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</si>
  <si>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</si>
  <si>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</si>
  <si>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</si>
  <si>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</si>
  <si>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</si>
  <si>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</si>
  <si>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Lmon</t>
  </si>
  <si>
    <t>evspsblveg</t>
  </si>
  <si>
    <t>Evaporation from Canopy</t>
  </si>
  <si>
    <t>The canopy evaporation and sublimation (if present in model); may include dew formation as a negative flux.</t>
  </si>
  <si>
    <t>tran</t>
  </si>
  <si>
    <t>Transpiration</t>
  </si>
  <si>
    <t>Transpiration (may include dew formation as a negative flux).</t>
  </si>
  <si>
    <t>longitude latitude time typepasture</t>
  </si>
  <si>
    <t>pastureFrac</t>
  </si>
  <si>
    <t>Anthropogenic Pasture Fraction</t>
  </si>
  <si>
    <t>Percentage of entire grid cell  that is covered by anthropogenic pasture.</t>
  </si>
  <si>
    <t>longitude latitude time typeburnt</t>
  </si>
  <si>
    <t>burntFractionAll</t>
  </si>
  <si>
    <t>Percentage of Entire Grid cell  that is Covered by Burnt Vegetation (All Classes)</t>
  </si>
  <si>
    <t>Percentage of grid cell burned due to all fires including natural and anthropogenic fires and those associated with anthropogenic land use change</t>
  </si>
  <si>
    <t>npp</t>
  </si>
  <si>
    <t>Carbon Mass Flux out of Atmosphere due to Net Primary Production on Land</t>
  </si>
  <si>
    <t>fFire</t>
  </si>
  <si>
    <t>Carbon Mass Flux into Atmosphere due to CO2 Emission from Fire</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</si>
  <si>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</si>
  <si>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fGrazing</t>
  </si>
  <si>
    <t>Carbon Mass Flux into Atmosphere due to Grazing on Land</t>
  </si>
  <si>
    <t>Carbon mass flux per unit area due to grazing on land</t>
  </si>
  <si>
    <t>fHarvest</t>
  </si>
  <si>
    <t>Carbon Mass Flux into Atmosphere due to Crop Harvesting</t>
  </si>
  <si>
    <t>Carbon mass flux per unit area due to crop harvesting</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</si>
  <si>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</si>
  <si>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</si>
  <si>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</si>
  <si>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fVegLitter</t>
  </si>
  <si>
    <t>Total Carbon Mass Flux from Vegetation to Litter</t>
  </si>
  <si>
    <t>fLitterSoil</t>
  </si>
  <si>
    <t>Total Carbon Mass Flux from Litter to Soil</t>
  </si>
  <si>
    <t>Carbon mass flux per unit area into soil from litter (dead plant material in or above the soil).</t>
  </si>
  <si>
    <t>fVegSoil</t>
  </si>
  <si>
    <t>Total Carbon Mass Flux from Vegetation Directly to Soil</t>
  </si>
  <si>
    <t>Carbon mass flux per unit area from vegetation directly into soil, without intermediate conversion to litter.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</si>
</sst>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72"/>
  <sheetViews>
    <sheetView tabSelected="1" workbookViewId="0"/>
  </sheetViews>
  <sheetFormatPr defaultRowHeight="15"/>
  <cols>
    <col min="1" max="1" width="10.7109375" customWidth="1"/>
    <col min="2" max="2" width="35.7109375" customWidth="1"/>
    <col min="3" max="3" width="15.7109375" customWidth="1"/>
    <col min="4" max="4" width="80.7109375" customWidth="1"/>
    <col min="5" max="5" width="4.7109375" customWidth="1"/>
    <col min="6" max="6" width="80.7109375" customWidth="1"/>
    <col min="7" max="7" width="15.7109375" customWidth="1"/>
    <col min="8" max="8" width="300.7109375" customWidth="1"/>
  </cols>
  <sheetData>
    <row r="1" spans="1:8">
      <c r="A1" s="1" t="s">
        <v>0</v>
      </c>
      <c r="B1" s="1" t="s">
        <v>1</v>
      </c>
      <c r="C1" s="1" t="s">
        <v>2</v>
      </c>
      <c r="D1" s="1" t="s">
        <v>3</v>
      </c>
      <c r="E1" s="1" t="s">
        <v>4</v>
      </c>
      <c r="F1" s="1" t="s">
        <v>5</v>
      </c>
      <c r="G1" s="1" t="s">
        <v>6</v>
      </c>
      <c r="H1" s="1" t="s">
        <v>7</v>
      </c>
    </row>
    <row r="3" spans="1:8">
      <c r="A3" t="s">
        <v>8</v>
      </c>
      <c r="B3" t="s">
        <v>9</v>
      </c>
      <c r="C3" t="s">
        <v>10</v>
      </c>
      <c r="D3" t="s">
        <v>11</v>
      </c>
      <c r="E3">
        <f>HYPERLINK("http://clipc-services.ceda.ac.uk/dreq/u/be9cffbb781e32b0bc311b22fa5c0322.html","web")</f>
        <v>0</v>
      </c>
      <c r="F3" t="s">
        <v>12</v>
      </c>
      <c r="G3" t="s">
        <v>13</v>
      </c>
      <c r="H3" t="s">
        <v>14</v>
      </c>
    </row>
    <row r="5" spans="1:8">
      <c r="A5" t="s">
        <v>15</v>
      </c>
      <c r="B5" t="s">
        <v>16</v>
      </c>
      <c r="C5" t="s">
        <v>17</v>
      </c>
      <c r="D5" t="s">
        <v>18</v>
      </c>
      <c r="E5">
        <f>HYPERLINK("http://clipc-services.ceda.ac.uk/dreq/u/42625c97b8fe75124a345962c4430982.html","web")</f>
        <v>0</v>
      </c>
      <c r="F5" t="s">
        <v>19</v>
      </c>
      <c r="G5" t="s">
        <v>20</v>
      </c>
    </row>
    <row r="6" spans="1:8">
      <c r="A6" t="s">
        <v>15</v>
      </c>
      <c r="B6" t="s">
        <v>16</v>
      </c>
      <c r="C6" t="s">
        <v>21</v>
      </c>
      <c r="D6" t="s">
        <v>22</v>
      </c>
      <c r="E6">
        <f>HYPERLINK("http://clipc-services.ceda.ac.uk/dreq/u/3ab8e10027d7014f18f9391890369235.html","web")</f>
        <v>0</v>
      </c>
      <c r="F6" t="s">
        <v>19</v>
      </c>
      <c r="G6" t="s">
        <v>20</v>
      </c>
    </row>
    <row r="7" spans="1:8">
      <c r="A7" t="s">
        <v>15</v>
      </c>
      <c r="B7" t="s">
        <v>23</v>
      </c>
      <c r="C7" t="s">
        <v>24</v>
      </c>
      <c r="D7" t="s">
        <v>25</v>
      </c>
      <c r="E7">
        <f>HYPERLINK("http://clipc-services.ceda.ac.uk/dreq/u/180d4bd9a18a9d5ecf3d45690b8e9c75.html","web")</f>
        <v>0</v>
      </c>
      <c r="F7" t="s">
        <v>19</v>
      </c>
      <c r="G7" t="s">
        <v>20</v>
      </c>
      <c r="H7" t="s">
        <v>26</v>
      </c>
    </row>
    <row r="8" spans="1:8">
      <c r="A8" t="s">
        <v>15</v>
      </c>
      <c r="B8" t="s">
        <v>16</v>
      </c>
      <c r="C8" t="s">
        <v>27</v>
      </c>
      <c r="D8" t="s">
        <v>28</v>
      </c>
      <c r="E8">
        <f>HYPERLINK("http://clipc-services.ceda.ac.uk/dreq/u/54eb2f6651441ff52f9aea4d43a83024.html","web")</f>
        <v>0</v>
      </c>
      <c r="F8" t="s">
        <v>19</v>
      </c>
      <c r="G8" t="s">
        <v>20</v>
      </c>
      <c r="H8" t="s">
        <v>29</v>
      </c>
    </row>
    <row r="9" spans="1:8">
      <c r="A9" t="s">
        <v>15</v>
      </c>
      <c r="B9" t="s">
        <v>16</v>
      </c>
      <c r="C9" t="s">
        <v>30</v>
      </c>
      <c r="D9" t="s">
        <v>31</v>
      </c>
      <c r="E9">
        <f>HYPERLINK("http://clipc-services.ceda.ac.uk/dreq/u/c4c0cce59536f11df06a045fa8d0c091.html","web")</f>
        <v>0</v>
      </c>
      <c r="F9" t="s">
        <v>19</v>
      </c>
      <c r="G9" t="s">
        <v>20</v>
      </c>
      <c r="H9" t="s">
        <v>32</v>
      </c>
    </row>
    <row r="10" spans="1:8">
      <c r="A10" t="s">
        <v>15</v>
      </c>
      <c r="B10" t="s">
        <v>16</v>
      </c>
      <c r="C10" t="s">
        <v>33</v>
      </c>
      <c r="D10" t="s">
        <v>34</v>
      </c>
      <c r="E10">
        <f>HYPERLINK("http://clipc-services.ceda.ac.uk/dreq/u/479c5de8-12cc-11e6-b2bc-ac72891c3257.html","web")</f>
        <v>0</v>
      </c>
      <c r="F10" t="s">
        <v>19</v>
      </c>
      <c r="G10" t="s">
        <v>20</v>
      </c>
    </row>
    <row r="11" spans="1:8">
      <c r="A11" t="s">
        <v>15</v>
      </c>
      <c r="B11" t="s">
        <v>16</v>
      </c>
      <c r="C11" t="s">
        <v>35</v>
      </c>
      <c r="D11" t="s">
        <v>36</v>
      </c>
      <c r="E11">
        <f>HYPERLINK("http://clipc-services.ceda.ac.uk/dreq/u/c172481027367670eaf1e53fb8d2e841.html","web")</f>
        <v>0</v>
      </c>
      <c r="F11" t="s">
        <v>19</v>
      </c>
      <c r="G11" t="s">
        <v>20</v>
      </c>
      <c r="H11" t="s">
        <v>37</v>
      </c>
    </row>
    <row r="12" spans="1:8">
      <c r="A12" t="s">
        <v>15</v>
      </c>
      <c r="B12" t="s">
        <v>16</v>
      </c>
      <c r="C12" t="s">
        <v>38</v>
      </c>
      <c r="D12" t="s">
        <v>39</v>
      </c>
      <c r="E12">
        <f>HYPERLINK("http://clipc-services.ceda.ac.uk/dreq/u/7c5c71f969a6318b3fa5ff2875272caf.html","web")</f>
        <v>0</v>
      </c>
      <c r="F12" t="s">
        <v>19</v>
      </c>
      <c r="G12" t="s">
        <v>20</v>
      </c>
      <c r="H12" t="s">
        <v>40</v>
      </c>
    </row>
    <row r="13" spans="1:8">
      <c r="A13" t="s">
        <v>15</v>
      </c>
      <c r="B13" t="s">
        <v>16</v>
      </c>
      <c r="C13" t="s">
        <v>41</v>
      </c>
      <c r="D13" t="s">
        <v>42</v>
      </c>
      <c r="E13">
        <f>HYPERLINK("http://clipc-services.ceda.ac.uk/dreq/u/c4b3f6005f73f2fc2d0e348fdff3c2bc.html","web")</f>
        <v>0</v>
      </c>
      <c r="F13" t="s">
        <v>19</v>
      </c>
      <c r="G13" t="s">
        <v>20</v>
      </c>
      <c r="H13" t="s">
        <v>43</v>
      </c>
    </row>
    <row r="14" spans="1:8">
      <c r="A14" t="s">
        <v>15</v>
      </c>
      <c r="B14" t="s">
        <v>16</v>
      </c>
      <c r="C14" t="s">
        <v>44</v>
      </c>
      <c r="D14" t="s">
        <v>45</v>
      </c>
      <c r="E14">
        <f>HYPERLINK("http://clipc-services.ceda.ac.uk/dreq/u/14d70240caeb3a95922af16eca2d497b.html","web")</f>
        <v>0</v>
      </c>
      <c r="F14" t="s">
        <v>19</v>
      </c>
      <c r="G14" t="s">
        <v>20</v>
      </c>
      <c r="H14" t="s">
        <v>46</v>
      </c>
    </row>
    <row r="15" spans="1:8">
      <c r="A15" t="s">
        <v>15</v>
      </c>
      <c r="B15" t="s">
        <v>16</v>
      </c>
      <c r="C15" t="s">
        <v>47</v>
      </c>
      <c r="D15" t="s">
        <v>48</v>
      </c>
      <c r="E15">
        <f>HYPERLINK("http://clipc-services.ceda.ac.uk/dreq/u/4f1bd1a2-12cc-11e6-b2bc-ac72891c3257.html","web")</f>
        <v>0</v>
      </c>
      <c r="F15" t="s">
        <v>19</v>
      </c>
      <c r="G15" t="s">
        <v>20</v>
      </c>
    </row>
    <row r="16" spans="1:8">
      <c r="A16" t="s">
        <v>15</v>
      </c>
      <c r="B16" t="s">
        <v>16</v>
      </c>
      <c r="C16" t="s">
        <v>49</v>
      </c>
      <c r="D16" t="s">
        <v>50</v>
      </c>
      <c r="E16">
        <f>HYPERLINK("http://clipc-services.ceda.ac.uk/dreq/u/f507e49404f47a6255539751483d8bdc.html","web")</f>
        <v>0</v>
      </c>
      <c r="F16" t="s">
        <v>19</v>
      </c>
      <c r="G16" t="s">
        <v>20</v>
      </c>
      <c r="H16" t="s">
        <v>51</v>
      </c>
    </row>
    <row r="17" spans="1:8">
      <c r="A17" t="s">
        <v>15</v>
      </c>
      <c r="B17" t="s">
        <v>16</v>
      </c>
      <c r="C17" t="s">
        <v>52</v>
      </c>
      <c r="D17" t="s">
        <v>53</v>
      </c>
      <c r="E17">
        <f>HYPERLINK("http://clipc-services.ceda.ac.uk/dreq/u/02e08dbdee260db0debd5685cb62934f.html","web")</f>
        <v>0</v>
      </c>
      <c r="F17" t="s">
        <v>19</v>
      </c>
      <c r="G17" t="s">
        <v>20</v>
      </c>
      <c r="H17" t="s">
        <v>54</v>
      </c>
    </row>
    <row r="18" spans="1:8">
      <c r="A18" t="s">
        <v>15</v>
      </c>
      <c r="B18" t="s">
        <v>16</v>
      </c>
      <c r="C18" t="s">
        <v>55</v>
      </c>
      <c r="D18" t="s">
        <v>56</v>
      </c>
      <c r="E18">
        <f>HYPERLINK("http://clipc-services.ceda.ac.uk/dreq/u/a41ce7d71eb9622c88b8f18438cbe36c.html","web")</f>
        <v>0</v>
      </c>
      <c r="F18" t="s">
        <v>19</v>
      </c>
      <c r="G18" t="s">
        <v>20</v>
      </c>
      <c r="H18" t="s">
        <v>57</v>
      </c>
    </row>
    <row r="19" spans="1:8">
      <c r="A19" t="s">
        <v>15</v>
      </c>
      <c r="B19" t="s">
        <v>16</v>
      </c>
      <c r="C19" t="s">
        <v>58</v>
      </c>
      <c r="D19" t="s">
        <v>59</v>
      </c>
      <c r="E19">
        <f>HYPERLINK("http://clipc-services.ceda.ac.uk/dreq/u/120719dde7f96f9bc088acd33b97967f.html","web")</f>
        <v>0</v>
      </c>
      <c r="F19" t="s">
        <v>19</v>
      </c>
      <c r="G19" t="s">
        <v>20</v>
      </c>
      <c r="H19" t="s">
        <v>60</v>
      </c>
    </row>
    <row r="20" spans="1:8">
      <c r="A20" t="s">
        <v>15</v>
      </c>
      <c r="B20" t="s">
        <v>16</v>
      </c>
      <c r="C20" t="s">
        <v>61</v>
      </c>
      <c r="D20" t="s">
        <v>62</v>
      </c>
      <c r="E20">
        <f>HYPERLINK("http://clipc-services.ceda.ac.uk/dreq/u/52b1076476b074a18a91b9da1baa6bc3.html","web")</f>
        <v>0</v>
      </c>
      <c r="F20" t="s">
        <v>19</v>
      </c>
      <c r="G20" t="s">
        <v>20</v>
      </c>
      <c r="H20" t="s">
        <v>63</v>
      </c>
    </row>
    <row r="21" spans="1:8">
      <c r="A21" t="s">
        <v>15</v>
      </c>
      <c r="B21" t="s">
        <v>23</v>
      </c>
      <c r="C21" t="s">
        <v>64</v>
      </c>
      <c r="D21" t="s">
        <v>65</v>
      </c>
      <c r="E21">
        <f>HYPERLINK("http://clipc-services.ceda.ac.uk/dreq/u/dfd869cd3463de6a57b2a9e10605efe7.html","web")</f>
        <v>0</v>
      </c>
      <c r="F21" t="s">
        <v>19</v>
      </c>
      <c r="G21" t="s">
        <v>20</v>
      </c>
      <c r="H21" t="s">
        <v>66</v>
      </c>
    </row>
    <row r="22" spans="1:8">
      <c r="A22" t="s">
        <v>15</v>
      </c>
      <c r="B22" t="s">
        <v>16</v>
      </c>
      <c r="C22" t="s">
        <v>67</v>
      </c>
      <c r="D22" t="s">
        <v>68</v>
      </c>
      <c r="E22">
        <f>HYPERLINK("http://clipc-services.ceda.ac.uk/dreq/u/c2705ac5fb7561a3aa5744c1163bf2d7.html","web")</f>
        <v>0</v>
      </c>
      <c r="F22" t="s">
        <v>19</v>
      </c>
      <c r="G22" t="s">
        <v>20</v>
      </c>
    </row>
    <row r="23" spans="1:8">
      <c r="A23" t="s">
        <v>15</v>
      </c>
      <c r="B23" t="s">
        <v>16</v>
      </c>
      <c r="C23" t="s">
        <v>69</v>
      </c>
      <c r="D23" t="s">
        <v>70</v>
      </c>
      <c r="E23">
        <f>HYPERLINK("http://clipc-services.ceda.ac.uk/dreq/u/96acc3ed79b2bd5e4dbd613a4c27720f.html","web")</f>
        <v>0</v>
      </c>
      <c r="F23" t="s">
        <v>19</v>
      </c>
      <c r="G23" t="s">
        <v>20</v>
      </c>
    </row>
    <row r="24" spans="1:8">
      <c r="A24" t="s">
        <v>15</v>
      </c>
      <c r="B24" t="s">
        <v>16</v>
      </c>
      <c r="C24" t="s">
        <v>71</v>
      </c>
      <c r="D24" t="s">
        <v>72</v>
      </c>
      <c r="E24">
        <f>HYPERLINK("http://clipc-services.ceda.ac.uk/dreq/u/5250c73892803497448e18ba0310c423.html","web")</f>
        <v>0</v>
      </c>
      <c r="F24" t="s">
        <v>19</v>
      </c>
      <c r="G24" t="s">
        <v>20</v>
      </c>
      <c r="H24" t="s">
        <v>73</v>
      </c>
    </row>
    <row r="25" spans="1:8">
      <c r="A25" t="s">
        <v>15</v>
      </c>
      <c r="B25" t="s">
        <v>16</v>
      </c>
      <c r="C25" t="s">
        <v>74</v>
      </c>
      <c r="D25" t="s">
        <v>75</v>
      </c>
      <c r="E25">
        <f>HYPERLINK("http://clipc-services.ceda.ac.uk/dreq/u/56a5fa6dd6b7c4aa711f362d5d5414f6.html","web")</f>
        <v>0</v>
      </c>
      <c r="F25" t="s">
        <v>19</v>
      </c>
      <c r="G25" t="s">
        <v>20</v>
      </c>
    </row>
    <row r="26" spans="1:8">
      <c r="A26" t="s">
        <v>15</v>
      </c>
      <c r="B26" t="s">
        <v>16</v>
      </c>
      <c r="C26" t="s">
        <v>76</v>
      </c>
      <c r="D26" t="s">
        <v>77</v>
      </c>
      <c r="E26">
        <f>HYPERLINK("http://clipc-services.ceda.ac.uk/dreq/u/ab60603d901dfa1c47f4d2fd7784f8ea.html","web")</f>
        <v>0</v>
      </c>
      <c r="F26" t="s">
        <v>19</v>
      </c>
      <c r="G26" t="s">
        <v>20</v>
      </c>
      <c r="H26" t="s">
        <v>78</v>
      </c>
    </row>
    <row r="27" spans="1:8">
      <c r="A27" t="s">
        <v>15</v>
      </c>
      <c r="B27" t="s">
        <v>16</v>
      </c>
      <c r="C27" t="s">
        <v>79</v>
      </c>
      <c r="D27" t="s">
        <v>80</v>
      </c>
      <c r="E27">
        <f>HYPERLINK("http://clipc-services.ceda.ac.uk/dreq/u/c947141b54f1ab48dba4a84cec99c5d3.html","web")</f>
        <v>0</v>
      </c>
      <c r="F27" t="s">
        <v>19</v>
      </c>
      <c r="G27" t="s">
        <v>20</v>
      </c>
      <c r="H27" t="s">
        <v>81</v>
      </c>
    </row>
    <row r="28" spans="1:8">
      <c r="A28" t="s">
        <v>15</v>
      </c>
      <c r="B28" t="s">
        <v>16</v>
      </c>
      <c r="C28" t="s">
        <v>82</v>
      </c>
      <c r="D28" t="s">
        <v>83</v>
      </c>
      <c r="E28">
        <f>HYPERLINK("http://clipc-services.ceda.ac.uk/dreq/u/98fab6148c36b25a158062a11c0c5965.html","web")</f>
        <v>0</v>
      </c>
      <c r="F28" t="s">
        <v>19</v>
      </c>
      <c r="G28" t="s">
        <v>20</v>
      </c>
      <c r="H28" t="s">
        <v>84</v>
      </c>
    </row>
    <row r="29" spans="1:8">
      <c r="A29" t="s">
        <v>15</v>
      </c>
      <c r="B29" t="s">
        <v>16</v>
      </c>
      <c r="C29" t="s">
        <v>85</v>
      </c>
      <c r="D29" t="s">
        <v>86</v>
      </c>
      <c r="E29">
        <f>HYPERLINK("http://clipc-services.ceda.ac.uk/dreq/u/f108633dc7e1585498ceccc06bdfd263.html","web")</f>
        <v>0</v>
      </c>
      <c r="F29" t="s">
        <v>19</v>
      </c>
      <c r="G29" t="s">
        <v>20</v>
      </c>
      <c r="H29" t="s">
        <v>87</v>
      </c>
    </row>
    <row r="30" spans="1:8">
      <c r="A30" t="s">
        <v>15</v>
      </c>
      <c r="B30" t="s">
        <v>16</v>
      </c>
      <c r="C30" t="s">
        <v>88</v>
      </c>
      <c r="D30" t="s">
        <v>89</v>
      </c>
      <c r="E30">
        <f>HYPERLINK("http://clipc-services.ceda.ac.uk/dreq/u/dcd2298237af35be0ed71c92ee9e7e79.html","web")</f>
        <v>0</v>
      </c>
      <c r="F30" t="s">
        <v>19</v>
      </c>
      <c r="G30" t="s">
        <v>20</v>
      </c>
      <c r="H30" t="s">
        <v>90</v>
      </c>
    </row>
    <row r="31" spans="1:8">
      <c r="A31" t="s">
        <v>15</v>
      </c>
      <c r="B31" t="s">
        <v>16</v>
      </c>
      <c r="C31" t="s">
        <v>91</v>
      </c>
      <c r="D31" t="s">
        <v>92</v>
      </c>
      <c r="E31">
        <f>HYPERLINK("http://clipc-services.ceda.ac.uk/dreq/u/87f531b94bd9ca68e33e89d7e3e81be4.html","web")</f>
        <v>0</v>
      </c>
      <c r="F31" t="s">
        <v>19</v>
      </c>
      <c r="G31" t="s">
        <v>20</v>
      </c>
      <c r="H31" t="s">
        <v>93</v>
      </c>
    </row>
    <row r="32" spans="1:8">
      <c r="A32" t="s">
        <v>15</v>
      </c>
      <c r="B32" t="s">
        <v>16</v>
      </c>
      <c r="C32" t="s">
        <v>94</v>
      </c>
      <c r="D32" t="s">
        <v>95</v>
      </c>
      <c r="E32">
        <f>HYPERLINK("http://clipc-services.ceda.ac.uk/dreq/u/6cde3055df67931d84608fc5b7694f65.html","web")</f>
        <v>0</v>
      </c>
      <c r="F32" t="s">
        <v>19</v>
      </c>
      <c r="G32" t="s">
        <v>20</v>
      </c>
      <c r="H32" t="s">
        <v>96</v>
      </c>
    </row>
    <row r="33" spans="1:8">
      <c r="A33" t="s">
        <v>15</v>
      </c>
      <c r="B33" t="s">
        <v>16</v>
      </c>
      <c r="C33" t="s">
        <v>97</v>
      </c>
      <c r="D33" t="s">
        <v>98</v>
      </c>
      <c r="E33">
        <f>HYPERLINK("http://clipc-services.ceda.ac.uk/dreq/u/41cef8aa37d1f0164ae061f293d4361c.html","web")</f>
        <v>0</v>
      </c>
      <c r="F33" t="s">
        <v>19</v>
      </c>
      <c r="G33" t="s">
        <v>20</v>
      </c>
      <c r="H33" t="s">
        <v>99</v>
      </c>
    </row>
    <row r="34" spans="1:8">
      <c r="A34" t="s">
        <v>15</v>
      </c>
      <c r="B34" t="s">
        <v>16</v>
      </c>
      <c r="C34" t="s">
        <v>100</v>
      </c>
      <c r="D34" t="s">
        <v>101</v>
      </c>
      <c r="E34">
        <f>HYPERLINK("http://clipc-services.ceda.ac.uk/dreq/u/a3dd8da8b39dde98682ad859d8f5f5c2.html","web")</f>
        <v>0</v>
      </c>
      <c r="F34" t="s">
        <v>19</v>
      </c>
      <c r="G34" t="s">
        <v>20</v>
      </c>
      <c r="H34" t="s">
        <v>102</v>
      </c>
    </row>
    <row r="35" spans="1:8">
      <c r="A35" t="s">
        <v>15</v>
      </c>
      <c r="B35" t="s">
        <v>16</v>
      </c>
      <c r="C35" t="s">
        <v>103</v>
      </c>
      <c r="D35" t="s">
        <v>104</v>
      </c>
      <c r="E35">
        <f>HYPERLINK("http://clipc-services.ceda.ac.uk/dreq/u/a336fa5c0a328636d04ea8f648dcd7c7.html","web")</f>
        <v>0</v>
      </c>
      <c r="F35" t="s">
        <v>19</v>
      </c>
      <c r="G35" t="s">
        <v>20</v>
      </c>
    </row>
    <row r="36" spans="1:8">
      <c r="A36" t="s">
        <v>15</v>
      </c>
      <c r="B36" t="s">
        <v>16</v>
      </c>
      <c r="C36" t="s">
        <v>105</v>
      </c>
      <c r="D36" t="s">
        <v>106</v>
      </c>
      <c r="E36">
        <f>HYPERLINK("http://clipc-services.ceda.ac.uk/dreq/u/683b8f723c94f4a3b3e65569b975d648.html","web")</f>
        <v>0</v>
      </c>
      <c r="F36" t="s">
        <v>19</v>
      </c>
      <c r="G36" t="s">
        <v>20</v>
      </c>
    </row>
    <row r="37" spans="1:8">
      <c r="A37" t="s">
        <v>15</v>
      </c>
      <c r="B37" t="s">
        <v>16</v>
      </c>
      <c r="C37" t="s">
        <v>107</v>
      </c>
      <c r="D37" t="s">
        <v>108</v>
      </c>
      <c r="E37">
        <f>HYPERLINK("http://clipc-services.ceda.ac.uk/dreq/u/57235dfe47c3e04ac63a3c850ef16458.html","web")</f>
        <v>0</v>
      </c>
      <c r="F37" t="s">
        <v>19</v>
      </c>
      <c r="G37" t="s">
        <v>20</v>
      </c>
    </row>
    <row r="38" spans="1:8">
      <c r="A38" t="s">
        <v>15</v>
      </c>
      <c r="B38" t="s">
        <v>16</v>
      </c>
      <c r="C38" t="s">
        <v>109</v>
      </c>
      <c r="D38" t="s">
        <v>110</v>
      </c>
      <c r="E38">
        <f>HYPERLINK("http://clipc-services.ceda.ac.uk/dreq/u/4f309d6b2d689c19254dccc24c66e32d.html","web")</f>
        <v>0</v>
      </c>
      <c r="F38" t="s">
        <v>19</v>
      </c>
      <c r="G38" t="s">
        <v>20</v>
      </c>
      <c r="H38" t="s">
        <v>111</v>
      </c>
    </row>
    <row r="39" spans="1:8">
      <c r="A39" t="s">
        <v>15</v>
      </c>
      <c r="B39" t="s">
        <v>16</v>
      </c>
      <c r="C39" t="s">
        <v>112</v>
      </c>
      <c r="D39" t="s">
        <v>113</v>
      </c>
      <c r="E39">
        <f>HYPERLINK("http://clipc-services.ceda.ac.uk/dreq/u/e52528e8-dd83-11e5-9194-ac72891c3257.html","web")</f>
        <v>0</v>
      </c>
      <c r="F39" t="s">
        <v>19</v>
      </c>
      <c r="G39" t="s">
        <v>20</v>
      </c>
    </row>
    <row r="40" spans="1:8">
      <c r="A40" t="s">
        <v>15</v>
      </c>
      <c r="B40" t="s">
        <v>16</v>
      </c>
      <c r="C40" t="s">
        <v>114</v>
      </c>
      <c r="D40" t="s">
        <v>115</v>
      </c>
      <c r="E40">
        <f>HYPERLINK("http://clipc-services.ceda.ac.uk/dreq/u/236430ceeb7aa3d23577b3a03d13f7fb.html","web")</f>
        <v>0</v>
      </c>
      <c r="F40" t="s">
        <v>19</v>
      </c>
      <c r="G40" t="s">
        <v>20</v>
      </c>
    </row>
    <row r="41" spans="1:8">
      <c r="A41" t="s">
        <v>15</v>
      </c>
      <c r="B41" t="s">
        <v>16</v>
      </c>
      <c r="C41" t="s">
        <v>116</v>
      </c>
      <c r="D41" t="s">
        <v>117</v>
      </c>
      <c r="E41">
        <f>HYPERLINK("http://clipc-services.ceda.ac.uk/dreq/u/71480abb30ae62d262fcea6cfdd753cf.html","web")</f>
        <v>0</v>
      </c>
      <c r="F41" t="s">
        <v>19</v>
      </c>
      <c r="G41" t="s">
        <v>20</v>
      </c>
      <c r="H41" t="s">
        <v>118</v>
      </c>
    </row>
    <row r="42" spans="1:8">
      <c r="A42" t="s">
        <v>15</v>
      </c>
      <c r="B42" t="s">
        <v>16</v>
      </c>
      <c r="C42" t="s">
        <v>119</v>
      </c>
      <c r="D42" t="s">
        <v>120</v>
      </c>
      <c r="E42">
        <f>HYPERLINK("http://clipc-services.ceda.ac.uk/dreq/u/6b8715466e3423119e9642776eacb693.html","web")</f>
        <v>0</v>
      </c>
      <c r="F42" t="s">
        <v>19</v>
      </c>
      <c r="G42" t="s">
        <v>20</v>
      </c>
    </row>
    <row r="43" spans="1:8">
      <c r="A43" t="s">
        <v>15</v>
      </c>
      <c r="B43" t="s">
        <v>16</v>
      </c>
      <c r="C43" t="s">
        <v>121</v>
      </c>
      <c r="D43" t="s">
        <v>122</v>
      </c>
      <c r="E43">
        <f>HYPERLINK("http://clipc-services.ceda.ac.uk/dreq/u/d14c09e91e6240dd9097dfad0a1853c8.html","web")</f>
        <v>0</v>
      </c>
      <c r="F43" t="s">
        <v>19</v>
      </c>
      <c r="G43" t="s">
        <v>20</v>
      </c>
      <c r="H43" t="s">
        <v>123</v>
      </c>
    </row>
    <row r="44" spans="1:8">
      <c r="A44" t="s">
        <v>15</v>
      </c>
      <c r="B44" t="s">
        <v>16</v>
      </c>
      <c r="C44" t="s">
        <v>124</v>
      </c>
      <c r="D44" t="s">
        <v>125</v>
      </c>
      <c r="E44">
        <f>HYPERLINK("http://clipc-services.ceda.ac.uk/dreq/u/82b959ef614903ae8fa6bc2b03b7ee43.html","web")</f>
        <v>0</v>
      </c>
      <c r="F44" t="s">
        <v>19</v>
      </c>
      <c r="G44" t="s">
        <v>20</v>
      </c>
      <c r="H44" t="s">
        <v>126</v>
      </c>
    </row>
    <row r="45" spans="1:8">
      <c r="A45" t="s">
        <v>15</v>
      </c>
      <c r="B45" t="s">
        <v>16</v>
      </c>
      <c r="C45" t="s">
        <v>127</v>
      </c>
      <c r="D45" t="s">
        <v>128</v>
      </c>
      <c r="E45">
        <f>HYPERLINK("http://clipc-services.ceda.ac.uk/dreq/u/e525bed4-dd83-11e5-9194-ac72891c3257.html","web")</f>
        <v>0</v>
      </c>
      <c r="F45" t="s">
        <v>19</v>
      </c>
      <c r="G45" t="s">
        <v>20</v>
      </c>
      <c r="H45" t="s">
        <v>126</v>
      </c>
    </row>
    <row r="46" spans="1:8">
      <c r="A46" t="s">
        <v>15</v>
      </c>
      <c r="B46" t="s">
        <v>16</v>
      </c>
      <c r="C46" t="s">
        <v>129</v>
      </c>
      <c r="D46" t="s">
        <v>130</v>
      </c>
      <c r="E46">
        <f>HYPERLINK("http://clipc-services.ceda.ac.uk/dreq/u/e5278b06-dd83-11e5-9194-ac72891c3257.html","web")</f>
        <v>0</v>
      </c>
      <c r="F46" t="s">
        <v>19</v>
      </c>
      <c r="G46" t="s">
        <v>20</v>
      </c>
      <c r="H46" t="s">
        <v>131</v>
      </c>
    </row>
    <row r="47" spans="1:8">
      <c r="A47" t="s">
        <v>15</v>
      </c>
      <c r="B47" t="s">
        <v>16</v>
      </c>
      <c r="C47" t="s">
        <v>132</v>
      </c>
      <c r="D47" t="s">
        <v>133</v>
      </c>
      <c r="E47">
        <f>HYPERLINK("http://clipc-services.ceda.ac.uk/dreq/u/28a54e8b5b73c4ae915a82ed99c74459.html","web")</f>
        <v>0</v>
      </c>
      <c r="F47" t="s">
        <v>19</v>
      </c>
      <c r="G47" t="s">
        <v>20</v>
      </c>
    </row>
    <row r="48" spans="1:8">
      <c r="A48" t="s">
        <v>15</v>
      </c>
      <c r="B48" t="s">
        <v>23</v>
      </c>
      <c r="C48" t="s">
        <v>134</v>
      </c>
      <c r="D48" t="s">
        <v>135</v>
      </c>
      <c r="E48">
        <f>HYPERLINK("http://clipc-services.ceda.ac.uk/dreq/u/f64c4ac230024801b1f140d806a00972.html","web")</f>
        <v>0</v>
      </c>
      <c r="F48" t="s">
        <v>19</v>
      </c>
      <c r="G48" t="s">
        <v>20</v>
      </c>
      <c r="H48" t="s">
        <v>136</v>
      </c>
    </row>
    <row r="50" spans="1:8">
      <c r="A50" t="s">
        <v>137</v>
      </c>
      <c r="B50" t="s">
        <v>138</v>
      </c>
      <c r="C50" t="s">
        <v>139</v>
      </c>
      <c r="D50" t="s">
        <v>140</v>
      </c>
      <c r="E50">
        <f>HYPERLINK("http://clipc-services.ceda.ac.uk/dreq/u/154ab10964742eaff37de9cc5beef39c.html","web")</f>
        <v>0</v>
      </c>
      <c r="F50" t="s">
        <v>12</v>
      </c>
      <c r="G50" t="s">
        <v>13</v>
      </c>
      <c r="H50" t="s">
        <v>141</v>
      </c>
    </row>
    <row r="52" spans="1:8">
      <c r="A52" t="s">
        <v>142</v>
      </c>
      <c r="B52" t="s">
        <v>23</v>
      </c>
      <c r="C52" t="s">
        <v>143</v>
      </c>
      <c r="D52" t="s">
        <v>144</v>
      </c>
      <c r="E52">
        <f>HYPERLINK("http://clipc-services.ceda.ac.uk/dreq/u/1c757370cf83e5619efc0de4d1241f47.html","web")</f>
        <v>0</v>
      </c>
      <c r="F52" t="s">
        <v>19</v>
      </c>
      <c r="G52" t="s">
        <v>20</v>
      </c>
      <c r="H52" t="s">
        <v>145</v>
      </c>
    </row>
    <row r="53" spans="1:8">
      <c r="A53" t="s">
        <v>142</v>
      </c>
      <c r="B53" t="s">
        <v>23</v>
      </c>
      <c r="C53" t="s">
        <v>146</v>
      </c>
      <c r="D53" t="s">
        <v>147</v>
      </c>
      <c r="E53">
        <f>HYPERLINK("http://clipc-services.ceda.ac.uk/dreq/u/314e3eb73c9ccbdd132899317d87d856.html","web")</f>
        <v>0</v>
      </c>
      <c r="F53" t="s">
        <v>19</v>
      </c>
      <c r="G53" t="s">
        <v>20</v>
      </c>
      <c r="H53" t="s">
        <v>148</v>
      </c>
    </row>
    <row r="54" spans="1:8">
      <c r="A54" t="s">
        <v>142</v>
      </c>
      <c r="B54" t="s">
        <v>23</v>
      </c>
      <c r="C54" t="s">
        <v>149</v>
      </c>
      <c r="D54" t="s">
        <v>150</v>
      </c>
      <c r="E54">
        <f>HYPERLINK("http://clipc-services.ceda.ac.uk/dreq/u/d4eb6956-b00f-11e6-a1f0-ac72891c3257.html","web")</f>
        <v>0</v>
      </c>
      <c r="F54" t="s">
        <v>19</v>
      </c>
      <c r="G54" t="s">
        <v>20</v>
      </c>
    </row>
    <row r="55" spans="1:8">
      <c r="A55" t="s">
        <v>142</v>
      </c>
      <c r="B55" t="s">
        <v>23</v>
      </c>
      <c r="C55" t="s">
        <v>151</v>
      </c>
      <c r="D55" t="s">
        <v>152</v>
      </c>
      <c r="E55">
        <f>HYPERLINK("http://clipc-services.ceda.ac.uk/dreq/u/5f8dc9362d17e2daa42dd6f0f38afb76.html","web")</f>
        <v>0</v>
      </c>
      <c r="F55" t="s">
        <v>19</v>
      </c>
      <c r="G55" t="s">
        <v>20</v>
      </c>
    </row>
    <row r="57" spans="1:8">
      <c r="A57" t="s">
        <v>153</v>
      </c>
      <c r="B57" t="s">
        <v>154</v>
      </c>
      <c r="C57" t="s">
        <v>139</v>
      </c>
      <c r="D57" t="s">
        <v>140</v>
      </c>
      <c r="E57">
        <f>HYPERLINK("http://clipc-services.ceda.ac.uk/dreq/u/154ab10964742eaff37de9cc5beef39c.html","web")</f>
        <v>0</v>
      </c>
      <c r="F57" t="s">
        <v>12</v>
      </c>
      <c r="G57" t="s">
        <v>13</v>
      </c>
      <c r="H57" t="s">
        <v>141</v>
      </c>
    </row>
    <row r="58" spans="1:8">
      <c r="A58" t="s">
        <v>153</v>
      </c>
      <c r="B58" t="s">
        <v>155</v>
      </c>
      <c r="C58" t="s">
        <v>156</v>
      </c>
      <c r="D58" t="s">
        <v>157</v>
      </c>
      <c r="E58">
        <f>HYPERLINK("http://clipc-services.ceda.ac.uk/dreq/u/cc1b9e3073d751143fe8ab63ca9fcc45.html","web")</f>
        <v>0</v>
      </c>
      <c r="F58" t="s">
        <v>158</v>
      </c>
      <c r="G58" t="s">
        <v>13</v>
      </c>
      <c r="H58" t="s">
        <v>159</v>
      </c>
    </row>
    <row r="59" spans="1:8">
      <c r="A59" t="s">
        <v>153</v>
      </c>
      <c r="B59" t="s">
        <v>155</v>
      </c>
      <c r="C59" t="s">
        <v>160</v>
      </c>
      <c r="D59" t="s">
        <v>161</v>
      </c>
      <c r="E59">
        <f>HYPERLINK("http://clipc-services.ceda.ac.uk/dreq/u/5e49c0b73ac161d5e5dd05173416c400.html","web")</f>
        <v>0</v>
      </c>
      <c r="F59" t="s">
        <v>158</v>
      </c>
      <c r="G59" t="s">
        <v>13</v>
      </c>
      <c r="H59" t="s">
        <v>162</v>
      </c>
    </row>
    <row r="60" spans="1:8">
      <c r="A60" t="s">
        <v>153</v>
      </c>
      <c r="B60" t="s">
        <v>155</v>
      </c>
      <c r="C60" t="s">
        <v>163</v>
      </c>
      <c r="D60" t="s">
        <v>164</v>
      </c>
      <c r="E60">
        <f>HYPERLINK("http://clipc-services.ceda.ac.uk/dreq/u/299fb9d19040c4aa3862644286261ad2.html","web")</f>
        <v>0</v>
      </c>
      <c r="F60" t="s">
        <v>158</v>
      </c>
      <c r="G60" t="s">
        <v>13</v>
      </c>
      <c r="H60" t="s">
        <v>165</v>
      </c>
    </row>
    <row r="62" spans="1:8">
      <c r="A62" t="s">
        <v>166</v>
      </c>
      <c r="B62" t="s">
        <v>167</v>
      </c>
      <c r="C62" t="s">
        <v>168</v>
      </c>
      <c r="D62" t="s">
        <v>169</v>
      </c>
      <c r="E62">
        <f>HYPERLINK("http://clipc-services.ceda.ac.uk/dreq/u/6901f6894f7382d628084809e7208c4b.html","web")</f>
        <v>0</v>
      </c>
      <c r="F62" t="s">
        <v>19</v>
      </c>
      <c r="G62" t="s">
        <v>20</v>
      </c>
      <c r="H62" t="s">
        <v>170</v>
      </c>
    </row>
    <row r="63" spans="1:8">
      <c r="A63" t="s">
        <v>166</v>
      </c>
      <c r="B63" t="s">
        <v>167</v>
      </c>
      <c r="C63" t="s">
        <v>171</v>
      </c>
      <c r="D63" t="s">
        <v>172</v>
      </c>
      <c r="E63">
        <f>HYPERLINK("http://clipc-services.ceda.ac.uk/dreq/u/dbba7f5717d68960a82b228e03dea7b7.html","web")</f>
        <v>0</v>
      </c>
      <c r="F63" t="s">
        <v>19</v>
      </c>
      <c r="G63" t="s">
        <v>20</v>
      </c>
      <c r="H63" t="s">
        <v>173</v>
      </c>
    </row>
    <row r="64" spans="1:8">
      <c r="A64" t="s">
        <v>166</v>
      </c>
      <c r="B64" t="s">
        <v>167</v>
      </c>
      <c r="C64" t="s">
        <v>174</v>
      </c>
      <c r="D64" t="s">
        <v>175</v>
      </c>
      <c r="E64">
        <f>HYPERLINK("http://clipc-services.ceda.ac.uk/dreq/u/d4ee4806-b00f-11e6-a1f0-ac72891c3257.html","web")</f>
        <v>0</v>
      </c>
      <c r="F64" t="s">
        <v>19</v>
      </c>
      <c r="G64" t="s">
        <v>20</v>
      </c>
    </row>
    <row r="65" spans="1:8">
      <c r="A65" t="s">
        <v>166</v>
      </c>
      <c r="B65" t="s">
        <v>16</v>
      </c>
      <c r="C65" t="s">
        <v>176</v>
      </c>
      <c r="D65" t="s">
        <v>177</v>
      </c>
      <c r="E65">
        <f>HYPERLINK("http://clipc-services.ceda.ac.uk/dreq/u/1bb6dca6b08a4e887ded8a455ef04941.html","web")</f>
        <v>0</v>
      </c>
      <c r="F65" t="s">
        <v>19</v>
      </c>
      <c r="G65" t="s">
        <v>20</v>
      </c>
      <c r="H65" t="s">
        <v>178</v>
      </c>
    </row>
    <row r="66" spans="1:8">
      <c r="A66" t="s">
        <v>166</v>
      </c>
      <c r="B66" t="s">
        <v>179</v>
      </c>
      <c r="C66" t="s">
        <v>180</v>
      </c>
      <c r="D66" t="s">
        <v>181</v>
      </c>
      <c r="E66">
        <f>HYPERLINK("http://clipc-services.ceda.ac.uk/dreq/u/1f5bb8c9dd54043a9d5f71dfe38f5a19.html","web")</f>
        <v>0</v>
      </c>
      <c r="F66" t="s">
        <v>19</v>
      </c>
      <c r="G66" t="s">
        <v>20</v>
      </c>
      <c r="H66" t="s">
        <v>182</v>
      </c>
    </row>
    <row r="68" spans="1:8">
      <c r="A68" t="s">
        <v>183</v>
      </c>
      <c r="B68" t="s">
        <v>23</v>
      </c>
      <c r="C68" t="s">
        <v>184</v>
      </c>
      <c r="D68" t="s">
        <v>185</v>
      </c>
      <c r="E68">
        <f>HYPERLINK("http://clipc-services.ceda.ac.uk/dreq/u/590e8b2a-9e49-11e5-803c-0d0b866b59f3.html","web")</f>
        <v>0</v>
      </c>
      <c r="F68" t="s">
        <v>19</v>
      </c>
      <c r="G68" t="s">
        <v>20</v>
      </c>
      <c r="H68" t="s">
        <v>186</v>
      </c>
    </row>
    <row r="69" spans="1:8">
      <c r="A69" t="s">
        <v>183</v>
      </c>
      <c r="B69" t="s">
        <v>23</v>
      </c>
      <c r="C69" t="s">
        <v>187</v>
      </c>
      <c r="D69" t="s">
        <v>188</v>
      </c>
      <c r="E69">
        <f>HYPERLINK("http://clipc-services.ceda.ac.uk/dreq/u/5917184e-9e49-11e5-803c-0d0b866b59f3.html","web")</f>
        <v>0</v>
      </c>
      <c r="F69" t="s">
        <v>19</v>
      </c>
      <c r="G69" t="s">
        <v>20</v>
      </c>
      <c r="H69" t="s">
        <v>189</v>
      </c>
    </row>
    <row r="70" spans="1:8">
      <c r="A70" t="s">
        <v>183</v>
      </c>
      <c r="B70" t="s">
        <v>23</v>
      </c>
      <c r="C70" t="s">
        <v>190</v>
      </c>
      <c r="D70" t="s">
        <v>191</v>
      </c>
      <c r="E70">
        <f>HYPERLINK("http://clipc-services.ceda.ac.uk/dreq/u/591801d2-9e49-11e5-803c-0d0b866b59f3.html","web")</f>
        <v>0</v>
      </c>
      <c r="F70" t="s">
        <v>19</v>
      </c>
      <c r="G70" t="s">
        <v>20</v>
      </c>
      <c r="H70" t="s">
        <v>192</v>
      </c>
    </row>
    <row r="71" spans="1:8">
      <c r="A71" t="s">
        <v>183</v>
      </c>
      <c r="B71" t="s">
        <v>23</v>
      </c>
      <c r="C71" t="s">
        <v>193</v>
      </c>
      <c r="D71" t="s">
        <v>194</v>
      </c>
      <c r="E71">
        <f>HYPERLINK("http://clipc-services.ceda.ac.uk/dreq/u/5914a6b8-9e49-11e5-803c-0d0b866b59f3.html","web")</f>
        <v>0</v>
      </c>
      <c r="F71" t="s">
        <v>19</v>
      </c>
      <c r="G71" t="s">
        <v>20</v>
      </c>
      <c r="H71" t="s">
        <v>195</v>
      </c>
    </row>
    <row r="72" spans="1:8">
      <c r="A72" t="s">
        <v>183</v>
      </c>
      <c r="B72" t="s">
        <v>196</v>
      </c>
      <c r="C72" t="s">
        <v>197</v>
      </c>
      <c r="D72" t="s">
        <v>198</v>
      </c>
      <c r="E72">
        <f>HYPERLINK("http://clipc-services.ceda.ac.uk/dreq/u/590d98b4-9e49-11e5-803c-0d0b866b59f3.html","web")</f>
        <v>0</v>
      </c>
      <c r="F72" t="s">
        <v>19</v>
      </c>
      <c r="G72" t="s">
        <v>20</v>
      </c>
      <c r="H72" t="s">
        <v>199</v>
      </c>
    </row>
    <row r="73" spans="1:8">
      <c r="A73" t="s">
        <v>183</v>
      </c>
      <c r="B73" t="s">
        <v>196</v>
      </c>
      <c r="C73" t="s">
        <v>200</v>
      </c>
      <c r="D73" t="s">
        <v>201</v>
      </c>
      <c r="E73">
        <f>HYPERLINK("http://clipc-services.ceda.ac.uk/dreq/u/59133288-9e49-11e5-803c-0d0b866b59f3.html","web")</f>
        <v>0</v>
      </c>
      <c r="F73" t="s">
        <v>19</v>
      </c>
      <c r="G73" t="s">
        <v>20</v>
      </c>
      <c r="H73" t="s">
        <v>202</v>
      </c>
    </row>
    <row r="74" spans="1:8">
      <c r="A74" t="s">
        <v>183</v>
      </c>
      <c r="B74" t="s">
        <v>196</v>
      </c>
      <c r="C74" t="s">
        <v>203</v>
      </c>
      <c r="D74" t="s">
        <v>204</v>
      </c>
      <c r="E74">
        <f>HYPERLINK("http://clipc-services.ceda.ac.uk/dreq/u/590dfdc2-9e49-11e5-803c-0d0b866b59f3.html","web")</f>
        <v>0</v>
      </c>
      <c r="F74" t="s">
        <v>19</v>
      </c>
      <c r="G74" t="s">
        <v>20</v>
      </c>
      <c r="H74" t="s">
        <v>205</v>
      </c>
    </row>
    <row r="75" spans="1:8">
      <c r="A75" t="s">
        <v>183</v>
      </c>
      <c r="B75" t="s">
        <v>23</v>
      </c>
      <c r="C75" t="s">
        <v>206</v>
      </c>
      <c r="D75" t="s">
        <v>207</v>
      </c>
      <c r="E75">
        <f>HYPERLINK("http://clipc-services.ceda.ac.uk/dreq/u/5914a456-9e49-11e5-803c-0d0b866b59f3.html","web")</f>
        <v>0</v>
      </c>
      <c r="F75" t="s">
        <v>19</v>
      </c>
      <c r="G75" t="s">
        <v>20</v>
      </c>
      <c r="H75" t="s">
        <v>208</v>
      </c>
    </row>
    <row r="76" spans="1:8">
      <c r="A76" t="s">
        <v>183</v>
      </c>
      <c r="B76" t="s">
        <v>23</v>
      </c>
      <c r="C76" t="s">
        <v>209</v>
      </c>
      <c r="D76" t="s">
        <v>210</v>
      </c>
      <c r="E76">
        <f>HYPERLINK("http://clipc-services.ceda.ac.uk/dreq/u/590e34fe-9e49-11e5-803c-0d0b866b59f3.html","web")</f>
        <v>0</v>
      </c>
      <c r="F76" t="s">
        <v>19</v>
      </c>
      <c r="G76" t="s">
        <v>20</v>
      </c>
      <c r="H76" t="s">
        <v>211</v>
      </c>
    </row>
    <row r="77" spans="1:8">
      <c r="A77" t="s">
        <v>183</v>
      </c>
      <c r="B77" t="s">
        <v>23</v>
      </c>
      <c r="C77" t="s">
        <v>212</v>
      </c>
      <c r="D77" t="s">
        <v>213</v>
      </c>
      <c r="E77">
        <f>HYPERLINK("http://clipc-services.ceda.ac.uk/dreq/u/5914d6d8-9e49-11e5-803c-0d0b866b59f3.html","web")</f>
        <v>0</v>
      </c>
      <c r="F77" t="s">
        <v>19</v>
      </c>
      <c r="G77" t="s">
        <v>20</v>
      </c>
      <c r="H77" t="s">
        <v>214</v>
      </c>
    </row>
    <row r="78" spans="1:8">
      <c r="A78" t="s">
        <v>183</v>
      </c>
      <c r="B78" t="s">
        <v>23</v>
      </c>
      <c r="C78" t="s">
        <v>215</v>
      </c>
      <c r="D78" t="s">
        <v>216</v>
      </c>
      <c r="E78">
        <f>HYPERLINK("http://clipc-services.ceda.ac.uk/dreq/u/5917369e-9e49-11e5-803c-0d0b866b59f3.html","web")</f>
        <v>0</v>
      </c>
      <c r="F78" t="s">
        <v>19</v>
      </c>
      <c r="G78" t="s">
        <v>20</v>
      </c>
      <c r="H78" t="s">
        <v>216</v>
      </c>
    </row>
    <row r="79" spans="1:8">
      <c r="A79" t="s">
        <v>183</v>
      </c>
      <c r="B79" t="s">
        <v>23</v>
      </c>
      <c r="C79" t="s">
        <v>217</v>
      </c>
      <c r="D79" t="s">
        <v>218</v>
      </c>
      <c r="E79">
        <f>HYPERLINK("http://clipc-services.ceda.ac.uk/dreq/u/590c7920-9e49-11e5-803c-0d0b866b59f3.html","web")</f>
        <v>0</v>
      </c>
      <c r="F79" t="s">
        <v>19</v>
      </c>
      <c r="G79" t="s">
        <v>20</v>
      </c>
      <c r="H79" t="s">
        <v>219</v>
      </c>
    </row>
    <row r="80" spans="1:8">
      <c r="A80" t="s">
        <v>183</v>
      </c>
      <c r="B80" t="s">
        <v>23</v>
      </c>
      <c r="C80" t="s">
        <v>220</v>
      </c>
      <c r="D80" t="s">
        <v>221</v>
      </c>
      <c r="E80">
        <f>HYPERLINK("http://clipc-services.ceda.ac.uk/dreq/u/5913e674-9e49-11e5-803c-0d0b866b59f3.html","web")</f>
        <v>0</v>
      </c>
      <c r="F80" t="s">
        <v>19</v>
      </c>
      <c r="G80" t="s">
        <v>20</v>
      </c>
      <c r="H80" t="s">
        <v>222</v>
      </c>
    </row>
    <row r="81" spans="1:8">
      <c r="A81" t="s">
        <v>183</v>
      </c>
      <c r="B81" t="s">
        <v>23</v>
      </c>
      <c r="C81" t="s">
        <v>223</v>
      </c>
      <c r="D81" t="s">
        <v>224</v>
      </c>
      <c r="E81">
        <f>HYPERLINK("http://clipc-services.ceda.ac.uk/dreq/u/590dac64-9e49-11e5-803c-0d0b866b59f3.html","web")</f>
        <v>0</v>
      </c>
      <c r="F81" t="s">
        <v>19</v>
      </c>
      <c r="G81" t="s">
        <v>20</v>
      </c>
      <c r="H81" t="s">
        <v>225</v>
      </c>
    </row>
    <row r="82" spans="1:8">
      <c r="A82" t="s">
        <v>183</v>
      </c>
      <c r="B82" t="s">
        <v>23</v>
      </c>
      <c r="C82" t="s">
        <v>226</v>
      </c>
      <c r="D82" t="s">
        <v>227</v>
      </c>
      <c r="E82">
        <f>HYPERLINK("http://clipc-services.ceda.ac.uk/dreq/u/590f9d30-9e49-11e5-803c-0d0b866b59f3.html","web")</f>
        <v>0</v>
      </c>
      <c r="F82" t="s">
        <v>19</v>
      </c>
      <c r="G82" t="s">
        <v>20</v>
      </c>
      <c r="H82" t="s">
        <v>228</v>
      </c>
    </row>
    <row r="83" spans="1:8">
      <c r="A83" t="s">
        <v>183</v>
      </c>
      <c r="B83" t="s">
        <v>23</v>
      </c>
      <c r="C83" t="s">
        <v>229</v>
      </c>
      <c r="D83" t="s">
        <v>230</v>
      </c>
      <c r="E83">
        <f>HYPERLINK("http://clipc-services.ceda.ac.uk/dreq/u/5912f890-9e49-11e5-803c-0d0b866b59f3.html","web")</f>
        <v>0</v>
      </c>
      <c r="F83" t="s">
        <v>19</v>
      </c>
      <c r="G83" t="s">
        <v>20</v>
      </c>
      <c r="H83" t="s">
        <v>231</v>
      </c>
    </row>
    <row r="84" spans="1:8">
      <c r="A84" t="s">
        <v>183</v>
      </c>
      <c r="B84" t="s">
        <v>23</v>
      </c>
      <c r="C84" t="s">
        <v>232</v>
      </c>
      <c r="D84" t="s">
        <v>233</v>
      </c>
      <c r="E84">
        <f>HYPERLINK("http://clipc-services.ceda.ac.uk/dreq/u/590dc60e-9e49-11e5-803c-0d0b866b59f3.html","web")</f>
        <v>0</v>
      </c>
      <c r="F84" t="s">
        <v>19</v>
      </c>
      <c r="G84" t="s">
        <v>20</v>
      </c>
      <c r="H84" t="s">
        <v>234</v>
      </c>
    </row>
    <row r="85" spans="1:8">
      <c r="A85" t="s">
        <v>183</v>
      </c>
      <c r="B85" t="s">
        <v>23</v>
      </c>
      <c r="C85" t="s">
        <v>235</v>
      </c>
      <c r="D85" t="s">
        <v>236</v>
      </c>
      <c r="E85">
        <f>HYPERLINK("http://clipc-services.ceda.ac.uk/dreq/u/590ee584-9e49-11e5-803c-0d0b866b59f3.html","web")</f>
        <v>0</v>
      </c>
      <c r="F85" t="s">
        <v>19</v>
      </c>
      <c r="G85" t="s">
        <v>20</v>
      </c>
      <c r="H85" t="s">
        <v>237</v>
      </c>
    </row>
    <row r="86" spans="1:8">
      <c r="A86" t="s">
        <v>183</v>
      </c>
      <c r="B86" t="s">
        <v>23</v>
      </c>
      <c r="C86" t="s">
        <v>238</v>
      </c>
      <c r="D86" t="s">
        <v>239</v>
      </c>
      <c r="E86">
        <f>HYPERLINK("http://clipc-services.ceda.ac.uk/dreq/u/590d95d0-9e49-11e5-803c-0d0b866b59f3.html","web")</f>
        <v>0</v>
      </c>
      <c r="F86" t="s">
        <v>19</v>
      </c>
      <c r="G86" t="s">
        <v>20</v>
      </c>
      <c r="H86" t="s">
        <v>240</v>
      </c>
    </row>
    <row r="87" spans="1:8">
      <c r="A87" t="s">
        <v>183</v>
      </c>
      <c r="B87" t="s">
        <v>23</v>
      </c>
      <c r="C87" t="s">
        <v>241</v>
      </c>
      <c r="D87" t="s">
        <v>242</v>
      </c>
      <c r="E87">
        <f>HYPERLINK("http://clipc-services.ceda.ac.uk/dreq/u/591357b8-9e49-11e5-803c-0d0b866b59f3.html","web")</f>
        <v>0</v>
      </c>
      <c r="F87" t="s">
        <v>19</v>
      </c>
      <c r="G87" t="s">
        <v>20</v>
      </c>
      <c r="H87" t="s">
        <v>243</v>
      </c>
    </row>
    <row r="88" spans="1:8">
      <c r="A88" t="s">
        <v>183</v>
      </c>
      <c r="B88" t="s">
        <v>23</v>
      </c>
      <c r="C88" t="s">
        <v>244</v>
      </c>
      <c r="D88" t="s">
        <v>245</v>
      </c>
      <c r="E88">
        <f>HYPERLINK("http://clipc-services.ceda.ac.uk/dreq/u/59149c7c-9e49-11e5-803c-0d0b866b59f3.html","web")</f>
        <v>0</v>
      </c>
      <c r="F88" t="s">
        <v>19</v>
      </c>
      <c r="G88" t="s">
        <v>20</v>
      </c>
      <c r="H88" t="s">
        <v>246</v>
      </c>
    </row>
    <row r="89" spans="1:8">
      <c r="A89" t="s">
        <v>183</v>
      </c>
      <c r="B89" t="s">
        <v>23</v>
      </c>
      <c r="C89" t="s">
        <v>247</v>
      </c>
      <c r="D89" t="s">
        <v>248</v>
      </c>
      <c r="E89">
        <f>HYPERLINK("http://clipc-services.ceda.ac.uk/dreq/u/590db4ac-9e49-11e5-803c-0d0b866b59f3.html","web")</f>
        <v>0</v>
      </c>
      <c r="F89" t="s">
        <v>19</v>
      </c>
      <c r="G89" t="s">
        <v>20</v>
      </c>
      <c r="H89" t="s">
        <v>249</v>
      </c>
    </row>
    <row r="90" spans="1:8">
      <c r="A90" t="s">
        <v>183</v>
      </c>
      <c r="B90" t="s">
        <v>23</v>
      </c>
      <c r="C90" t="s">
        <v>250</v>
      </c>
      <c r="D90" t="s">
        <v>251</v>
      </c>
      <c r="E90">
        <f>HYPERLINK("http://clipc-services.ceda.ac.uk/dreq/u/590d3518-9e49-11e5-803c-0d0b866b59f3.html","web")</f>
        <v>0</v>
      </c>
      <c r="F90" t="s">
        <v>19</v>
      </c>
      <c r="G90" t="s">
        <v>20</v>
      </c>
      <c r="H90" t="s">
        <v>252</v>
      </c>
    </row>
    <row r="91" spans="1:8">
      <c r="A91" t="s">
        <v>183</v>
      </c>
      <c r="B91" t="s">
        <v>23</v>
      </c>
      <c r="C91" t="s">
        <v>253</v>
      </c>
      <c r="D91" t="s">
        <v>254</v>
      </c>
      <c r="E91">
        <f>HYPERLINK("http://clipc-services.ceda.ac.uk/dreq/u/59146180-9e49-11e5-803c-0d0b866b59f3.html","web")</f>
        <v>0</v>
      </c>
      <c r="F91" t="s">
        <v>19</v>
      </c>
      <c r="G91" t="s">
        <v>20</v>
      </c>
      <c r="H91" t="s">
        <v>255</v>
      </c>
    </row>
    <row r="92" spans="1:8">
      <c r="A92" t="s">
        <v>183</v>
      </c>
      <c r="B92" t="s">
        <v>23</v>
      </c>
      <c r="C92" t="s">
        <v>256</v>
      </c>
      <c r="D92" t="s">
        <v>257</v>
      </c>
      <c r="E92">
        <f>HYPERLINK("http://clipc-services.ceda.ac.uk/dreq/u/59179aee-9e49-11e5-803c-0d0b866b59f3.html","web")</f>
        <v>0</v>
      </c>
      <c r="F92" t="s">
        <v>19</v>
      </c>
      <c r="G92" t="s">
        <v>20</v>
      </c>
      <c r="H92" t="s">
        <v>258</v>
      </c>
    </row>
    <row r="93" spans="1:8">
      <c r="A93" t="s">
        <v>183</v>
      </c>
      <c r="B93" t="s">
        <v>23</v>
      </c>
      <c r="C93" t="s">
        <v>259</v>
      </c>
      <c r="D93" t="s">
        <v>260</v>
      </c>
      <c r="E93">
        <f>HYPERLINK("http://clipc-services.ceda.ac.uk/dreq/u/5917ea6c-9e49-11e5-803c-0d0b866b59f3.html","web")</f>
        <v>0</v>
      </c>
      <c r="F93" t="s">
        <v>19</v>
      </c>
      <c r="G93" t="s">
        <v>20</v>
      </c>
      <c r="H93" t="s">
        <v>261</v>
      </c>
    </row>
    <row r="94" spans="1:8">
      <c r="A94" t="s">
        <v>183</v>
      </c>
      <c r="B94" t="s">
        <v>23</v>
      </c>
      <c r="C94" t="s">
        <v>262</v>
      </c>
      <c r="D94" t="s">
        <v>263</v>
      </c>
      <c r="E94">
        <f>HYPERLINK("http://clipc-services.ceda.ac.uk/dreq/u/59142a3a-9e49-11e5-803c-0d0b866b59f3.html","web")</f>
        <v>0</v>
      </c>
      <c r="F94" t="s">
        <v>19</v>
      </c>
      <c r="G94" t="s">
        <v>20</v>
      </c>
      <c r="H94" t="s">
        <v>264</v>
      </c>
    </row>
    <row r="95" spans="1:8">
      <c r="A95" t="s">
        <v>183</v>
      </c>
      <c r="B95" t="s">
        <v>23</v>
      </c>
      <c r="C95" t="s">
        <v>265</v>
      </c>
      <c r="D95" t="s">
        <v>266</v>
      </c>
      <c r="E95">
        <f>HYPERLINK("http://clipc-services.ceda.ac.uk/dreq/u/590e1ef6-9e49-11e5-803c-0d0b866b59f3.html","web")</f>
        <v>0</v>
      </c>
      <c r="F95" t="s">
        <v>19</v>
      </c>
      <c r="G95" t="s">
        <v>20</v>
      </c>
      <c r="H95" t="s">
        <v>267</v>
      </c>
    </row>
    <row r="96" spans="1:8">
      <c r="A96" t="s">
        <v>183</v>
      </c>
      <c r="B96" t="s">
        <v>23</v>
      </c>
      <c r="C96" t="s">
        <v>268</v>
      </c>
      <c r="D96" t="s">
        <v>269</v>
      </c>
      <c r="E96">
        <f>HYPERLINK("http://clipc-services.ceda.ac.uk/dreq/u/590de2ce-9e49-11e5-803c-0d0b866b59f3.html","web")</f>
        <v>0</v>
      </c>
      <c r="F96" t="s">
        <v>19</v>
      </c>
      <c r="G96" t="s">
        <v>20</v>
      </c>
      <c r="H96" t="s">
        <v>270</v>
      </c>
    </row>
    <row r="97" spans="1:8">
      <c r="A97" t="s">
        <v>183</v>
      </c>
      <c r="B97" t="s">
        <v>23</v>
      </c>
      <c r="C97" t="s">
        <v>271</v>
      </c>
      <c r="D97" t="s">
        <v>272</v>
      </c>
      <c r="E97">
        <f>HYPERLINK("http://clipc-services.ceda.ac.uk/dreq/u/59139246-9e49-11e5-803c-0d0b866b59f3.html","web")</f>
        <v>0</v>
      </c>
      <c r="F97" t="s">
        <v>19</v>
      </c>
      <c r="G97" t="s">
        <v>20</v>
      </c>
      <c r="H97" t="s">
        <v>273</v>
      </c>
    </row>
    <row r="98" spans="1:8">
      <c r="A98" t="s">
        <v>183</v>
      </c>
      <c r="B98" t="s">
        <v>23</v>
      </c>
      <c r="C98" t="s">
        <v>274</v>
      </c>
      <c r="D98" t="s">
        <v>275</v>
      </c>
      <c r="E98">
        <f>HYPERLINK("http://clipc-services.ceda.ac.uk/dreq/u/5914c95e-9e49-11e5-803c-0d0b866b59f3.html","web")</f>
        <v>0</v>
      </c>
      <c r="F98" t="s">
        <v>19</v>
      </c>
      <c r="G98" t="s">
        <v>20</v>
      </c>
      <c r="H98" t="s">
        <v>276</v>
      </c>
    </row>
    <row r="99" spans="1:8">
      <c r="A99" t="s">
        <v>183</v>
      </c>
      <c r="B99" t="s">
        <v>23</v>
      </c>
      <c r="C99" t="s">
        <v>277</v>
      </c>
      <c r="E99">
        <f>HYPERLINK("http://clipc-services.ceda.ac.uk/dreq/u/590ef524-9e49-11e5-803c-0d0b866b59f3.html","web")</f>
        <v>0</v>
      </c>
      <c r="F99" t="s">
        <v>19</v>
      </c>
      <c r="G99" t="s">
        <v>20</v>
      </c>
      <c r="H99" t="s">
        <v>278</v>
      </c>
    </row>
    <row r="100" spans="1:8">
      <c r="A100" t="s">
        <v>183</v>
      </c>
      <c r="B100" t="s">
        <v>23</v>
      </c>
      <c r="C100" t="s">
        <v>279</v>
      </c>
      <c r="D100" t="s">
        <v>280</v>
      </c>
      <c r="E100">
        <f>HYPERLINK("http://clipc-services.ceda.ac.uk/dreq/u/590ecbda-9e49-11e5-803c-0d0b866b59f3.html","web")</f>
        <v>0</v>
      </c>
      <c r="F100" t="s">
        <v>19</v>
      </c>
      <c r="G100" t="s">
        <v>20</v>
      </c>
      <c r="H100" t="s">
        <v>281</v>
      </c>
    </row>
    <row r="101" spans="1:8">
      <c r="A101" t="s">
        <v>183</v>
      </c>
      <c r="B101" t="s">
        <v>23</v>
      </c>
      <c r="C101" t="s">
        <v>282</v>
      </c>
      <c r="D101" t="s">
        <v>283</v>
      </c>
      <c r="E101">
        <f>HYPERLINK("http://clipc-services.ceda.ac.uk/dreq/u/5917ba9c-9e49-11e5-803c-0d0b866b59f3.html","web")</f>
        <v>0</v>
      </c>
      <c r="F101" t="s">
        <v>19</v>
      </c>
      <c r="G101" t="s">
        <v>20</v>
      </c>
      <c r="H101" t="s">
        <v>284</v>
      </c>
    </row>
    <row r="102" spans="1:8">
      <c r="A102" t="s">
        <v>183</v>
      </c>
      <c r="B102" t="s">
        <v>23</v>
      </c>
      <c r="C102" t="s">
        <v>285</v>
      </c>
      <c r="D102" t="s">
        <v>286</v>
      </c>
      <c r="E102">
        <f>HYPERLINK("http://clipc-services.ceda.ac.uk/dreq/u/590dce42-9e49-11e5-803c-0d0b866b59f3.html","web")</f>
        <v>0</v>
      </c>
      <c r="F102" t="s">
        <v>19</v>
      </c>
      <c r="G102" t="s">
        <v>20</v>
      </c>
      <c r="H102" t="s">
        <v>287</v>
      </c>
    </row>
    <row r="103" spans="1:8">
      <c r="A103" t="s">
        <v>183</v>
      </c>
      <c r="B103" t="s">
        <v>23</v>
      </c>
      <c r="C103" t="s">
        <v>288</v>
      </c>
      <c r="D103" t="s">
        <v>289</v>
      </c>
      <c r="E103">
        <f>HYPERLINK("http://clipc-services.ceda.ac.uk/dreq/u/590f4f2e-9e49-11e5-803c-0d0b866b59f3.html","web")</f>
        <v>0</v>
      </c>
      <c r="F103" t="s">
        <v>19</v>
      </c>
      <c r="G103" t="s">
        <v>20</v>
      </c>
      <c r="H103" t="s">
        <v>290</v>
      </c>
    </row>
    <row r="104" spans="1:8">
      <c r="A104" t="s">
        <v>183</v>
      </c>
      <c r="B104" t="s">
        <v>23</v>
      </c>
      <c r="C104" t="s">
        <v>291</v>
      </c>
      <c r="D104" t="s">
        <v>292</v>
      </c>
      <c r="E104">
        <f>HYPERLINK("http://clipc-services.ceda.ac.uk/dreq/u/59172e42-9e49-11e5-803c-0d0b866b59f3.html","web")</f>
        <v>0</v>
      </c>
      <c r="F104" t="s">
        <v>19</v>
      </c>
      <c r="G104" t="s">
        <v>20</v>
      </c>
      <c r="H104" t="s">
        <v>293</v>
      </c>
    </row>
    <row r="105" spans="1:8">
      <c r="A105" t="s">
        <v>183</v>
      </c>
      <c r="B105" t="s">
        <v>23</v>
      </c>
      <c r="C105" t="s">
        <v>294</v>
      </c>
      <c r="D105" t="s">
        <v>295</v>
      </c>
      <c r="E105">
        <f>HYPERLINK("http://clipc-services.ceda.ac.uk/dreq/u/59172bcc-9e49-11e5-803c-0d0b866b59f3.html","web")</f>
        <v>0</v>
      </c>
      <c r="F105" t="s">
        <v>19</v>
      </c>
      <c r="G105" t="s">
        <v>20</v>
      </c>
      <c r="H105" t="s">
        <v>293</v>
      </c>
    </row>
    <row r="106" spans="1:8">
      <c r="A106" t="s">
        <v>183</v>
      </c>
      <c r="B106" t="s">
        <v>23</v>
      </c>
      <c r="C106" t="s">
        <v>296</v>
      </c>
      <c r="D106" t="s">
        <v>297</v>
      </c>
      <c r="E106">
        <f>HYPERLINK("http://clipc-services.ceda.ac.uk/dreq/u/5913f77c-9e49-11e5-803c-0d0b866b59f3.html","web")</f>
        <v>0</v>
      </c>
      <c r="F106" t="s">
        <v>19</v>
      </c>
      <c r="G106" t="s">
        <v>20</v>
      </c>
      <c r="H106" t="s">
        <v>297</v>
      </c>
    </row>
    <row r="107" spans="1:8">
      <c r="A107" t="s">
        <v>183</v>
      </c>
      <c r="B107" t="s">
        <v>23</v>
      </c>
      <c r="C107" t="s">
        <v>298</v>
      </c>
      <c r="D107" t="s">
        <v>299</v>
      </c>
      <c r="E107">
        <f>HYPERLINK("http://clipc-services.ceda.ac.uk/dreq/u/591774d8-9e49-11e5-803c-0d0b866b59f3.html","web")</f>
        <v>0</v>
      </c>
      <c r="F107" t="s">
        <v>19</v>
      </c>
      <c r="G107" t="s">
        <v>20</v>
      </c>
      <c r="H107" t="s">
        <v>299</v>
      </c>
    </row>
    <row r="108" spans="1:8">
      <c r="A108" t="s">
        <v>183</v>
      </c>
      <c r="B108" t="s">
        <v>23</v>
      </c>
      <c r="C108" t="s">
        <v>300</v>
      </c>
      <c r="D108" t="s">
        <v>301</v>
      </c>
      <c r="E108">
        <f>HYPERLINK("http://clipc-services.ceda.ac.uk/dreq/u/590d2848-9e49-11e5-803c-0d0b866b59f3.html","web")</f>
        <v>0</v>
      </c>
      <c r="F108" t="s">
        <v>19</v>
      </c>
      <c r="G108" t="s">
        <v>20</v>
      </c>
      <c r="H108" t="s">
        <v>301</v>
      </c>
    </row>
    <row r="109" spans="1:8">
      <c r="A109" t="s">
        <v>183</v>
      </c>
      <c r="B109" t="s">
        <v>23</v>
      </c>
      <c r="C109" t="s">
        <v>302</v>
      </c>
      <c r="D109" t="s">
        <v>303</v>
      </c>
      <c r="E109">
        <f>HYPERLINK("http://clipc-services.ceda.ac.uk/dreq/u/59150da6-9e49-11e5-803c-0d0b866b59f3.html","web")</f>
        <v>0</v>
      </c>
      <c r="F109" t="s">
        <v>19</v>
      </c>
      <c r="G109" t="s">
        <v>20</v>
      </c>
      <c r="H109" t="s">
        <v>303</v>
      </c>
    </row>
    <row r="110" spans="1:8">
      <c r="A110" t="s">
        <v>183</v>
      </c>
      <c r="B110" t="s">
        <v>23</v>
      </c>
      <c r="C110" t="s">
        <v>304</v>
      </c>
      <c r="D110" t="s">
        <v>305</v>
      </c>
      <c r="E110">
        <f>HYPERLINK("http://clipc-services.ceda.ac.uk/dreq/u/590e9390-9e49-11e5-803c-0d0b866b59f3.html","web")</f>
        <v>0</v>
      </c>
      <c r="F110" t="s">
        <v>19</v>
      </c>
      <c r="G110" t="s">
        <v>20</v>
      </c>
      <c r="H110" t="s">
        <v>306</v>
      </c>
    </row>
    <row r="111" spans="1:8">
      <c r="A111" t="s">
        <v>183</v>
      </c>
      <c r="B111" t="s">
        <v>23</v>
      </c>
      <c r="C111" t="s">
        <v>307</v>
      </c>
      <c r="D111" t="s">
        <v>308</v>
      </c>
      <c r="E111">
        <f>HYPERLINK("http://clipc-services.ceda.ac.uk/dreq/u/590ed33c-9e49-11e5-803c-0d0b866b59f3.html","web")</f>
        <v>0</v>
      </c>
      <c r="F111" t="s">
        <v>19</v>
      </c>
      <c r="G111" t="s">
        <v>20</v>
      </c>
      <c r="H111" t="s">
        <v>309</v>
      </c>
    </row>
    <row r="112" spans="1:8">
      <c r="A112" t="s">
        <v>183</v>
      </c>
      <c r="B112" t="s">
        <v>23</v>
      </c>
      <c r="C112" t="s">
        <v>310</v>
      </c>
      <c r="D112" t="s">
        <v>311</v>
      </c>
      <c r="E112">
        <f>HYPERLINK("http://clipc-services.ceda.ac.uk/dreq/u/590d7654-9e49-11e5-803c-0d0b866b59f3.html","web")</f>
        <v>0</v>
      </c>
      <c r="F112" t="s">
        <v>19</v>
      </c>
      <c r="G112" t="s">
        <v>20</v>
      </c>
      <c r="H112" t="s">
        <v>312</v>
      </c>
    </row>
    <row r="113" spans="1:8">
      <c r="A113" t="s">
        <v>183</v>
      </c>
      <c r="B113" t="s">
        <v>23</v>
      </c>
      <c r="C113" t="s">
        <v>313</v>
      </c>
      <c r="D113" t="s">
        <v>314</v>
      </c>
      <c r="E113">
        <f>HYPERLINK("http://clipc-services.ceda.ac.uk/dreq/u/590e3ee0-9e49-11e5-803c-0d0b866b59f3.html","web")</f>
        <v>0</v>
      </c>
      <c r="F113" t="s">
        <v>19</v>
      </c>
      <c r="G113" t="s">
        <v>20</v>
      </c>
      <c r="H113" t="s">
        <v>315</v>
      </c>
    </row>
    <row r="114" spans="1:8">
      <c r="A114" t="s">
        <v>183</v>
      </c>
      <c r="B114" t="s">
        <v>23</v>
      </c>
      <c r="C114" t="s">
        <v>316</v>
      </c>
      <c r="D114" t="s">
        <v>317</v>
      </c>
      <c r="E114">
        <f>HYPERLINK("http://clipc-services.ceda.ac.uk/dreq/u/590d4fc6-9e49-11e5-803c-0d0b866b59f3.html","web")</f>
        <v>0</v>
      </c>
      <c r="F114" t="s">
        <v>19</v>
      </c>
      <c r="G114" t="s">
        <v>20</v>
      </c>
      <c r="H114" t="s">
        <v>318</v>
      </c>
    </row>
    <row r="115" spans="1:8">
      <c r="A115" t="s">
        <v>183</v>
      </c>
      <c r="B115" t="s">
        <v>23</v>
      </c>
      <c r="C115" t="s">
        <v>319</v>
      </c>
      <c r="D115" t="s">
        <v>320</v>
      </c>
      <c r="E115">
        <f>HYPERLINK("http://clipc-services.ceda.ac.uk/dreq/u/590df8a4-9e49-11e5-803c-0d0b866b59f3.html","web")</f>
        <v>0</v>
      </c>
      <c r="F115" t="s">
        <v>19</v>
      </c>
      <c r="G115" t="s">
        <v>20</v>
      </c>
      <c r="H115" t="s">
        <v>321</v>
      </c>
    </row>
    <row r="116" spans="1:8">
      <c r="A116" t="s">
        <v>183</v>
      </c>
      <c r="B116" t="s">
        <v>23</v>
      </c>
      <c r="C116" t="s">
        <v>322</v>
      </c>
      <c r="D116" t="s">
        <v>323</v>
      </c>
      <c r="E116">
        <f>HYPERLINK("http://clipc-services.ceda.ac.uk/dreq/u/590df5e8-9e49-11e5-803c-0d0b866b59f3.html","web")</f>
        <v>0</v>
      </c>
      <c r="F116" t="s">
        <v>19</v>
      </c>
      <c r="G116" t="s">
        <v>20</v>
      </c>
      <c r="H116" t="s">
        <v>324</v>
      </c>
    </row>
    <row r="117" spans="1:8">
      <c r="A117" t="s">
        <v>183</v>
      </c>
      <c r="B117" t="s">
        <v>325</v>
      </c>
      <c r="C117" t="s">
        <v>326</v>
      </c>
      <c r="D117" t="s">
        <v>327</v>
      </c>
      <c r="E117">
        <f>HYPERLINK("http://clipc-services.ceda.ac.uk/dreq/u/590e4bd8-9e49-11e5-803c-0d0b866b59f3.html","web")</f>
        <v>0</v>
      </c>
      <c r="F117" t="s">
        <v>19</v>
      </c>
      <c r="G117" t="s">
        <v>20</v>
      </c>
      <c r="H117" t="s">
        <v>328</v>
      </c>
    </row>
    <row r="118" spans="1:8">
      <c r="A118" t="s">
        <v>183</v>
      </c>
      <c r="B118" t="s">
        <v>325</v>
      </c>
      <c r="C118" t="s">
        <v>329</v>
      </c>
      <c r="D118" t="s">
        <v>330</v>
      </c>
      <c r="E118">
        <f>HYPERLINK("http://clipc-services.ceda.ac.uk/dreq/u/590ea16e-9e49-11e5-803c-0d0b866b59f3.html","web")</f>
        <v>0</v>
      </c>
      <c r="F118" t="s">
        <v>19</v>
      </c>
      <c r="G118" t="s">
        <v>20</v>
      </c>
      <c r="H118" t="s">
        <v>331</v>
      </c>
    </row>
    <row r="119" spans="1:8">
      <c r="A119" t="s">
        <v>183</v>
      </c>
      <c r="B119" t="s">
        <v>325</v>
      </c>
      <c r="C119" t="s">
        <v>332</v>
      </c>
      <c r="D119" t="s">
        <v>333</v>
      </c>
      <c r="E119">
        <f>HYPERLINK("http://clipc-services.ceda.ac.uk/dreq/u/590d7924-9e49-11e5-803c-0d0b866b59f3.html","web")</f>
        <v>0</v>
      </c>
      <c r="F119" t="s">
        <v>19</v>
      </c>
      <c r="G119" t="s">
        <v>20</v>
      </c>
      <c r="H119" t="s">
        <v>334</v>
      </c>
    </row>
    <row r="120" spans="1:8">
      <c r="A120" t="s">
        <v>183</v>
      </c>
      <c r="B120" t="s">
        <v>325</v>
      </c>
      <c r="C120" t="s">
        <v>335</v>
      </c>
      <c r="D120" t="s">
        <v>336</v>
      </c>
      <c r="E120">
        <f>HYPERLINK("http://clipc-services.ceda.ac.uk/dreq/u/590d70b4-9e49-11e5-803c-0d0b866b59f3.html","web")</f>
        <v>0</v>
      </c>
      <c r="F120" t="s">
        <v>19</v>
      </c>
      <c r="G120" t="s">
        <v>20</v>
      </c>
      <c r="H120" t="s">
        <v>337</v>
      </c>
    </row>
    <row r="121" spans="1:8">
      <c r="A121" t="s">
        <v>183</v>
      </c>
      <c r="B121" t="s">
        <v>167</v>
      </c>
      <c r="C121" t="s">
        <v>338</v>
      </c>
      <c r="D121" t="s">
        <v>339</v>
      </c>
      <c r="E121">
        <f>HYPERLINK("http://clipc-services.ceda.ac.uk/dreq/u/5917b45c-9e49-11e5-803c-0d0b866b59f3.html","web")</f>
        <v>0</v>
      </c>
      <c r="F121" t="s">
        <v>19</v>
      </c>
      <c r="G121" t="s">
        <v>20</v>
      </c>
      <c r="H121" t="s">
        <v>340</v>
      </c>
    </row>
    <row r="122" spans="1:8">
      <c r="A122" t="s">
        <v>183</v>
      </c>
      <c r="B122" t="s">
        <v>167</v>
      </c>
      <c r="C122" t="s">
        <v>341</v>
      </c>
      <c r="D122" t="s">
        <v>342</v>
      </c>
      <c r="E122">
        <f>HYPERLINK("http://clipc-services.ceda.ac.uk/dreq/u/590e9ed0-9e49-11e5-803c-0d0b866b59f3.html","web")</f>
        <v>0</v>
      </c>
      <c r="F122" t="s">
        <v>19</v>
      </c>
      <c r="G122" t="s">
        <v>20</v>
      </c>
      <c r="H122" t="s">
        <v>343</v>
      </c>
    </row>
    <row r="123" spans="1:8">
      <c r="A123" t="s">
        <v>183</v>
      </c>
      <c r="B123" t="s">
        <v>167</v>
      </c>
      <c r="C123" t="s">
        <v>344</v>
      </c>
      <c r="D123" t="s">
        <v>345</v>
      </c>
      <c r="E123">
        <f>HYPERLINK("http://clipc-services.ceda.ac.uk/dreq/u/5913c9aa-9e49-11e5-803c-0d0b866b59f3.html","web")</f>
        <v>0</v>
      </c>
      <c r="F123" t="s">
        <v>19</v>
      </c>
      <c r="G123" t="s">
        <v>20</v>
      </c>
      <c r="H123" t="s">
        <v>346</v>
      </c>
    </row>
    <row r="124" spans="1:8">
      <c r="A124" t="s">
        <v>183</v>
      </c>
      <c r="B124" t="s">
        <v>167</v>
      </c>
      <c r="C124" t="s">
        <v>347</v>
      </c>
      <c r="D124" t="s">
        <v>348</v>
      </c>
      <c r="E124">
        <f>HYPERLINK("http://clipc-services.ceda.ac.uk/dreq/u/590ee2fa-9e49-11e5-803c-0d0b866b59f3.html","web")</f>
        <v>0</v>
      </c>
      <c r="F124" t="s">
        <v>19</v>
      </c>
      <c r="G124" t="s">
        <v>20</v>
      </c>
      <c r="H124" t="s">
        <v>349</v>
      </c>
    </row>
    <row r="125" spans="1:8">
      <c r="A125" t="s">
        <v>183</v>
      </c>
      <c r="B125" t="s">
        <v>167</v>
      </c>
      <c r="C125" t="s">
        <v>350</v>
      </c>
      <c r="D125" t="s">
        <v>351</v>
      </c>
      <c r="E125">
        <f>HYPERLINK("http://clipc-services.ceda.ac.uk/dreq/u/59139a70-9e49-11e5-803c-0d0b866b59f3.html","web")</f>
        <v>0</v>
      </c>
      <c r="F125" t="s">
        <v>19</v>
      </c>
      <c r="G125" t="s">
        <v>20</v>
      </c>
      <c r="H125" t="s">
        <v>352</v>
      </c>
    </row>
    <row r="126" spans="1:8">
      <c r="A126" t="s">
        <v>183</v>
      </c>
      <c r="B126" t="s">
        <v>167</v>
      </c>
      <c r="C126" t="s">
        <v>353</v>
      </c>
      <c r="D126" t="s">
        <v>354</v>
      </c>
      <c r="E126">
        <f>HYPERLINK("http://clipc-services.ceda.ac.uk/dreq/u/59139548-9e49-11e5-803c-0d0b866b59f3.html","web")</f>
        <v>0</v>
      </c>
      <c r="F126" t="s">
        <v>19</v>
      </c>
      <c r="G126" t="s">
        <v>20</v>
      </c>
      <c r="H126" t="s">
        <v>355</v>
      </c>
    </row>
    <row r="128" spans="1:8">
      <c r="A128" t="s">
        <v>356</v>
      </c>
      <c r="B128" t="s">
        <v>16</v>
      </c>
      <c r="C128" t="s">
        <v>17</v>
      </c>
      <c r="D128" t="s">
        <v>357</v>
      </c>
      <c r="E128">
        <f>HYPERLINK("http://clipc-services.ceda.ac.uk/dreq/u/42625c97b8fe75124a345962c4430982.html","web")</f>
        <v>0</v>
      </c>
      <c r="F128" t="s">
        <v>19</v>
      </c>
      <c r="G128" t="s">
        <v>20</v>
      </c>
    </row>
    <row r="129" spans="1:8">
      <c r="A129" t="s">
        <v>356</v>
      </c>
      <c r="B129" t="s">
        <v>16</v>
      </c>
      <c r="C129" t="s">
        <v>21</v>
      </c>
      <c r="D129" t="s">
        <v>358</v>
      </c>
      <c r="E129">
        <f>HYPERLINK("http://clipc-services.ceda.ac.uk/dreq/u/3ab8e10027d7014f18f9391890369235.html","web")</f>
        <v>0</v>
      </c>
      <c r="F129" t="s">
        <v>19</v>
      </c>
      <c r="G129" t="s">
        <v>20</v>
      </c>
    </row>
    <row r="130" spans="1:8">
      <c r="A130" t="s">
        <v>356</v>
      </c>
      <c r="B130" t="s">
        <v>23</v>
      </c>
      <c r="C130" t="s">
        <v>359</v>
      </c>
      <c r="D130" t="s">
        <v>360</v>
      </c>
      <c r="E130">
        <f>HYPERLINK("http://clipc-services.ceda.ac.uk/dreq/u/4a62506a657921cdde7c173c0ae09b98.html","web")</f>
        <v>0</v>
      </c>
      <c r="F130" t="s">
        <v>19</v>
      </c>
      <c r="G130" t="s">
        <v>20</v>
      </c>
      <c r="H130" t="s">
        <v>361</v>
      </c>
    </row>
    <row r="131" spans="1:8">
      <c r="A131" t="s">
        <v>356</v>
      </c>
      <c r="B131" t="s">
        <v>23</v>
      </c>
      <c r="C131" t="s">
        <v>362</v>
      </c>
      <c r="D131" t="s">
        <v>363</v>
      </c>
      <c r="E131">
        <f>HYPERLINK("http://clipc-services.ceda.ac.uk/dreq/u/0940cbee6105037e4b7aa5579004f124.html","web")</f>
        <v>0</v>
      </c>
      <c r="F131" t="s">
        <v>19</v>
      </c>
      <c r="G131" t="s">
        <v>20</v>
      </c>
      <c r="H131" t="s">
        <v>364</v>
      </c>
    </row>
    <row r="132" spans="1:8">
      <c r="A132" t="s">
        <v>356</v>
      </c>
      <c r="B132" t="s">
        <v>23</v>
      </c>
      <c r="C132" t="s">
        <v>365</v>
      </c>
      <c r="D132" t="s">
        <v>366</v>
      </c>
      <c r="E132">
        <f>HYPERLINK("http://clipc-services.ceda.ac.uk/dreq/u/e9e21426e4810d0bb2d3dddb24dbf4dc.html","web")</f>
        <v>0</v>
      </c>
      <c r="F132" t="s">
        <v>19</v>
      </c>
      <c r="G132" t="s">
        <v>20</v>
      </c>
      <c r="H132" t="s">
        <v>367</v>
      </c>
    </row>
    <row r="133" spans="1:8">
      <c r="A133" t="s">
        <v>356</v>
      </c>
      <c r="B133" t="s">
        <v>167</v>
      </c>
      <c r="C133" t="s">
        <v>368</v>
      </c>
      <c r="D133" t="s">
        <v>369</v>
      </c>
      <c r="E133">
        <f>HYPERLINK("http://clipc-services.ceda.ac.uk/dreq/u/69c17331aebbebfc295d5b7af7f0ef8b.html","web")</f>
        <v>0</v>
      </c>
      <c r="F133" t="s">
        <v>19</v>
      </c>
      <c r="G133" t="s">
        <v>20</v>
      </c>
      <c r="H133" t="s">
        <v>370</v>
      </c>
    </row>
    <row r="134" spans="1:8">
      <c r="A134" t="s">
        <v>356</v>
      </c>
      <c r="B134" t="s">
        <v>371</v>
      </c>
      <c r="C134" t="s">
        <v>146</v>
      </c>
      <c r="D134" t="s">
        <v>372</v>
      </c>
      <c r="E134">
        <f>HYPERLINK("http://clipc-services.ceda.ac.uk/dreq/u/314e3eb73c9ccbdd132899317d87d856.html","web")</f>
        <v>0</v>
      </c>
      <c r="F134" t="s">
        <v>19</v>
      </c>
      <c r="G134" t="s">
        <v>20</v>
      </c>
      <c r="H134" t="s">
        <v>148</v>
      </c>
    </row>
    <row r="135" spans="1:8">
      <c r="A135" t="s">
        <v>356</v>
      </c>
      <c r="B135" t="s">
        <v>16</v>
      </c>
      <c r="C135" t="s">
        <v>373</v>
      </c>
      <c r="D135" t="s">
        <v>374</v>
      </c>
      <c r="E135">
        <f>HYPERLINK("http://clipc-services.ceda.ac.uk/dreq/u/4bccb8dcdb0ffe97dc89475c91ed66cc.html","web")</f>
        <v>0</v>
      </c>
      <c r="F135" t="s">
        <v>19</v>
      </c>
      <c r="G135" t="s">
        <v>20</v>
      </c>
      <c r="H135" t="s">
        <v>375</v>
      </c>
    </row>
    <row r="136" spans="1:8">
      <c r="A136" t="s">
        <v>356</v>
      </c>
      <c r="B136" t="s">
        <v>167</v>
      </c>
      <c r="C136" t="s">
        <v>168</v>
      </c>
      <c r="D136" t="s">
        <v>169</v>
      </c>
      <c r="E136">
        <f>HYPERLINK("http://clipc-services.ceda.ac.uk/dreq/u/6901f6894f7382d628084809e7208c4b.html","web")</f>
        <v>0</v>
      </c>
      <c r="F136" t="s">
        <v>19</v>
      </c>
      <c r="G136" t="s">
        <v>20</v>
      </c>
      <c r="H136" t="s">
        <v>170</v>
      </c>
    </row>
    <row r="137" spans="1:8">
      <c r="A137" t="s">
        <v>356</v>
      </c>
      <c r="B137" t="s">
        <v>23</v>
      </c>
      <c r="C137" t="s">
        <v>376</v>
      </c>
      <c r="D137" t="s">
        <v>377</v>
      </c>
      <c r="E137">
        <f>HYPERLINK("http://clipc-services.ceda.ac.uk/dreq/u/3a9ebed36fac6d76f1c7d70b6cf06991.html","web")</f>
        <v>0</v>
      </c>
      <c r="F137" t="s">
        <v>19</v>
      </c>
      <c r="G137" t="s">
        <v>20</v>
      </c>
      <c r="H137" t="s">
        <v>378</v>
      </c>
    </row>
    <row r="138" spans="1:8">
      <c r="A138" t="s">
        <v>356</v>
      </c>
      <c r="B138" t="s">
        <v>167</v>
      </c>
      <c r="C138" t="s">
        <v>171</v>
      </c>
      <c r="D138" t="s">
        <v>172</v>
      </c>
      <c r="E138">
        <f>HYPERLINK("http://clipc-services.ceda.ac.uk/dreq/u/dbba7f5717d68960a82b228e03dea7b7.html","web")</f>
        <v>0</v>
      </c>
      <c r="F138" t="s">
        <v>19</v>
      </c>
      <c r="G138" t="s">
        <v>20</v>
      </c>
      <c r="H138" t="s">
        <v>173</v>
      </c>
    </row>
    <row r="139" spans="1:8">
      <c r="A139" t="s">
        <v>356</v>
      </c>
      <c r="B139" t="s">
        <v>23</v>
      </c>
      <c r="C139" t="s">
        <v>379</v>
      </c>
      <c r="D139" t="s">
        <v>380</v>
      </c>
      <c r="E139">
        <f>HYPERLINK("http://clipc-services.ceda.ac.uk/dreq/u/0086e9daf8d4fb6cb305e03119d2ac2d.html","web")</f>
        <v>0</v>
      </c>
      <c r="F139" t="s">
        <v>19</v>
      </c>
      <c r="G139" t="s">
        <v>20</v>
      </c>
      <c r="H139" t="s">
        <v>381</v>
      </c>
    </row>
    <row r="140" spans="1:8">
      <c r="A140" t="s">
        <v>356</v>
      </c>
      <c r="B140" t="s">
        <v>167</v>
      </c>
      <c r="C140" t="s">
        <v>174</v>
      </c>
      <c r="D140" t="s">
        <v>175</v>
      </c>
      <c r="E140">
        <f>HYPERLINK("http://clipc-services.ceda.ac.uk/dreq/u/d4ee4806-b00f-11e6-a1f0-ac72891c3257.html","web")</f>
        <v>0</v>
      </c>
      <c r="F140" t="s">
        <v>19</v>
      </c>
      <c r="G140" t="s">
        <v>20</v>
      </c>
    </row>
    <row r="141" spans="1:8">
      <c r="A141" t="s">
        <v>356</v>
      </c>
      <c r="B141" t="s">
        <v>23</v>
      </c>
      <c r="C141" t="s">
        <v>149</v>
      </c>
      <c r="D141" t="s">
        <v>150</v>
      </c>
      <c r="E141">
        <f>HYPERLINK("http://clipc-services.ceda.ac.uk/dreq/u/d4eb6956-b00f-11e6-a1f0-ac72891c3257.html","web")</f>
        <v>0</v>
      </c>
      <c r="F141" t="s">
        <v>19</v>
      </c>
      <c r="G141" t="s">
        <v>20</v>
      </c>
    </row>
    <row r="142" spans="1:8">
      <c r="A142" t="s">
        <v>356</v>
      </c>
      <c r="B142" t="s">
        <v>16</v>
      </c>
      <c r="C142" t="s">
        <v>176</v>
      </c>
      <c r="D142" t="s">
        <v>177</v>
      </c>
      <c r="E142">
        <f>HYPERLINK("http://clipc-services.ceda.ac.uk/dreq/u/1bb6dca6b08a4e887ded8a455ef04941.html","web")</f>
        <v>0</v>
      </c>
      <c r="F142" t="s">
        <v>19</v>
      </c>
      <c r="G142" t="s">
        <v>20</v>
      </c>
      <c r="H142" t="s">
        <v>178</v>
      </c>
    </row>
    <row r="143" spans="1:8">
      <c r="A143" t="s">
        <v>356</v>
      </c>
      <c r="B143" t="s">
        <v>23</v>
      </c>
      <c r="C143" t="s">
        <v>382</v>
      </c>
      <c r="D143" t="s">
        <v>383</v>
      </c>
      <c r="E143">
        <f>HYPERLINK("http://clipc-services.ceda.ac.uk/dreq/u/5edcb9a162e51d0a2c8d42a75bed04ef.html","web")</f>
        <v>0</v>
      </c>
      <c r="F143" t="s">
        <v>19</v>
      </c>
      <c r="G143" t="s">
        <v>20</v>
      </c>
      <c r="H143" t="s">
        <v>384</v>
      </c>
    </row>
    <row r="144" spans="1:8">
      <c r="A144" t="s">
        <v>356</v>
      </c>
      <c r="B144" t="s">
        <v>23</v>
      </c>
      <c r="C144" t="s">
        <v>385</v>
      </c>
      <c r="D144" t="s">
        <v>386</v>
      </c>
      <c r="E144">
        <f>HYPERLINK("http://clipc-services.ceda.ac.uk/dreq/u/1c502fa4d453b20feafa63a862eaeb57.html","web")</f>
        <v>0</v>
      </c>
      <c r="F144" t="s">
        <v>19</v>
      </c>
      <c r="G144" t="s">
        <v>20</v>
      </c>
    </row>
    <row r="145" spans="1:8">
      <c r="A145" t="s">
        <v>356</v>
      </c>
      <c r="B145" t="s">
        <v>23</v>
      </c>
      <c r="C145" t="s">
        <v>387</v>
      </c>
      <c r="D145" t="s">
        <v>388</v>
      </c>
      <c r="E145">
        <f>HYPERLINK("http://clipc-services.ceda.ac.uk/dreq/u/d4ee907c-b00f-11e6-a1f0-ac72891c3257.html","web")</f>
        <v>0</v>
      </c>
      <c r="F145" t="s">
        <v>19</v>
      </c>
      <c r="G145" t="s">
        <v>20</v>
      </c>
      <c r="H145" t="s">
        <v>389</v>
      </c>
    </row>
    <row r="146" spans="1:8">
      <c r="A146" t="s">
        <v>356</v>
      </c>
      <c r="B146" t="s">
        <v>371</v>
      </c>
      <c r="C146" t="s">
        <v>390</v>
      </c>
      <c r="D146" t="s">
        <v>391</v>
      </c>
      <c r="E146">
        <f>HYPERLINK("http://clipc-services.ceda.ac.uk/dreq/u/c96d9daa-c5f0-11e6-ac20-5404a60d96b5.html","web")</f>
        <v>0</v>
      </c>
      <c r="F146" t="s">
        <v>19</v>
      </c>
      <c r="G146" t="s">
        <v>20</v>
      </c>
    </row>
    <row r="147" spans="1:8">
      <c r="A147" t="s">
        <v>356</v>
      </c>
      <c r="B147" t="s">
        <v>23</v>
      </c>
      <c r="C147" t="s">
        <v>392</v>
      </c>
      <c r="D147" t="s">
        <v>393</v>
      </c>
      <c r="E147">
        <f>HYPERLINK("http://clipc-services.ceda.ac.uk/dreq/u/d4ee9e5a-b00f-11e6-a1f0-ac72891c3257.html","web")</f>
        <v>0</v>
      </c>
      <c r="F147" t="s">
        <v>19</v>
      </c>
      <c r="G147" t="s">
        <v>20</v>
      </c>
      <c r="H147" t="s">
        <v>389</v>
      </c>
    </row>
    <row r="148" spans="1:8">
      <c r="A148" t="s">
        <v>356</v>
      </c>
      <c r="B148" t="s">
        <v>371</v>
      </c>
      <c r="C148" t="s">
        <v>394</v>
      </c>
      <c r="D148" t="s">
        <v>395</v>
      </c>
      <c r="E148">
        <f>HYPERLINK("http://clipc-services.ceda.ac.uk/dreq/u/c96db98e-c5f0-11e6-ac20-5404a60d96b5.html","web")</f>
        <v>0</v>
      </c>
      <c r="F148" t="s">
        <v>19</v>
      </c>
      <c r="G148" t="s">
        <v>20</v>
      </c>
    </row>
    <row r="149" spans="1:8">
      <c r="A149" t="s">
        <v>356</v>
      </c>
      <c r="B149" t="s">
        <v>16</v>
      </c>
      <c r="C149" t="s">
        <v>396</v>
      </c>
      <c r="D149" t="s">
        <v>397</v>
      </c>
      <c r="E149">
        <f>HYPERLINK("http://clipc-services.ceda.ac.uk/dreq/u/d4eeac2e-b00f-11e6-a1f0-ac72891c3257.html","web")</f>
        <v>0</v>
      </c>
      <c r="F149" t="s">
        <v>19</v>
      </c>
      <c r="G149" t="s">
        <v>20</v>
      </c>
    </row>
    <row r="150" spans="1:8">
      <c r="A150" t="s">
        <v>356</v>
      </c>
      <c r="B150" t="s">
        <v>371</v>
      </c>
      <c r="C150" t="s">
        <v>398</v>
      </c>
      <c r="D150" t="s">
        <v>399</v>
      </c>
      <c r="E150">
        <f>HYPERLINK("http://clipc-services.ceda.ac.uk/dreq/u/c96de29c-c5f0-11e6-ac20-5404a60d96b5.html","web")</f>
        <v>0</v>
      </c>
      <c r="F150" t="s">
        <v>19</v>
      </c>
      <c r="G150" t="s">
        <v>20</v>
      </c>
      <c r="H150" t="s">
        <v>400</v>
      </c>
    </row>
    <row r="151" spans="1:8">
      <c r="A151" t="s">
        <v>356</v>
      </c>
      <c r="B151" t="s">
        <v>371</v>
      </c>
      <c r="C151" t="s">
        <v>401</v>
      </c>
      <c r="D151" t="s">
        <v>402</v>
      </c>
      <c r="E151">
        <f>HYPERLINK("http://clipc-services.ceda.ac.uk/dreq/u/c96df0fc-c5f0-11e6-ac20-5404a60d96b5.html","web")</f>
        <v>0</v>
      </c>
      <c r="F151" t="s">
        <v>19</v>
      </c>
      <c r="G151" t="s">
        <v>20</v>
      </c>
    </row>
    <row r="152" spans="1:8">
      <c r="A152" t="s">
        <v>356</v>
      </c>
      <c r="B152" t="s">
        <v>371</v>
      </c>
      <c r="C152" t="s">
        <v>143</v>
      </c>
      <c r="D152" t="s">
        <v>403</v>
      </c>
      <c r="E152">
        <f>HYPERLINK("http://clipc-services.ceda.ac.uk/dreq/u/1c757370cf83e5619efc0de4d1241f47.html","web")</f>
        <v>0</v>
      </c>
      <c r="F152" t="s">
        <v>19</v>
      </c>
      <c r="G152" t="s">
        <v>20</v>
      </c>
      <c r="H152" t="s">
        <v>145</v>
      </c>
    </row>
    <row r="153" spans="1:8">
      <c r="A153" t="s">
        <v>356</v>
      </c>
      <c r="B153" t="s">
        <v>371</v>
      </c>
      <c r="C153" t="s">
        <v>404</v>
      </c>
      <c r="D153" t="s">
        <v>405</v>
      </c>
      <c r="E153">
        <f>HYPERLINK("http://clipc-services.ceda.ac.uk/dreq/u/c96e0c22-c5f0-11e6-ac20-5404a60d96b5.html","web")</f>
        <v>0</v>
      </c>
      <c r="F153" t="s">
        <v>19</v>
      </c>
      <c r="G153" t="s">
        <v>20</v>
      </c>
      <c r="H153" t="s">
        <v>406</v>
      </c>
    </row>
    <row r="154" spans="1:8">
      <c r="A154" t="s">
        <v>356</v>
      </c>
      <c r="B154" t="s">
        <v>371</v>
      </c>
      <c r="C154" t="s">
        <v>407</v>
      </c>
      <c r="D154" t="s">
        <v>408</v>
      </c>
      <c r="E154">
        <f>HYPERLINK("http://clipc-services.ceda.ac.uk/dreq/u/c96e439a-c5f0-11e6-ac20-5404a60d96b5.html","web")</f>
        <v>0</v>
      </c>
      <c r="F154" t="s">
        <v>19</v>
      </c>
      <c r="G154" t="s">
        <v>20</v>
      </c>
      <c r="H154" t="s">
        <v>409</v>
      </c>
    </row>
    <row r="155" spans="1:8">
      <c r="A155" t="s">
        <v>356</v>
      </c>
      <c r="B155" t="s">
        <v>371</v>
      </c>
      <c r="C155" t="s">
        <v>410</v>
      </c>
      <c r="D155" t="s">
        <v>411</v>
      </c>
      <c r="E155">
        <f>HYPERLINK("http://clipc-services.ceda.ac.uk/dreq/u/c96e6d66-c5f0-11e6-ac20-5404a60d96b5.html","web")</f>
        <v>0</v>
      </c>
      <c r="F155" t="s">
        <v>19</v>
      </c>
      <c r="G155" t="s">
        <v>20</v>
      </c>
      <c r="H155" t="s">
        <v>412</v>
      </c>
    </row>
    <row r="156" spans="1:8">
      <c r="A156" t="s">
        <v>356</v>
      </c>
      <c r="B156" t="s">
        <v>371</v>
      </c>
      <c r="C156" t="s">
        <v>413</v>
      </c>
      <c r="D156" t="s">
        <v>414</v>
      </c>
      <c r="E156">
        <f>HYPERLINK("http://clipc-services.ceda.ac.uk/dreq/u/c96e7b08-c5f0-11e6-ac20-5404a60d96b5.html","web")</f>
        <v>0</v>
      </c>
      <c r="F156" t="s">
        <v>19</v>
      </c>
      <c r="G156" t="s">
        <v>20</v>
      </c>
      <c r="H156" t="s">
        <v>415</v>
      </c>
    </row>
    <row r="157" spans="1:8">
      <c r="A157" t="s">
        <v>356</v>
      </c>
      <c r="B157" t="s">
        <v>179</v>
      </c>
      <c r="C157" t="s">
        <v>180</v>
      </c>
      <c r="D157" t="s">
        <v>181</v>
      </c>
      <c r="E157">
        <f>HYPERLINK("http://clipc-services.ceda.ac.uk/dreq/u/1f5bb8c9dd54043a9d5f71dfe38f5a19.html","web")</f>
        <v>0</v>
      </c>
      <c r="F157" t="s">
        <v>19</v>
      </c>
      <c r="G157" t="s">
        <v>20</v>
      </c>
      <c r="H157" t="s">
        <v>182</v>
      </c>
    </row>
    <row r="158" spans="1:8">
      <c r="A158" t="s">
        <v>356</v>
      </c>
      <c r="B158" t="s">
        <v>371</v>
      </c>
      <c r="C158" t="s">
        <v>416</v>
      </c>
      <c r="D158" t="s">
        <v>417</v>
      </c>
      <c r="E158">
        <f>HYPERLINK("http://clipc-services.ceda.ac.uk/dreq/u/c96ea5e2-c5f0-11e6-ac20-5404a60d96b5.html","web")</f>
        <v>0</v>
      </c>
      <c r="F158" t="s">
        <v>19</v>
      </c>
      <c r="G158" t="s">
        <v>20</v>
      </c>
      <c r="H158" t="s">
        <v>93</v>
      </c>
    </row>
    <row r="159" spans="1:8">
      <c r="A159" t="s">
        <v>356</v>
      </c>
      <c r="B159" t="s">
        <v>179</v>
      </c>
      <c r="C159" t="s">
        <v>418</v>
      </c>
      <c r="D159" t="s">
        <v>419</v>
      </c>
      <c r="E159">
        <f>HYPERLINK("http://clipc-services.ceda.ac.uk/dreq/u/32cbc6ae59c0abfe8e9c526e548452cc.html","web")</f>
        <v>0</v>
      </c>
      <c r="F159" t="s">
        <v>19</v>
      </c>
      <c r="G159" t="s">
        <v>20</v>
      </c>
      <c r="H159" t="s">
        <v>420</v>
      </c>
    </row>
    <row r="160" spans="1:8">
      <c r="A160" t="s">
        <v>356</v>
      </c>
      <c r="B160" t="s">
        <v>371</v>
      </c>
      <c r="C160" t="s">
        <v>421</v>
      </c>
      <c r="D160" t="s">
        <v>422</v>
      </c>
      <c r="E160">
        <f>HYPERLINK("http://clipc-services.ceda.ac.uk/dreq/u/c96eb3e8-c5f0-11e6-ac20-5404a60d96b5.html","web")</f>
        <v>0</v>
      </c>
      <c r="F160" t="s">
        <v>19</v>
      </c>
      <c r="G160" t="s">
        <v>20</v>
      </c>
      <c r="H160" t="s">
        <v>96</v>
      </c>
    </row>
    <row r="161" spans="1:8">
      <c r="A161" t="s">
        <v>356</v>
      </c>
      <c r="B161" t="s">
        <v>23</v>
      </c>
      <c r="C161" t="s">
        <v>423</v>
      </c>
      <c r="D161" t="s">
        <v>424</v>
      </c>
      <c r="E161">
        <f>HYPERLINK("http://clipc-services.ceda.ac.uk/dreq/u/26542cc98f984d1b098796374a7ed264.html","web")</f>
        <v>0</v>
      </c>
      <c r="F161" t="s">
        <v>19</v>
      </c>
      <c r="G161" t="s">
        <v>20</v>
      </c>
      <c r="H161" t="s">
        <v>425</v>
      </c>
    </row>
    <row r="162" spans="1:8">
      <c r="A162" t="s">
        <v>356</v>
      </c>
      <c r="B162" t="s">
        <v>23</v>
      </c>
      <c r="C162" t="s">
        <v>426</v>
      </c>
      <c r="D162" t="s">
        <v>427</v>
      </c>
      <c r="E162">
        <f>HYPERLINK("http://clipc-services.ceda.ac.uk/dreq/u/fa3149feef6236e0cc3207a977d2d0a5.html","web")</f>
        <v>0</v>
      </c>
      <c r="F162" t="s">
        <v>19</v>
      </c>
      <c r="G162" t="s">
        <v>20</v>
      </c>
      <c r="H162" t="s">
        <v>428</v>
      </c>
    </row>
    <row r="163" spans="1:8">
      <c r="A163" t="s">
        <v>356</v>
      </c>
      <c r="B163" t="s">
        <v>179</v>
      </c>
      <c r="C163" t="s">
        <v>429</v>
      </c>
      <c r="D163" t="s">
        <v>430</v>
      </c>
      <c r="E163">
        <f>HYPERLINK("http://clipc-services.ceda.ac.uk/dreq/u/e332882b170bce82d39f02b78fd87e79.html","web")</f>
        <v>0</v>
      </c>
      <c r="F163" t="s">
        <v>19</v>
      </c>
      <c r="G163" t="s">
        <v>20</v>
      </c>
      <c r="H163" t="s">
        <v>431</v>
      </c>
    </row>
    <row r="164" spans="1:8">
      <c r="A164" t="s">
        <v>356</v>
      </c>
      <c r="B164" t="s">
        <v>179</v>
      </c>
      <c r="C164" t="s">
        <v>432</v>
      </c>
      <c r="D164" t="s">
        <v>433</v>
      </c>
      <c r="E164">
        <f>HYPERLINK("http://clipc-services.ceda.ac.uk/dreq/u/2e1651d57e5cc5036810331a67ef6ed7.html","web")</f>
        <v>0</v>
      </c>
      <c r="F164" t="s">
        <v>19</v>
      </c>
      <c r="G164" t="s">
        <v>20</v>
      </c>
      <c r="H164" t="s">
        <v>431</v>
      </c>
    </row>
    <row r="165" spans="1:8">
      <c r="A165" t="s">
        <v>356</v>
      </c>
      <c r="B165" t="s">
        <v>179</v>
      </c>
      <c r="C165" t="s">
        <v>434</v>
      </c>
      <c r="D165" t="s">
        <v>435</v>
      </c>
      <c r="E165">
        <f>HYPERLINK("http://clipc-services.ceda.ac.uk/dreq/u/9e64d2aadc59070a13e29979b6c9541b.html","web")</f>
        <v>0</v>
      </c>
      <c r="F165" t="s">
        <v>19</v>
      </c>
      <c r="G165" t="s">
        <v>20</v>
      </c>
      <c r="H165" t="s">
        <v>431</v>
      </c>
    </row>
    <row r="166" spans="1:8">
      <c r="A166" t="s">
        <v>356</v>
      </c>
      <c r="B166" t="s">
        <v>179</v>
      </c>
      <c r="C166" t="s">
        <v>436</v>
      </c>
      <c r="D166" t="s">
        <v>437</v>
      </c>
      <c r="E166">
        <f>HYPERLINK("http://clipc-services.ceda.ac.uk/dreq/u/d0f7da4833bd90226f521ddbf0dbcb63.html","web")</f>
        <v>0</v>
      </c>
      <c r="F166" t="s">
        <v>19</v>
      </c>
      <c r="G166" t="s">
        <v>20</v>
      </c>
      <c r="H166" t="s">
        <v>431</v>
      </c>
    </row>
    <row r="167" spans="1:8">
      <c r="A167" t="s">
        <v>356</v>
      </c>
      <c r="B167" t="s">
        <v>23</v>
      </c>
      <c r="C167" t="s">
        <v>438</v>
      </c>
      <c r="D167" t="s">
        <v>439</v>
      </c>
      <c r="E167">
        <f>HYPERLINK("http://clipc-services.ceda.ac.uk/dreq/u/70ecea904324e6f3b891276634412350.html","web")</f>
        <v>0</v>
      </c>
      <c r="F167" t="s">
        <v>19</v>
      </c>
      <c r="G167" t="s">
        <v>20</v>
      </c>
      <c r="H167" t="s">
        <v>440</v>
      </c>
    </row>
    <row r="168" spans="1:8">
      <c r="A168" t="s">
        <v>356</v>
      </c>
      <c r="B168" t="s">
        <v>23</v>
      </c>
      <c r="C168" t="s">
        <v>441</v>
      </c>
      <c r="D168" t="s">
        <v>442</v>
      </c>
      <c r="E168">
        <f>HYPERLINK("http://clipc-services.ceda.ac.uk/dreq/u/f718ef1940e6feab018d81f508bd87c2.html","web")</f>
        <v>0</v>
      </c>
      <c r="F168" t="s">
        <v>19</v>
      </c>
      <c r="G168" t="s">
        <v>20</v>
      </c>
      <c r="H168" t="s">
        <v>443</v>
      </c>
    </row>
    <row r="169" spans="1:8">
      <c r="A169" t="s">
        <v>356</v>
      </c>
      <c r="B169" t="s">
        <v>23</v>
      </c>
      <c r="C169" t="s">
        <v>444</v>
      </c>
      <c r="D169" t="s">
        <v>445</v>
      </c>
      <c r="E169">
        <f>HYPERLINK("http://clipc-services.ceda.ac.uk/dreq/u/4d42d6e262fdc2c20cf8e2e82826e0c8.html","web")</f>
        <v>0</v>
      </c>
      <c r="F169" t="s">
        <v>19</v>
      </c>
      <c r="G169" t="s">
        <v>20</v>
      </c>
      <c r="H169" t="s">
        <v>446</v>
      </c>
    </row>
    <row r="170" spans="1:8">
      <c r="A170" t="s">
        <v>356</v>
      </c>
      <c r="B170" t="s">
        <v>23</v>
      </c>
      <c r="C170" t="s">
        <v>447</v>
      </c>
      <c r="D170" t="s">
        <v>448</v>
      </c>
      <c r="E170">
        <f>HYPERLINK("http://clipc-services.ceda.ac.uk/dreq/u/1418ccb847c5c235176620baf22d7b33.html","web")</f>
        <v>0</v>
      </c>
      <c r="F170" t="s">
        <v>19</v>
      </c>
      <c r="G170" t="s">
        <v>20</v>
      </c>
    </row>
    <row r="171" spans="1:8">
      <c r="A171" t="s">
        <v>356</v>
      </c>
      <c r="B171" t="s">
        <v>23</v>
      </c>
      <c r="C171" t="s">
        <v>449</v>
      </c>
      <c r="D171" t="s">
        <v>450</v>
      </c>
      <c r="E171">
        <f>HYPERLINK("http://clipc-services.ceda.ac.uk/dreq/u/af7707ac309cab4b2f2ce461f89ab741.html","web")</f>
        <v>0</v>
      </c>
      <c r="F171" t="s">
        <v>19</v>
      </c>
      <c r="G171" t="s">
        <v>20</v>
      </c>
      <c r="H171" t="s">
        <v>451</v>
      </c>
    </row>
    <row r="172" spans="1:8">
      <c r="A172" t="s">
        <v>356</v>
      </c>
      <c r="B172" t="s">
        <v>23</v>
      </c>
      <c r="C172" t="s">
        <v>452</v>
      </c>
      <c r="D172" t="s">
        <v>453</v>
      </c>
      <c r="E172">
        <f>HYPERLINK("http://clipc-services.ceda.ac.uk/dreq/u/11f31866ee4fca2f68e25ccd529ede8a.html","web")</f>
        <v>0</v>
      </c>
      <c r="F172" t="s">
        <v>19</v>
      </c>
      <c r="G172" t="s">
        <v>20</v>
      </c>
      <c r="H172" t="s">
        <v>454</v>
      </c>
    </row>
    <row r="173" spans="1:8">
      <c r="A173" t="s">
        <v>356</v>
      </c>
      <c r="B173" t="s">
        <v>23</v>
      </c>
      <c r="C173" t="s">
        <v>455</v>
      </c>
      <c r="D173" t="s">
        <v>456</v>
      </c>
      <c r="E173">
        <f>HYPERLINK("http://clipc-services.ceda.ac.uk/dreq/u/155ede0bff2578a736e6379552483f4e.html","web")</f>
        <v>0</v>
      </c>
      <c r="F173" t="s">
        <v>19</v>
      </c>
      <c r="G173" t="s">
        <v>20</v>
      </c>
    </row>
    <row r="174" spans="1:8">
      <c r="A174" t="s">
        <v>356</v>
      </c>
      <c r="B174" t="s">
        <v>23</v>
      </c>
      <c r="C174" t="s">
        <v>457</v>
      </c>
      <c r="D174" t="s">
        <v>458</v>
      </c>
      <c r="E174">
        <f>HYPERLINK("http://clipc-services.ceda.ac.uk/dreq/u/22fae57fa6f2e7e2744a3a9fe3c0dbca.html","web")</f>
        <v>0</v>
      </c>
      <c r="F174" t="s">
        <v>19</v>
      </c>
      <c r="G174" t="s">
        <v>20</v>
      </c>
    </row>
    <row r="175" spans="1:8">
      <c r="A175" t="s">
        <v>356</v>
      </c>
      <c r="B175" t="s">
        <v>23</v>
      </c>
      <c r="C175" t="s">
        <v>459</v>
      </c>
      <c r="D175" t="s">
        <v>460</v>
      </c>
      <c r="E175">
        <f>HYPERLINK("http://clipc-services.ceda.ac.uk/dreq/u/bd938fec017c18d3eee106db55f924c5.html","web")</f>
        <v>0</v>
      </c>
      <c r="F175" t="s">
        <v>19</v>
      </c>
      <c r="G175" t="s">
        <v>20</v>
      </c>
    </row>
    <row r="176" spans="1:8">
      <c r="A176" t="s">
        <v>356</v>
      </c>
      <c r="B176" t="s">
        <v>16</v>
      </c>
      <c r="C176" t="s">
        <v>132</v>
      </c>
      <c r="D176" t="s">
        <v>133</v>
      </c>
      <c r="E176">
        <f>HYPERLINK("http://clipc-services.ceda.ac.uk/dreq/u/28a54e8b5b73c4ae915a82ed99c74459.html","web")</f>
        <v>0</v>
      </c>
      <c r="F176" t="s">
        <v>19</v>
      </c>
      <c r="G176" t="s">
        <v>20</v>
      </c>
    </row>
    <row r="177" spans="1:8">
      <c r="A177" t="s">
        <v>356</v>
      </c>
      <c r="B177" t="s">
        <v>16</v>
      </c>
      <c r="C177" t="s">
        <v>109</v>
      </c>
      <c r="D177" t="s">
        <v>110</v>
      </c>
      <c r="E177">
        <f>HYPERLINK("http://clipc-services.ceda.ac.uk/dreq/u/4f309d6b2d689c19254dccc24c66e32d.html","web")</f>
        <v>0</v>
      </c>
      <c r="F177" t="s">
        <v>19</v>
      </c>
      <c r="G177" t="s">
        <v>20</v>
      </c>
      <c r="H177" t="s">
        <v>111</v>
      </c>
    </row>
    <row r="178" spans="1:8">
      <c r="A178" t="s">
        <v>356</v>
      </c>
      <c r="B178" t="s">
        <v>23</v>
      </c>
      <c r="C178" t="s">
        <v>461</v>
      </c>
      <c r="D178" t="s">
        <v>462</v>
      </c>
      <c r="E178">
        <f>HYPERLINK("http://clipc-services.ceda.ac.uk/dreq/u/f1b2785c2f21b3ca1fbe97a1152920f6.html","web")</f>
        <v>0</v>
      </c>
      <c r="F178" t="s">
        <v>19</v>
      </c>
      <c r="G178" t="s">
        <v>20</v>
      </c>
    </row>
    <row r="179" spans="1:8">
      <c r="A179" t="s">
        <v>356</v>
      </c>
      <c r="B179" t="s">
        <v>23</v>
      </c>
      <c r="C179" t="s">
        <v>463</v>
      </c>
      <c r="D179" t="s">
        <v>464</v>
      </c>
      <c r="E179">
        <f>HYPERLINK("http://clipc-services.ceda.ac.uk/dreq/u/ba8065ebbce734a631b427699ddbaf7e.html","web")</f>
        <v>0</v>
      </c>
      <c r="F179" t="s">
        <v>19</v>
      </c>
      <c r="G179" t="s">
        <v>20</v>
      </c>
    </row>
    <row r="180" spans="1:8">
      <c r="A180" t="s">
        <v>356</v>
      </c>
      <c r="B180" t="s">
        <v>23</v>
      </c>
      <c r="C180" t="s">
        <v>465</v>
      </c>
      <c r="D180" t="s">
        <v>466</v>
      </c>
      <c r="E180">
        <f>HYPERLINK("http://clipc-services.ceda.ac.uk/dreq/u/3f25d295551edcd3949776cccca7656c.html","web")</f>
        <v>0</v>
      </c>
      <c r="F180" t="s">
        <v>19</v>
      </c>
      <c r="G180" t="s">
        <v>20</v>
      </c>
    </row>
    <row r="181" spans="1:8">
      <c r="A181" t="s">
        <v>356</v>
      </c>
      <c r="B181" t="s">
        <v>23</v>
      </c>
      <c r="C181" t="s">
        <v>467</v>
      </c>
      <c r="D181" t="s">
        <v>468</v>
      </c>
      <c r="E181">
        <f>HYPERLINK("http://clipc-services.ceda.ac.uk/dreq/u/883fe8c76f1bd133e9075182240b1ca0.html","web")</f>
        <v>0</v>
      </c>
      <c r="F181" t="s">
        <v>19</v>
      </c>
      <c r="G181" t="s">
        <v>20</v>
      </c>
    </row>
    <row r="182" spans="1:8">
      <c r="A182" t="s">
        <v>356</v>
      </c>
      <c r="B182" t="s">
        <v>23</v>
      </c>
      <c r="C182" t="s">
        <v>469</v>
      </c>
      <c r="D182" t="s">
        <v>470</v>
      </c>
      <c r="E182">
        <f>HYPERLINK("http://clipc-services.ceda.ac.uk/dreq/u/1dfd4bb59374157f2bcd5338c90a54b4.html","web")</f>
        <v>0</v>
      </c>
      <c r="F182" t="s">
        <v>19</v>
      </c>
      <c r="G182" t="s">
        <v>20</v>
      </c>
    </row>
    <row r="183" spans="1:8">
      <c r="A183" t="s">
        <v>356</v>
      </c>
      <c r="B183" t="s">
        <v>23</v>
      </c>
      <c r="C183" t="s">
        <v>471</v>
      </c>
      <c r="D183" t="s">
        <v>472</v>
      </c>
      <c r="E183">
        <f>HYPERLINK("http://clipc-services.ceda.ac.uk/dreq/u/86b89f8138a6ec9830def56892753017.html","web")</f>
        <v>0</v>
      </c>
      <c r="F183" t="s">
        <v>19</v>
      </c>
      <c r="G183" t="s">
        <v>20</v>
      </c>
    </row>
    <row r="184" spans="1:8">
      <c r="A184" t="s">
        <v>356</v>
      </c>
      <c r="B184" t="s">
        <v>23</v>
      </c>
      <c r="C184" t="s">
        <v>473</v>
      </c>
      <c r="D184" t="s">
        <v>474</v>
      </c>
      <c r="E184">
        <f>HYPERLINK("http://clipc-services.ceda.ac.uk/dreq/u/f240d371c4585a7647bd775cc97abbee.html","web")</f>
        <v>0</v>
      </c>
      <c r="F184" t="s">
        <v>19</v>
      </c>
      <c r="G184" t="s">
        <v>20</v>
      </c>
      <c r="H184" t="s">
        <v>475</v>
      </c>
    </row>
    <row r="185" spans="1:8">
      <c r="A185" t="s">
        <v>356</v>
      </c>
      <c r="B185" t="s">
        <v>23</v>
      </c>
      <c r="C185" t="s">
        <v>476</v>
      </c>
      <c r="D185" t="s">
        <v>477</v>
      </c>
      <c r="E185">
        <f>HYPERLINK("http://clipc-services.ceda.ac.uk/dreq/u/c971e98c-c5f0-11e6-ac20-5404a60d96b5.html","web")</f>
        <v>0</v>
      </c>
      <c r="F185" t="s">
        <v>19</v>
      </c>
      <c r="G185" t="s">
        <v>20</v>
      </c>
      <c r="H185" t="s">
        <v>478</v>
      </c>
    </row>
    <row r="186" spans="1:8">
      <c r="A186" t="s">
        <v>356</v>
      </c>
      <c r="B186" t="s">
        <v>23</v>
      </c>
      <c r="C186" t="s">
        <v>479</v>
      </c>
      <c r="D186" t="s">
        <v>128</v>
      </c>
      <c r="E186">
        <f>HYPERLINK("http://clipc-services.ceda.ac.uk/dreq/u/e527e1f0-dd83-11e5-9194-ac72891c3257.html","web")</f>
        <v>0</v>
      </c>
      <c r="F186" t="s">
        <v>19</v>
      </c>
      <c r="G186" t="s">
        <v>20</v>
      </c>
      <c r="H186" t="s">
        <v>480</v>
      </c>
    </row>
    <row r="187" spans="1:8">
      <c r="A187" t="s">
        <v>356</v>
      </c>
      <c r="B187" t="s">
        <v>23</v>
      </c>
      <c r="C187" t="s">
        <v>481</v>
      </c>
      <c r="D187" t="s">
        <v>130</v>
      </c>
      <c r="E187">
        <f>HYPERLINK("http://clipc-services.ceda.ac.uk/dreq/u/e5289ab4-dd83-11e5-9194-ac72891c3257.html","web")</f>
        <v>0</v>
      </c>
      <c r="F187" t="s">
        <v>19</v>
      </c>
      <c r="G187" t="s">
        <v>20</v>
      </c>
      <c r="H187" t="s">
        <v>482</v>
      </c>
    </row>
    <row r="188" spans="1:8">
      <c r="A188" t="s">
        <v>356</v>
      </c>
      <c r="B188" t="s">
        <v>23</v>
      </c>
      <c r="C188" t="s">
        <v>483</v>
      </c>
      <c r="D188" t="s">
        <v>484</v>
      </c>
      <c r="E188">
        <f>HYPERLINK("http://clipc-services.ceda.ac.uk/dreq/u/28d5c13c016320943983914bc63e6abd.html","web")</f>
        <v>0</v>
      </c>
      <c r="F188" t="s">
        <v>19</v>
      </c>
      <c r="G188" t="s">
        <v>20</v>
      </c>
      <c r="H188" t="s">
        <v>485</v>
      </c>
    </row>
    <row r="189" spans="1:8">
      <c r="A189" t="s">
        <v>356</v>
      </c>
      <c r="B189" t="s">
        <v>23</v>
      </c>
      <c r="C189" t="s">
        <v>486</v>
      </c>
      <c r="D189" t="s">
        <v>487</v>
      </c>
      <c r="E189">
        <f>HYPERLINK("http://clipc-services.ceda.ac.uk/dreq/u/351cb82f1f858d9c0e1094eaf477c9bc.html","web")</f>
        <v>0</v>
      </c>
      <c r="F189" t="s">
        <v>19</v>
      </c>
      <c r="G189" t="s">
        <v>20</v>
      </c>
      <c r="H189" t="s">
        <v>488</v>
      </c>
    </row>
    <row r="190" spans="1:8">
      <c r="A190" t="s">
        <v>356</v>
      </c>
      <c r="B190" t="s">
        <v>23</v>
      </c>
      <c r="C190" t="s">
        <v>489</v>
      </c>
      <c r="D190" t="s">
        <v>108</v>
      </c>
      <c r="E190">
        <f>HYPERLINK("http://clipc-services.ceda.ac.uk/dreq/u/c1a2f2eeee3b74cd94a2946050785278.html","web")</f>
        <v>0</v>
      </c>
      <c r="F190" t="s">
        <v>19</v>
      </c>
      <c r="G190" t="s">
        <v>20</v>
      </c>
      <c r="H190" t="s">
        <v>490</v>
      </c>
    </row>
    <row r="191" spans="1:8">
      <c r="A191" t="s">
        <v>356</v>
      </c>
      <c r="B191" t="s">
        <v>491</v>
      </c>
      <c r="C191" t="s">
        <v>492</v>
      </c>
      <c r="D191" t="s">
        <v>493</v>
      </c>
      <c r="E191">
        <f>HYPERLINK("http://clipc-services.ceda.ac.uk/dreq/u/4500aac3ce5985eff562e6a170a88574.html","web")</f>
        <v>0</v>
      </c>
      <c r="F191" t="s">
        <v>19</v>
      </c>
      <c r="G191" t="s">
        <v>20</v>
      </c>
    </row>
    <row r="192" spans="1:8">
      <c r="A192" t="s">
        <v>356</v>
      </c>
      <c r="B192" t="s">
        <v>491</v>
      </c>
      <c r="C192" t="s">
        <v>494</v>
      </c>
      <c r="D192" t="s">
        <v>495</v>
      </c>
      <c r="E192">
        <f>HYPERLINK("http://clipc-services.ceda.ac.uk/dreq/u/5ad003b9cbc58ca2c9117bb2d144605f.html","web")</f>
        <v>0</v>
      </c>
      <c r="F192" t="s">
        <v>19</v>
      </c>
      <c r="G192" t="s">
        <v>20</v>
      </c>
    </row>
    <row r="193" spans="1:8">
      <c r="A193" t="s">
        <v>356</v>
      </c>
      <c r="B193" t="s">
        <v>491</v>
      </c>
      <c r="C193" t="s">
        <v>496</v>
      </c>
      <c r="D193" t="s">
        <v>497</v>
      </c>
      <c r="E193">
        <f>HYPERLINK("http://clipc-services.ceda.ac.uk/dreq/u/f0260f7e851aaf39ac2349b365db89b5.html","web")</f>
        <v>0</v>
      </c>
      <c r="F193" t="s">
        <v>19</v>
      </c>
      <c r="G193" t="s">
        <v>20</v>
      </c>
    </row>
    <row r="194" spans="1:8">
      <c r="A194" t="s">
        <v>356</v>
      </c>
      <c r="B194" t="s">
        <v>491</v>
      </c>
      <c r="C194" t="s">
        <v>498</v>
      </c>
      <c r="D194" t="s">
        <v>499</v>
      </c>
      <c r="E194">
        <f>HYPERLINK("http://clipc-services.ceda.ac.uk/dreq/u/6308b546e0eb4e1962d36ba5b98904ee.html","web")</f>
        <v>0</v>
      </c>
      <c r="F194" t="s">
        <v>19</v>
      </c>
      <c r="G194" t="s">
        <v>20</v>
      </c>
    </row>
    <row r="195" spans="1:8">
      <c r="A195" t="s">
        <v>356</v>
      </c>
      <c r="B195" t="s">
        <v>23</v>
      </c>
      <c r="C195" t="s">
        <v>500</v>
      </c>
      <c r="D195" t="s">
        <v>501</v>
      </c>
      <c r="E195">
        <f>HYPERLINK("http://clipc-services.ceda.ac.uk/dreq/u/5fc649c5cc7f4737f3a81d1c6b151b26.html","web")</f>
        <v>0</v>
      </c>
      <c r="F195" t="s">
        <v>19</v>
      </c>
      <c r="G195" t="s">
        <v>20</v>
      </c>
      <c r="H195" t="s">
        <v>502</v>
      </c>
    </row>
    <row r="196" spans="1:8">
      <c r="A196" t="s">
        <v>356</v>
      </c>
      <c r="B196" t="s">
        <v>371</v>
      </c>
      <c r="C196" t="s">
        <v>503</v>
      </c>
      <c r="D196" t="s">
        <v>504</v>
      </c>
      <c r="E196">
        <f>HYPERLINK("http://clipc-services.ceda.ac.uk/dreq/u/011e37046b327b256ca0e6b5f8722699.html","web")</f>
        <v>0</v>
      </c>
      <c r="F196" t="s">
        <v>19</v>
      </c>
      <c r="G196" t="s">
        <v>20</v>
      </c>
    </row>
    <row r="197" spans="1:8">
      <c r="A197" t="s">
        <v>356</v>
      </c>
      <c r="B197" t="s">
        <v>371</v>
      </c>
      <c r="C197" t="s">
        <v>505</v>
      </c>
      <c r="D197" t="s">
        <v>506</v>
      </c>
      <c r="E197">
        <f>HYPERLINK("http://clipc-services.ceda.ac.uk/dreq/u/abe5993d07b8b52e770ed957b060f9ed.html","web")</f>
        <v>0</v>
      </c>
      <c r="F197" t="s">
        <v>19</v>
      </c>
      <c r="G197" t="s">
        <v>20</v>
      </c>
    </row>
    <row r="198" spans="1:8">
      <c r="A198" t="s">
        <v>356</v>
      </c>
      <c r="B198" t="s">
        <v>371</v>
      </c>
      <c r="C198" t="s">
        <v>134</v>
      </c>
      <c r="D198" t="s">
        <v>135</v>
      </c>
      <c r="E198">
        <f>HYPERLINK("http://clipc-services.ceda.ac.uk/dreq/u/f64c4ac230024801b1f140d806a00972.html","web")</f>
        <v>0</v>
      </c>
      <c r="F198" t="s">
        <v>19</v>
      </c>
      <c r="G198" t="s">
        <v>20</v>
      </c>
      <c r="H198" t="s">
        <v>136</v>
      </c>
    </row>
    <row r="199" spans="1:8">
      <c r="A199" t="s">
        <v>356</v>
      </c>
      <c r="B199" t="s">
        <v>371</v>
      </c>
      <c r="C199" t="s">
        <v>507</v>
      </c>
      <c r="D199" t="s">
        <v>508</v>
      </c>
      <c r="E199">
        <f>HYPERLINK("http://clipc-services.ceda.ac.uk/dreq/u/02e40424bc4b63c1ae535165def98421.html","web")</f>
        <v>0</v>
      </c>
      <c r="F199" t="s">
        <v>19</v>
      </c>
      <c r="G199" t="s">
        <v>20</v>
      </c>
      <c r="H199" t="s">
        <v>509</v>
      </c>
    </row>
    <row r="200" spans="1:8">
      <c r="A200" t="s">
        <v>356</v>
      </c>
      <c r="B200" t="s">
        <v>23</v>
      </c>
      <c r="C200" t="s">
        <v>510</v>
      </c>
      <c r="D200" t="s">
        <v>511</v>
      </c>
      <c r="E200">
        <f>HYPERLINK("http://clipc-services.ceda.ac.uk/dreq/u/e799552047be54bf13ccbe494c73cc81.html","web")</f>
        <v>0</v>
      </c>
      <c r="F200" t="s">
        <v>19</v>
      </c>
      <c r="G200" t="s">
        <v>20</v>
      </c>
      <c r="H200" t="s">
        <v>512</v>
      </c>
    </row>
    <row r="201" spans="1:8">
      <c r="A201" t="s">
        <v>356</v>
      </c>
      <c r="B201" t="s">
        <v>23</v>
      </c>
      <c r="C201" t="s">
        <v>513</v>
      </c>
      <c r="D201" t="s">
        <v>514</v>
      </c>
      <c r="E201">
        <f>HYPERLINK("http://clipc-services.ceda.ac.uk/dreq/u/5895b847e6247f0058199d1b26772655.html","web")</f>
        <v>0</v>
      </c>
      <c r="F201" t="s">
        <v>19</v>
      </c>
      <c r="G201" t="s">
        <v>20</v>
      </c>
      <c r="H201" t="s">
        <v>515</v>
      </c>
    </row>
    <row r="202" spans="1:8">
      <c r="A202" t="s">
        <v>356</v>
      </c>
      <c r="B202" t="s">
        <v>23</v>
      </c>
      <c r="C202" t="s">
        <v>516</v>
      </c>
      <c r="D202" t="s">
        <v>517</v>
      </c>
      <c r="E202">
        <f>HYPERLINK("http://clipc-services.ceda.ac.uk/dreq/u/6c2e81334ca2f0de1813f46d64ee1924.html","web")</f>
        <v>0</v>
      </c>
      <c r="F202" t="s">
        <v>19</v>
      </c>
      <c r="G202" t="s">
        <v>20</v>
      </c>
      <c r="H202" t="s">
        <v>518</v>
      </c>
    </row>
    <row r="203" spans="1:8">
      <c r="A203" t="s">
        <v>356</v>
      </c>
      <c r="B203" t="s">
        <v>23</v>
      </c>
      <c r="C203" t="s">
        <v>519</v>
      </c>
      <c r="D203" t="s">
        <v>520</v>
      </c>
      <c r="E203">
        <f>HYPERLINK("http://clipc-services.ceda.ac.uk/dreq/u/01f509c26cfbd2f30789d91b026e0016.html","web")</f>
        <v>0</v>
      </c>
      <c r="F203" t="s">
        <v>19</v>
      </c>
      <c r="G203" t="s">
        <v>20</v>
      </c>
    </row>
    <row r="204" spans="1:8">
      <c r="A204" t="s">
        <v>356</v>
      </c>
      <c r="B204" t="s">
        <v>23</v>
      </c>
      <c r="C204" t="s">
        <v>521</v>
      </c>
      <c r="D204" t="s">
        <v>522</v>
      </c>
      <c r="E204">
        <f>HYPERLINK("http://clipc-services.ceda.ac.uk/dreq/u/d254e68c03491d17660ec44e7565f9e2.html","web")</f>
        <v>0</v>
      </c>
      <c r="F204" t="s">
        <v>19</v>
      </c>
      <c r="G204" t="s">
        <v>20</v>
      </c>
      <c r="H204" t="s">
        <v>523</v>
      </c>
    </row>
    <row r="205" spans="1:8">
      <c r="A205" t="s">
        <v>356</v>
      </c>
      <c r="B205" t="s">
        <v>16</v>
      </c>
      <c r="C205" t="s">
        <v>524</v>
      </c>
      <c r="D205" t="s">
        <v>525</v>
      </c>
      <c r="E205">
        <f>HYPERLINK("http://clipc-services.ceda.ac.uk/dreq/u/13654e951d583dc7d02b5c23485e6eb5.html","web")</f>
        <v>0</v>
      </c>
      <c r="F205" t="s">
        <v>19</v>
      </c>
      <c r="G205" t="s">
        <v>20</v>
      </c>
      <c r="H205" t="s">
        <v>526</v>
      </c>
    </row>
    <row r="206" spans="1:8">
      <c r="A206" t="s">
        <v>356</v>
      </c>
      <c r="B206" t="s">
        <v>16</v>
      </c>
      <c r="C206" t="s">
        <v>527</v>
      </c>
      <c r="D206" t="s">
        <v>528</v>
      </c>
      <c r="E206">
        <f>HYPERLINK("http://clipc-services.ceda.ac.uk/dreq/u/b4ae9d56d038ff977f0db7f578841c5a.html","web")</f>
        <v>0</v>
      </c>
      <c r="F206" t="s">
        <v>19</v>
      </c>
      <c r="G206" t="s">
        <v>20</v>
      </c>
      <c r="H206" t="s">
        <v>529</v>
      </c>
    </row>
    <row r="207" spans="1:8">
      <c r="A207" t="s">
        <v>356</v>
      </c>
      <c r="B207" t="s">
        <v>16</v>
      </c>
      <c r="C207" t="s">
        <v>27</v>
      </c>
      <c r="D207" t="s">
        <v>28</v>
      </c>
      <c r="E207">
        <f>HYPERLINK("http://clipc-services.ceda.ac.uk/dreq/u/54eb2f6651441ff52f9aea4d43a83024.html","web")</f>
        <v>0</v>
      </c>
      <c r="F207" t="s">
        <v>19</v>
      </c>
      <c r="G207" t="s">
        <v>20</v>
      </c>
      <c r="H207" t="s">
        <v>29</v>
      </c>
    </row>
    <row r="208" spans="1:8">
      <c r="A208" t="s">
        <v>356</v>
      </c>
      <c r="B208" t="s">
        <v>16</v>
      </c>
      <c r="C208" t="s">
        <v>530</v>
      </c>
      <c r="D208" t="s">
        <v>531</v>
      </c>
      <c r="E208">
        <f>HYPERLINK("http://clipc-services.ceda.ac.uk/dreq/u/be62c57dff12142bf51fc73c70cfb050.html","web")</f>
        <v>0</v>
      </c>
      <c r="F208" t="s">
        <v>19</v>
      </c>
      <c r="G208" t="s">
        <v>20</v>
      </c>
      <c r="H208" t="s">
        <v>532</v>
      </c>
    </row>
    <row r="209" spans="1:8">
      <c r="A209" t="s">
        <v>356</v>
      </c>
      <c r="B209" t="s">
        <v>16</v>
      </c>
      <c r="C209" t="s">
        <v>533</v>
      </c>
      <c r="D209" t="s">
        <v>534</v>
      </c>
      <c r="E209">
        <f>HYPERLINK("http://clipc-services.ceda.ac.uk/dreq/u/b0a9616ddee15d1f3740ce445bd82fb1.html","web")</f>
        <v>0</v>
      </c>
      <c r="F209" t="s">
        <v>19</v>
      </c>
      <c r="G209" t="s">
        <v>20</v>
      </c>
      <c r="H209" t="s">
        <v>535</v>
      </c>
    </row>
    <row r="210" spans="1:8">
      <c r="A210" t="s">
        <v>356</v>
      </c>
      <c r="B210" t="s">
        <v>16</v>
      </c>
      <c r="C210" t="s">
        <v>536</v>
      </c>
      <c r="D210" t="s">
        <v>537</v>
      </c>
      <c r="E210">
        <f>HYPERLINK("http://clipc-services.ceda.ac.uk/dreq/u/c85ac4ad4664c34898cdb9af2418c45a.html","web")</f>
        <v>0</v>
      </c>
      <c r="F210" t="s">
        <v>19</v>
      </c>
      <c r="G210" t="s">
        <v>20</v>
      </c>
      <c r="H210" t="s">
        <v>538</v>
      </c>
    </row>
    <row r="211" spans="1:8">
      <c r="A211" t="s">
        <v>356</v>
      </c>
      <c r="B211" t="s">
        <v>16</v>
      </c>
      <c r="C211" t="s">
        <v>539</v>
      </c>
      <c r="D211" t="s">
        <v>540</v>
      </c>
      <c r="E211">
        <f>HYPERLINK("http://clipc-services.ceda.ac.uk/dreq/u/5880ab9386066d5d620774a46840cc25.html","web")</f>
        <v>0</v>
      </c>
      <c r="F211" t="s">
        <v>19</v>
      </c>
      <c r="G211" t="s">
        <v>20</v>
      </c>
      <c r="H211" t="s">
        <v>541</v>
      </c>
    </row>
    <row r="212" spans="1:8">
      <c r="A212" t="s">
        <v>356</v>
      </c>
      <c r="B212" t="s">
        <v>16</v>
      </c>
      <c r="C212" t="s">
        <v>542</v>
      </c>
      <c r="D212" t="s">
        <v>543</v>
      </c>
      <c r="E212">
        <f>HYPERLINK("http://clipc-services.ceda.ac.uk/dreq/u/9a7cb6c8481412d525ba1101f82b892d.html","web")</f>
        <v>0</v>
      </c>
      <c r="F212" t="s">
        <v>19</v>
      </c>
      <c r="G212" t="s">
        <v>20</v>
      </c>
      <c r="H212" t="s">
        <v>544</v>
      </c>
    </row>
    <row r="213" spans="1:8">
      <c r="A213" t="s">
        <v>356</v>
      </c>
      <c r="B213" t="s">
        <v>16</v>
      </c>
      <c r="C213" t="s">
        <v>545</v>
      </c>
      <c r="D213" t="s">
        <v>546</v>
      </c>
      <c r="E213">
        <f>HYPERLINK("http://clipc-services.ceda.ac.uk/dreq/u/e9dc036ef43db84bc4651ce95b0fed94.html","web")</f>
        <v>0</v>
      </c>
      <c r="F213" t="s">
        <v>19</v>
      </c>
      <c r="G213" t="s">
        <v>20</v>
      </c>
      <c r="H213" t="s">
        <v>547</v>
      </c>
    </row>
    <row r="214" spans="1:8">
      <c r="A214" t="s">
        <v>356</v>
      </c>
      <c r="B214" t="s">
        <v>16</v>
      </c>
      <c r="C214" t="s">
        <v>548</v>
      </c>
      <c r="D214" t="s">
        <v>549</v>
      </c>
      <c r="E214">
        <f>HYPERLINK("http://clipc-services.ceda.ac.uk/dreq/u/30a7a10d4c71066f19eae9a89ddfafba.html","web")</f>
        <v>0</v>
      </c>
      <c r="F214" t="s">
        <v>19</v>
      </c>
      <c r="G214" t="s">
        <v>20</v>
      </c>
      <c r="H214" t="s">
        <v>550</v>
      </c>
    </row>
    <row r="215" spans="1:8">
      <c r="A215" t="s">
        <v>356</v>
      </c>
      <c r="B215" t="s">
        <v>16</v>
      </c>
      <c r="C215" t="s">
        <v>551</v>
      </c>
      <c r="D215" t="s">
        <v>552</v>
      </c>
      <c r="E215">
        <f>HYPERLINK("http://clipc-services.ceda.ac.uk/dreq/u/d90bac355dae4e53a6d0e5df81a090ad.html","web")</f>
        <v>0</v>
      </c>
      <c r="F215" t="s">
        <v>19</v>
      </c>
      <c r="G215" t="s">
        <v>20</v>
      </c>
      <c r="H215" t="s">
        <v>553</v>
      </c>
    </row>
    <row r="216" spans="1:8">
      <c r="A216" t="s">
        <v>356</v>
      </c>
      <c r="B216" t="s">
        <v>16</v>
      </c>
      <c r="C216" t="s">
        <v>554</v>
      </c>
      <c r="D216" t="s">
        <v>555</v>
      </c>
      <c r="E216">
        <f>HYPERLINK("http://clipc-services.ceda.ac.uk/dreq/u/b50af258aff9f9ca19fdf1ec4b039a55.html","web")</f>
        <v>0</v>
      </c>
      <c r="F216" t="s">
        <v>19</v>
      </c>
      <c r="G216" t="s">
        <v>20</v>
      </c>
      <c r="H216" t="s">
        <v>556</v>
      </c>
    </row>
    <row r="217" spans="1:8">
      <c r="A217" t="s">
        <v>356</v>
      </c>
      <c r="B217" t="s">
        <v>16</v>
      </c>
      <c r="C217" t="s">
        <v>67</v>
      </c>
      <c r="D217" t="s">
        <v>68</v>
      </c>
      <c r="E217">
        <f>HYPERLINK("http://clipc-services.ceda.ac.uk/dreq/u/c2705ac5fb7561a3aa5744c1163bf2d7.html","web")</f>
        <v>0</v>
      </c>
      <c r="F217" t="s">
        <v>19</v>
      </c>
      <c r="G217" t="s">
        <v>20</v>
      </c>
    </row>
    <row r="218" spans="1:8">
      <c r="A218" t="s">
        <v>356</v>
      </c>
      <c r="B218" t="s">
        <v>16</v>
      </c>
      <c r="C218" t="s">
        <v>69</v>
      </c>
      <c r="D218" t="s">
        <v>70</v>
      </c>
      <c r="E218">
        <f>HYPERLINK("http://clipc-services.ceda.ac.uk/dreq/u/96acc3ed79b2bd5e4dbd613a4c27720f.html","web")</f>
        <v>0</v>
      </c>
      <c r="F218" t="s">
        <v>19</v>
      </c>
      <c r="G218" t="s">
        <v>20</v>
      </c>
    </row>
    <row r="219" spans="1:8">
      <c r="A219" t="s">
        <v>356</v>
      </c>
      <c r="B219" t="s">
        <v>16</v>
      </c>
      <c r="C219" t="s">
        <v>557</v>
      </c>
      <c r="D219" t="s">
        <v>558</v>
      </c>
      <c r="E219">
        <f>HYPERLINK("http://clipc-services.ceda.ac.uk/dreq/u/5a887812bc95f4c8377af5051a2566fe.html","web")</f>
        <v>0</v>
      </c>
      <c r="F219" t="s">
        <v>19</v>
      </c>
      <c r="G219" t="s">
        <v>20</v>
      </c>
    </row>
    <row r="220" spans="1:8">
      <c r="A220" t="s">
        <v>356</v>
      </c>
      <c r="B220" t="s">
        <v>16</v>
      </c>
      <c r="C220" t="s">
        <v>559</v>
      </c>
      <c r="D220" t="s">
        <v>560</v>
      </c>
      <c r="E220">
        <f>HYPERLINK("http://clipc-services.ceda.ac.uk/dreq/u/72366111fcb3d2a0d14dc917e8fca8eb.html","web")</f>
        <v>0</v>
      </c>
      <c r="F220" t="s">
        <v>19</v>
      </c>
      <c r="G220" t="s">
        <v>20</v>
      </c>
    </row>
    <row r="221" spans="1:8">
      <c r="A221" t="s">
        <v>356</v>
      </c>
      <c r="B221" t="s">
        <v>16</v>
      </c>
      <c r="C221" t="s">
        <v>71</v>
      </c>
      <c r="D221" t="s">
        <v>72</v>
      </c>
      <c r="E221">
        <f>HYPERLINK("http://clipc-services.ceda.ac.uk/dreq/u/5250c73892803497448e18ba0310c423.html","web")</f>
        <v>0</v>
      </c>
      <c r="F221" t="s">
        <v>19</v>
      </c>
      <c r="G221" t="s">
        <v>20</v>
      </c>
      <c r="H221" t="s">
        <v>73</v>
      </c>
    </row>
    <row r="222" spans="1:8">
      <c r="A222" t="s">
        <v>356</v>
      </c>
      <c r="B222" t="s">
        <v>16</v>
      </c>
      <c r="C222" t="s">
        <v>74</v>
      </c>
      <c r="D222" t="s">
        <v>75</v>
      </c>
      <c r="E222">
        <f>HYPERLINK("http://clipc-services.ceda.ac.uk/dreq/u/56a5fa6dd6b7c4aa711f362d5d5414f6.html","web")</f>
        <v>0</v>
      </c>
      <c r="F222" t="s">
        <v>19</v>
      </c>
      <c r="G222" t="s">
        <v>20</v>
      </c>
    </row>
    <row r="223" spans="1:8">
      <c r="A223" t="s">
        <v>356</v>
      </c>
      <c r="B223" t="s">
        <v>16</v>
      </c>
      <c r="C223" t="s">
        <v>76</v>
      </c>
      <c r="D223" t="s">
        <v>77</v>
      </c>
      <c r="E223">
        <f>HYPERLINK("http://clipc-services.ceda.ac.uk/dreq/u/ab60603d901dfa1c47f4d2fd7784f8ea.html","web")</f>
        <v>0</v>
      </c>
      <c r="F223" t="s">
        <v>19</v>
      </c>
      <c r="G223" t="s">
        <v>20</v>
      </c>
      <c r="H223" t="s">
        <v>78</v>
      </c>
    </row>
    <row r="224" spans="1:8">
      <c r="A224" t="s">
        <v>356</v>
      </c>
      <c r="B224" t="s">
        <v>16</v>
      </c>
      <c r="C224" t="s">
        <v>79</v>
      </c>
      <c r="D224" t="s">
        <v>80</v>
      </c>
      <c r="E224">
        <f>HYPERLINK("http://clipc-services.ceda.ac.uk/dreq/u/c947141b54f1ab48dba4a84cec99c5d3.html","web")</f>
        <v>0</v>
      </c>
      <c r="F224" t="s">
        <v>19</v>
      </c>
      <c r="G224" t="s">
        <v>20</v>
      </c>
      <c r="H224" t="s">
        <v>81</v>
      </c>
    </row>
    <row r="225" spans="1:8">
      <c r="A225" t="s">
        <v>356</v>
      </c>
      <c r="B225" t="s">
        <v>16</v>
      </c>
      <c r="C225" t="s">
        <v>82</v>
      </c>
      <c r="D225" t="s">
        <v>83</v>
      </c>
      <c r="E225">
        <f>HYPERLINK("http://clipc-services.ceda.ac.uk/dreq/u/98fab6148c36b25a158062a11c0c5965.html","web")</f>
        <v>0</v>
      </c>
      <c r="F225" t="s">
        <v>19</v>
      </c>
      <c r="G225" t="s">
        <v>20</v>
      </c>
      <c r="H225" t="s">
        <v>84</v>
      </c>
    </row>
    <row r="226" spans="1:8">
      <c r="A226" t="s">
        <v>356</v>
      </c>
      <c r="B226" t="s">
        <v>16</v>
      </c>
      <c r="C226" t="s">
        <v>85</v>
      </c>
      <c r="D226" t="s">
        <v>86</v>
      </c>
      <c r="E226">
        <f>HYPERLINK("http://clipc-services.ceda.ac.uk/dreq/u/f108633dc7e1585498ceccc06bdfd263.html","web")</f>
        <v>0</v>
      </c>
      <c r="F226" t="s">
        <v>19</v>
      </c>
      <c r="G226" t="s">
        <v>20</v>
      </c>
      <c r="H226" t="s">
        <v>87</v>
      </c>
    </row>
    <row r="227" spans="1:8">
      <c r="A227" t="s">
        <v>356</v>
      </c>
      <c r="B227" t="s">
        <v>16</v>
      </c>
      <c r="C227" t="s">
        <v>88</v>
      </c>
      <c r="D227" t="s">
        <v>89</v>
      </c>
      <c r="E227">
        <f>HYPERLINK("http://clipc-services.ceda.ac.uk/dreq/u/dcd2298237af35be0ed71c92ee9e7e79.html","web")</f>
        <v>0</v>
      </c>
      <c r="F227" t="s">
        <v>19</v>
      </c>
      <c r="G227" t="s">
        <v>20</v>
      </c>
      <c r="H227" t="s">
        <v>90</v>
      </c>
    </row>
    <row r="228" spans="1:8">
      <c r="A228" t="s">
        <v>356</v>
      </c>
      <c r="B228" t="s">
        <v>16</v>
      </c>
      <c r="C228" t="s">
        <v>91</v>
      </c>
      <c r="D228" t="s">
        <v>92</v>
      </c>
      <c r="E228">
        <f>HYPERLINK("http://clipc-services.ceda.ac.uk/dreq/u/87f531b94bd9ca68e33e89d7e3e81be4.html","web")</f>
        <v>0</v>
      </c>
      <c r="F228" t="s">
        <v>19</v>
      </c>
      <c r="G228" t="s">
        <v>20</v>
      </c>
      <c r="H228" t="s">
        <v>93</v>
      </c>
    </row>
    <row r="229" spans="1:8">
      <c r="A229" t="s">
        <v>356</v>
      </c>
      <c r="B229" t="s">
        <v>16</v>
      </c>
      <c r="C229" t="s">
        <v>94</v>
      </c>
      <c r="D229" t="s">
        <v>95</v>
      </c>
      <c r="E229">
        <f>HYPERLINK("http://clipc-services.ceda.ac.uk/dreq/u/6cde3055df67931d84608fc5b7694f65.html","web")</f>
        <v>0</v>
      </c>
      <c r="F229" t="s">
        <v>19</v>
      </c>
      <c r="G229" t="s">
        <v>20</v>
      </c>
      <c r="H229" t="s">
        <v>96</v>
      </c>
    </row>
    <row r="230" spans="1:8">
      <c r="A230" t="s">
        <v>356</v>
      </c>
      <c r="B230" t="s">
        <v>16</v>
      </c>
      <c r="C230" t="s">
        <v>561</v>
      </c>
      <c r="D230" t="s">
        <v>562</v>
      </c>
      <c r="E230">
        <f>HYPERLINK("http://clipc-services.ceda.ac.uk/dreq/u/9791ce56083fe450761a27a7dc158225.html","web")</f>
        <v>0</v>
      </c>
      <c r="F230" t="s">
        <v>19</v>
      </c>
      <c r="G230" t="s">
        <v>20</v>
      </c>
    </row>
    <row r="231" spans="1:8">
      <c r="A231" t="s">
        <v>356</v>
      </c>
      <c r="B231" t="s">
        <v>16</v>
      </c>
      <c r="C231" t="s">
        <v>563</v>
      </c>
      <c r="D231" t="s">
        <v>564</v>
      </c>
      <c r="E231">
        <f>HYPERLINK("http://clipc-services.ceda.ac.uk/dreq/u/28907f4f1855d3d22166c87b8e5300be.html","web")</f>
        <v>0</v>
      </c>
      <c r="F231" t="s">
        <v>19</v>
      </c>
      <c r="G231" t="s">
        <v>20</v>
      </c>
    </row>
    <row r="232" spans="1:8">
      <c r="A232" t="s">
        <v>356</v>
      </c>
      <c r="B232" t="s">
        <v>16</v>
      </c>
      <c r="C232" t="s">
        <v>97</v>
      </c>
      <c r="D232" t="s">
        <v>98</v>
      </c>
      <c r="E232">
        <f>HYPERLINK("http://clipc-services.ceda.ac.uk/dreq/u/41cef8aa37d1f0164ae061f293d4361c.html","web")</f>
        <v>0</v>
      </c>
      <c r="F232" t="s">
        <v>19</v>
      </c>
      <c r="G232" t="s">
        <v>20</v>
      </c>
      <c r="H232" t="s">
        <v>99</v>
      </c>
    </row>
    <row r="233" spans="1:8">
      <c r="A233" t="s">
        <v>356</v>
      </c>
      <c r="B233" t="s">
        <v>371</v>
      </c>
      <c r="C233" t="s">
        <v>100</v>
      </c>
      <c r="D233" t="s">
        <v>101</v>
      </c>
      <c r="E233">
        <f>HYPERLINK("http://clipc-services.ceda.ac.uk/dreq/u/a3dd8da8b39dde98682ad859d8f5f5c2.html","web")</f>
        <v>0</v>
      </c>
      <c r="F233" t="s">
        <v>19</v>
      </c>
      <c r="G233" t="s">
        <v>20</v>
      </c>
      <c r="H233" t="s">
        <v>102</v>
      </c>
    </row>
    <row r="234" spans="1:8">
      <c r="A234" t="s">
        <v>356</v>
      </c>
      <c r="B234" t="s">
        <v>371</v>
      </c>
      <c r="C234" t="s">
        <v>103</v>
      </c>
      <c r="D234" t="s">
        <v>104</v>
      </c>
      <c r="E234">
        <f>HYPERLINK("http://clipc-services.ceda.ac.uk/dreq/u/a336fa5c0a328636d04ea8f648dcd7c7.html","web")</f>
        <v>0</v>
      </c>
      <c r="F234" t="s">
        <v>19</v>
      </c>
      <c r="G234" t="s">
        <v>20</v>
      </c>
    </row>
    <row r="235" spans="1:8">
      <c r="A235" t="s">
        <v>356</v>
      </c>
      <c r="B235" t="s">
        <v>371</v>
      </c>
      <c r="C235" t="s">
        <v>105</v>
      </c>
      <c r="D235" t="s">
        <v>106</v>
      </c>
      <c r="E235">
        <f>HYPERLINK("http://clipc-services.ceda.ac.uk/dreq/u/683b8f723c94f4a3b3e65569b975d648.html","web")</f>
        <v>0</v>
      </c>
      <c r="F235" t="s">
        <v>19</v>
      </c>
      <c r="G235" t="s">
        <v>20</v>
      </c>
    </row>
    <row r="237" spans="1:8">
      <c r="A237" t="s">
        <v>565</v>
      </c>
      <c r="B237" t="s">
        <v>179</v>
      </c>
      <c r="C237" t="s">
        <v>566</v>
      </c>
      <c r="D237" t="s">
        <v>567</v>
      </c>
      <c r="E237">
        <f>HYPERLINK("http://clipc-services.ceda.ac.uk/dreq/u/59171588-9e49-11e5-803c-0d0b866b59f3.html","web")</f>
        <v>0</v>
      </c>
      <c r="F237" t="s">
        <v>19</v>
      </c>
      <c r="G237" t="s">
        <v>20</v>
      </c>
      <c r="H237" t="s">
        <v>568</v>
      </c>
    </row>
    <row r="238" spans="1:8">
      <c r="A238" t="s">
        <v>565</v>
      </c>
      <c r="B238" t="s">
        <v>179</v>
      </c>
      <c r="C238" t="s">
        <v>569</v>
      </c>
      <c r="D238" t="s">
        <v>570</v>
      </c>
      <c r="E238">
        <f>HYPERLINK("http://clipc-services.ceda.ac.uk/dreq/u/16566aed8c1a15e598240020f11b8fd4.html","web")</f>
        <v>0</v>
      </c>
      <c r="F238" t="s">
        <v>19</v>
      </c>
      <c r="G238" t="s">
        <v>20</v>
      </c>
    </row>
    <row r="240" spans="1:8">
      <c r="A240" t="s">
        <v>571</v>
      </c>
      <c r="B240" t="s">
        <v>23</v>
      </c>
      <c r="C240" t="s">
        <v>156</v>
      </c>
      <c r="D240" t="s">
        <v>157</v>
      </c>
      <c r="E240">
        <f>HYPERLINK("http://clipc-services.ceda.ac.uk/dreq/u/cc1b9e3073d751143fe8ab63ca9fcc45.html","web")</f>
        <v>0</v>
      </c>
      <c r="F240" t="s">
        <v>158</v>
      </c>
      <c r="G240" t="s">
        <v>13</v>
      </c>
      <c r="H240" t="s">
        <v>159</v>
      </c>
    </row>
    <row r="241" spans="1:8">
      <c r="A241" t="s">
        <v>571</v>
      </c>
      <c r="B241" t="s">
        <v>23</v>
      </c>
      <c r="C241" t="s">
        <v>160</v>
      </c>
      <c r="D241" t="s">
        <v>161</v>
      </c>
      <c r="E241">
        <f>HYPERLINK("http://clipc-services.ceda.ac.uk/dreq/u/5e49c0b73ac161d5e5dd05173416c400.html","web")</f>
        <v>0</v>
      </c>
      <c r="F241" t="s">
        <v>158</v>
      </c>
      <c r="G241" t="s">
        <v>13</v>
      </c>
      <c r="H241" t="s">
        <v>162</v>
      </c>
    </row>
    <row r="242" spans="1:8">
      <c r="A242" t="s">
        <v>571</v>
      </c>
      <c r="B242" t="s">
        <v>23</v>
      </c>
      <c r="C242" t="s">
        <v>163</v>
      </c>
      <c r="D242" t="s">
        <v>164</v>
      </c>
      <c r="E242">
        <f>HYPERLINK("http://clipc-services.ceda.ac.uk/dreq/u/299fb9d19040c4aa3862644286261ad2.html","web")</f>
        <v>0</v>
      </c>
      <c r="F242" t="s">
        <v>158</v>
      </c>
      <c r="G242" t="s">
        <v>13</v>
      </c>
      <c r="H242" t="s">
        <v>165</v>
      </c>
    </row>
    <row r="243" spans="1:8">
      <c r="A243" t="s">
        <v>571</v>
      </c>
      <c r="B243" t="s">
        <v>572</v>
      </c>
      <c r="C243" t="s">
        <v>573</v>
      </c>
      <c r="D243" t="s">
        <v>574</v>
      </c>
      <c r="E243">
        <f>HYPERLINK("http://clipc-services.ceda.ac.uk/dreq/u/1d4594c97188efd47935238a429e02e4.html","web")</f>
        <v>0</v>
      </c>
      <c r="F243" t="s">
        <v>12</v>
      </c>
      <c r="G243" t="s">
        <v>13</v>
      </c>
    </row>
    <row r="244" spans="1:8">
      <c r="A244" t="s">
        <v>571</v>
      </c>
      <c r="B244" t="s">
        <v>575</v>
      </c>
      <c r="C244" t="s">
        <v>576</v>
      </c>
      <c r="D244" t="s">
        <v>574</v>
      </c>
      <c r="E244">
        <f>HYPERLINK("http://clipc-services.ceda.ac.uk/dreq/u/1d4594c97188efd47935238a429e02e4.html","web")</f>
        <v>0</v>
      </c>
      <c r="F244" t="s">
        <v>158</v>
      </c>
      <c r="G244" t="s">
        <v>13</v>
      </c>
    </row>
    <row r="245" spans="1:8">
      <c r="A245" t="s">
        <v>571</v>
      </c>
      <c r="B245" t="s">
        <v>572</v>
      </c>
      <c r="C245" t="s">
        <v>577</v>
      </c>
      <c r="D245" t="s">
        <v>578</v>
      </c>
      <c r="E245">
        <f>HYPERLINK("http://clipc-services.ceda.ac.uk/dreq/u/9bb9a503065dfbd30c9bbe5c3c6abf99.html","web")</f>
        <v>0</v>
      </c>
      <c r="F245" t="s">
        <v>12</v>
      </c>
      <c r="G245" t="s">
        <v>13</v>
      </c>
    </row>
    <row r="246" spans="1:8">
      <c r="A246" t="s">
        <v>571</v>
      </c>
      <c r="B246" t="s">
        <v>575</v>
      </c>
      <c r="C246" t="s">
        <v>579</v>
      </c>
      <c r="D246" t="s">
        <v>578</v>
      </c>
      <c r="E246">
        <f>HYPERLINK("http://clipc-services.ceda.ac.uk/dreq/u/9bb9a503065dfbd30c9bbe5c3c6abf99.html","web")</f>
        <v>0</v>
      </c>
      <c r="F246" t="s">
        <v>158</v>
      </c>
      <c r="G246" t="s">
        <v>13</v>
      </c>
    </row>
    <row r="247" spans="1:8">
      <c r="A247" t="s">
        <v>571</v>
      </c>
      <c r="B247" t="s">
        <v>167</v>
      </c>
      <c r="C247" t="s">
        <v>580</v>
      </c>
      <c r="D247" t="s">
        <v>581</v>
      </c>
      <c r="E247">
        <f>HYPERLINK("http://clipc-services.ceda.ac.uk/dreq/u/ddf060894b16cf89e906ecfedbba4ffb.html","web")</f>
        <v>0</v>
      </c>
      <c r="F247" t="s">
        <v>158</v>
      </c>
      <c r="G247" t="s">
        <v>13</v>
      </c>
      <c r="H247" t="s">
        <v>582</v>
      </c>
    </row>
    <row r="248" spans="1:8">
      <c r="A248" t="s">
        <v>571</v>
      </c>
      <c r="B248" t="s">
        <v>583</v>
      </c>
      <c r="C248" t="s">
        <v>584</v>
      </c>
      <c r="D248" t="s">
        <v>581</v>
      </c>
      <c r="E248">
        <f>HYPERLINK("http://clipc-services.ceda.ac.uk/dreq/u/ddf060894b16cf89e906ecfedbba4ffb.html","web")</f>
        <v>0</v>
      </c>
      <c r="F248" t="s">
        <v>158</v>
      </c>
      <c r="G248" t="s">
        <v>13</v>
      </c>
      <c r="H248" t="s">
        <v>582</v>
      </c>
    </row>
    <row r="249" spans="1:8">
      <c r="A249" t="s">
        <v>571</v>
      </c>
      <c r="B249" t="s">
        <v>572</v>
      </c>
      <c r="C249" t="s">
        <v>585</v>
      </c>
      <c r="D249" t="s">
        <v>586</v>
      </c>
      <c r="E249">
        <f>HYPERLINK("http://clipc-services.ceda.ac.uk/dreq/u/7f4c49e8abe3230e87fa7299b73448fa.html","web")</f>
        <v>0</v>
      </c>
      <c r="F249" t="s">
        <v>12</v>
      </c>
      <c r="G249" t="s">
        <v>13</v>
      </c>
    </row>
    <row r="250" spans="1:8">
      <c r="A250" t="s">
        <v>571</v>
      </c>
      <c r="B250" t="s">
        <v>575</v>
      </c>
      <c r="C250" t="s">
        <v>587</v>
      </c>
      <c r="D250" t="s">
        <v>586</v>
      </c>
      <c r="E250">
        <f>HYPERLINK("http://clipc-services.ceda.ac.uk/dreq/u/7f4c49e8abe3230e87fa7299b73448fa.html","web")</f>
        <v>0</v>
      </c>
      <c r="F250" t="s">
        <v>158</v>
      </c>
      <c r="G250" t="s">
        <v>13</v>
      </c>
    </row>
    <row r="251" spans="1:8">
      <c r="A251" t="s">
        <v>571</v>
      </c>
      <c r="B251" t="s">
        <v>167</v>
      </c>
      <c r="C251" t="s">
        <v>588</v>
      </c>
      <c r="D251" t="s">
        <v>589</v>
      </c>
      <c r="E251">
        <f>HYPERLINK("http://clipc-services.ceda.ac.uk/dreq/u/dbc244f3e0bae5b1397ad42fb6cd6db3.html","web")</f>
        <v>0</v>
      </c>
      <c r="F251" t="s">
        <v>158</v>
      </c>
      <c r="G251" t="s">
        <v>13</v>
      </c>
      <c r="H251" t="s">
        <v>589</v>
      </c>
    </row>
    <row r="252" spans="1:8">
      <c r="A252" t="s">
        <v>571</v>
      </c>
      <c r="B252" t="s">
        <v>583</v>
      </c>
      <c r="C252" t="s">
        <v>590</v>
      </c>
      <c r="D252" t="s">
        <v>589</v>
      </c>
      <c r="E252">
        <f>HYPERLINK("http://clipc-services.ceda.ac.uk/dreq/u/dbc244f3e0bae5b1397ad42fb6cd6db3.html","web")</f>
        <v>0</v>
      </c>
      <c r="F252" t="s">
        <v>158</v>
      </c>
      <c r="G252" t="s">
        <v>13</v>
      </c>
      <c r="H252" t="s">
        <v>589</v>
      </c>
    </row>
    <row r="253" spans="1:8">
      <c r="A253" t="s">
        <v>571</v>
      </c>
      <c r="B253" t="s">
        <v>575</v>
      </c>
      <c r="C253" t="s">
        <v>591</v>
      </c>
      <c r="D253" t="s">
        <v>592</v>
      </c>
      <c r="E253">
        <f>HYPERLINK("http://clipc-services.ceda.ac.uk/dreq/u/942125e5a461fef57b1477b9a2bd5fa0.html","web")</f>
        <v>0</v>
      </c>
      <c r="F253" t="s">
        <v>158</v>
      </c>
      <c r="G253" t="s">
        <v>13</v>
      </c>
    </row>
    <row r="254" spans="1:8">
      <c r="A254" t="s">
        <v>571</v>
      </c>
      <c r="B254" t="s">
        <v>167</v>
      </c>
      <c r="C254" t="s">
        <v>593</v>
      </c>
      <c r="D254" t="s">
        <v>594</v>
      </c>
      <c r="E254">
        <f>HYPERLINK("http://clipc-services.ceda.ac.uk/dreq/u/09c328529f2fac58c1b016da33ba394c.html","web")</f>
        <v>0</v>
      </c>
      <c r="F254" t="s">
        <v>158</v>
      </c>
      <c r="G254" t="s">
        <v>13</v>
      </c>
      <c r="H254" t="s">
        <v>595</v>
      </c>
    </row>
    <row r="255" spans="1:8">
      <c r="A255" t="s">
        <v>571</v>
      </c>
      <c r="B255" t="s">
        <v>583</v>
      </c>
      <c r="C255" t="s">
        <v>596</v>
      </c>
      <c r="D255" t="s">
        <v>594</v>
      </c>
      <c r="E255">
        <f>HYPERLINK("http://clipc-services.ceda.ac.uk/dreq/u/09c328529f2fac58c1b016da33ba394c.html","web")</f>
        <v>0</v>
      </c>
      <c r="F255" t="s">
        <v>158</v>
      </c>
      <c r="G255" t="s">
        <v>13</v>
      </c>
      <c r="H255" t="s">
        <v>595</v>
      </c>
    </row>
    <row r="256" spans="1:8">
      <c r="A256" t="s">
        <v>571</v>
      </c>
      <c r="B256" t="s">
        <v>597</v>
      </c>
      <c r="C256" t="s">
        <v>139</v>
      </c>
      <c r="D256" t="s">
        <v>140</v>
      </c>
      <c r="E256">
        <f>HYPERLINK("http://clipc-services.ceda.ac.uk/dreq/u/154ab10964742eaff37de9cc5beef39c.html","web")</f>
        <v>0</v>
      </c>
      <c r="F256" t="s">
        <v>12</v>
      </c>
      <c r="G256" t="s">
        <v>13</v>
      </c>
      <c r="H256" t="s">
        <v>141</v>
      </c>
    </row>
    <row r="258" spans="1:8">
      <c r="A258" t="s">
        <v>598</v>
      </c>
      <c r="B258" t="s">
        <v>23</v>
      </c>
      <c r="C258" t="s">
        <v>184</v>
      </c>
      <c r="D258" t="s">
        <v>185</v>
      </c>
      <c r="E258">
        <f>HYPERLINK("http://clipc-services.ceda.ac.uk/dreq/u/590e8b2a-9e49-11e5-803c-0d0b866b59f3.html","web")</f>
        <v>0</v>
      </c>
      <c r="F258" t="s">
        <v>19</v>
      </c>
      <c r="G258" t="s">
        <v>20</v>
      </c>
      <c r="H258" t="s">
        <v>186</v>
      </c>
    </row>
    <row r="259" spans="1:8">
      <c r="A259" t="s">
        <v>598</v>
      </c>
      <c r="B259" t="s">
        <v>23</v>
      </c>
      <c r="C259" t="s">
        <v>206</v>
      </c>
      <c r="D259" t="s">
        <v>207</v>
      </c>
      <c r="E259">
        <f>HYPERLINK("http://clipc-services.ceda.ac.uk/dreq/u/5914a456-9e49-11e5-803c-0d0b866b59f3.html","web")</f>
        <v>0</v>
      </c>
      <c r="F259" t="s">
        <v>19</v>
      </c>
      <c r="G259" t="s">
        <v>20</v>
      </c>
      <c r="H259" t="s">
        <v>208</v>
      </c>
    </row>
    <row r="260" spans="1:8">
      <c r="A260" t="s">
        <v>598</v>
      </c>
      <c r="B260" t="s">
        <v>23</v>
      </c>
      <c r="C260" t="s">
        <v>288</v>
      </c>
      <c r="D260" t="s">
        <v>289</v>
      </c>
      <c r="E260">
        <f>HYPERLINK("http://clipc-services.ceda.ac.uk/dreq/u/590f4f2e-9e49-11e5-803c-0d0b866b59f3.html","web")</f>
        <v>0</v>
      </c>
      <c r="F260" t="s">
        <v>19</v>
      </c>
      <c r="G260" t="s">
        <v>20</v>
      </c>
      <c r="H260" t="s">
        <v>290</v>
      </c>
    </row>
    <row r="262" spans="1:8">
      <c r="A262" t="s">
        <v>599</v>
      </c>
      <c r="B262" t="s">
        <v>23</v>
      </c>
      <c r="C262" t="s">
        <v>600</v>
      </c>
      <c r="D262" t="s">
        <v>601</v>
      </c>
      <c r="E262">
        <f>HYPERLINK("http://clipc-services.ceda.ac.uk/dreq/u/590e3c7e-9e49-11e5-803c-0d0b866b59f3.html","web")</f>
        <v>0</v>
      </c>
      <c r="F262" t="s">
        <v>12</v>
      </c>
      <c r="G262" t="s">
        <v>13</v>
      </c>
      <c r="H262" t="s">
        <v>602</v>
      </c>
    </row>
    <row r="264" spans="1:8">
      <c r="A264" t="s">
        <v>603</v>
      </c>
      <c r="B264" t="s">
        <v>23</v>
      </c>
      <c r="C264" t="s">
        <v>604</v>
      </c>
      <c r="D264" t="s">
        <v>605</v>
      </c>
      <c r="E264">
        <f>HYPERLINK("http://clipc-services.ceda.ac.uk/dreq/u/fe6ca864-a41f-11e5-9025-ac72891c3257.html","web")</f>
        <v>0</v>
      </c>
      <c r="F264" t="s">
        <v>12</v>
      </c>
      <c r="G264" t="s">
        <v>13</v>
      </c>
    </row>
    <row r="265" spans="1:8">
      <c r="A265" t="s">
        <v>603</v>
      </c>
      <c r="B265" t="s">
        <v>23</v>
      </c>
      <c r="C265" t="s">
        <v>606</v>
      </c>
      <c r="D265" t="s">
        <v>607</v>
      </c>
      <c r="E265">
        <f>HYPERLINK("http://clipc-services.ceda.ac.uk/dreq/u/fe6cecca-a41f-11e5-9025-ac72891c3257.html","web")</f>
        <v>0</v>
      </c>
      <c r="F265" t="s">
        <v>12</v>
      </c>
      <c r="G265" t="s">
        <v>13</v>
      </c>
    </row>
    <row r="266" spans="1:8">
      <c r="A266" t="s">
        <v>603</v>
      </c>
      <c r="B266" t="s">
        <v>23</v>
      </c>
      <c r="C266" t="s">
        <v>608</v>
      </c>
      <c r="D266" t="s">
        <v>609</v>
      </c>
      <c r="E266">
        <f>HYPERLINK("http://clipc-services.ceda.ac.uk/dreq/u/fe6cc8a8-a41f-11e5-9025-ac72891c3257.html","web")</f>
        <v>0</v>
      </c>
      <c r="F266" t="s">
        <v>12</v>
      </c>
      <c r="G266" t="s">
        <v>13</v>
      </c>
    </row>
    <row r="268" spans="1:8">
      <c r="A268" t="s">
        <v>610</v>
      </c>
      <c r="B268" t="s">
        <v>23</v>
      </c>
      <c r="C268" t="s">
        <v>611</v>
      </c>
      <c r="D268" t="s">
        <v>612</v>
      </c>
      <c r="E268">
        <f>HYPERLINK("http://clipc-services.ceda.ac.uk/dreq/u/0baf6a333b91c4db341b515c28cd2c05.html","web")</f>
        <v>0</v>
      </c>
      <c r="F268" t="s">
        <v>12</v>
      </c>
      <c r="G268" t="s">
        <v>13</v>
      </c>
    </row>
    <row r="269" spans="1:8">
      <c r="A269" t="s">
        <v>610</v>
      </c>
      <c r="B269" t="s">
        <v>613</v>
      </c>
      <c r="C269" t="s">
        <v>614</v>
      </c>
      <c r="D269" t="s">
        <v>615</v>
      </c>
      <c r="E269">
        <f>HYPERLINK("http://clipc-services.ceda.ac.uk/dreq/u/5eac89f6f61b0e154c5add397fc41c46.html","web")</f>
        <v>0</v>
      </c>
      <c r="F269" t="s">
        <v>12</v>
      </c>
      <c r="G269" t="s">
        <v>13</v>
      </c>
    </row>
    <row r="270" spans="1:8">
      <c r="A270" t="s">
        <v>610</v>
      </c>
      <c r="B270" t="s">
        <v>23</v>
      </c>
      <c r="C270" t="s">
        <v>600</v>
      </c>
      <c r="D270" t="s">
        <v>601</v>
      </c>
      <c r="E270">
        <f>HYPERLINK("http://clipc-services.ceda.ac.uk/dreq/u/590e3c7e-9e49-11e5-803c-0d0b866b59f3.html","web")</f>
        <v>0</v>
      </c>
      <c r="F270" t="s">
        <v>12</v>
      </c>
      <c r="G270" t="s">
        <v>13</v>
      </c>
      <c r="H270" t="s">
        <v>602</v>
      </c>
    </row>
    <row r="271" spans="1:8">
      <c r="A271" t="s">
        <v>610</v>
      </c>
      <c r="B271" t="s">
        <v>613</v>
      </c>
      <c r="C271" t="s">
        <v>616</v>
      </c>
      <c r="D271" t="s">
        <v>617</v>
      </c>
      <c r="E271">
        <f>HYPERLINK("http://clipc-services.ceda.ac.uk/dreq/u/7ec31850a34ee43e98c5d526770fb581.html","web")</f>
        <v>0</v>
      </c>
      <c r="F271" t="s">
        <v>12</v>
      </c>
      <c r="G271" t="s">
        <v>13</v>
      </c>
    </row>
    <row r="272" spans="1:8">
      <c r="A272" t="s">
        <v>610</v>
      </c>
      <c r="B272" t="s">
        <v>613</v>
      </c>
      <c r="C272" t="s">
        <v>618</v>
      </c>
      <c r="D272" t="s">
        <v>619</v>
      </c>
      <c r="E272">
        <f>HYPERLINK("http://clipc-services.ceda.ac.uk/dreq/u/fe6b44a6-a41f-11e5-9025-ac72891c3257.html","web")</f>
        <v>0</v>
      </c>
      <c r="F272" t="s">
        <v>12</v>
      </c>
      <c r="G272" t="s">
        <v>13</v>
      </c>
    </row>
    <row r="273" spans="1:8">
      <c r="A273" t="s">
        <v>610</v>
      </c>
      <c r="B273" t="s">
        <v>613</v>
      </c>
      <c r="C273" t="s">
        <v>620</v>
      </c>
      <c r="D273" t="s">
        <v>621</v>
      </c>
      <c r="E273">
        <f>HYPERLINK("http://clipc-services.ceda.ac.uk/dreq/u/fe6c7b96-a41f-11e5-9025-ac72891c3257.html","web")</f>
        <v>0</v>
      </c>
      <c r="F273" t="s">
        <v>12</v>
      </c>
      <c r="G273" t="s">
        <v>13</v>
      </c>
    </row>
    <row r="274" spans="1:8">
      <c r="A274" t="s">
        <v>610</v>
      </c>
      <c r="B274" t="s">
        <v>613</v>
      </c>
      <c r="C274" t="s">
        <v>622</v>
      </c>
      <c r="D274" t="s">
        <v>623</v>
      </c>
      <c r="E274">
        <f>HYPERLINK("http://clipc-services.ceda.ac.uk/dreq/u/fe6c8d8e-a41f-11e5-9025-ac72891c3257.html","web")</f>
        <v>0</v>
      </c>
      <c r="F274" t="s">
        <v>12</v>
      </c>
      <c r="G274" t="s">
        <v>13</v>
      </c>
    </row>
    <row r="275" spans="1:8">
      <c r="A275" t="s">
        <v>610</v>
      </c>
      <c r="B275" t="s">
        <v>613</v>
      </c>
      <c r="C275" t="s">
        <v>585</v>
      </c>
      <c r="D275" t="s">
        <v>624</v>
      </c>
      <c r="E275">
        <f>HYPERLINK("http://clipc-services.ceda.ac.uk/dreq/u/7f4c49e8abe3230e87fa7299b73448fa.html","web")</f>
        <v>0</v>
      </c>
      <c r="F275" t="s">
        <v>12</v>
      </c>
      <c r="G275" t="s">
        <v>13</v>
      </c>
    </row>
    <row r="276" spans="1:8">
      <c r="A276" t="s">
        <v>610</v>
      </c>
      <c r="B276" t="s">
        <v>613</v>
      </c>
      <c r="C276" t="s">
        <v>625</v>
      </c>
      <c r="D276" t="s">
        <v>626</v>
      </c>
      <c r="E276">
        <f>HYPERLINK("http://clipc-services.ceda.ac.uk/dreq/u/5b189f73a6cbef54f224217d8a6b284a.html","web")</f>
        <v>0</v>
      </c>
      <c r="F276" t="s">
        <v>12</v>
      </c>
      <c r="G276" t="s">
        <v>13</v>
      </c>
      <c r="H276" t="s">
        <v>627</v>
      </c>
    </row>
    <row r="277" spans="1:8">
      <c r="A277" t="s">
        <v>610</v>
      </c>
      <c r="B277" t="s">
        <v>613</v>
      </c>
      <c r="C277" t="s">
        <v>628</v>
      </c>
      <c r="D277" t="s">
        <v>629</v>
      </c>
      <c r="E277">
        <f>HYPERLINK("http://clipc-services.ceda.ac.uk/dreq/u/ef1d823bb688b3e2a3f8374bb29fe0bf.html","web")</f>
        <v>0</v>
      </c>
      <c r="F277" t="s">
        <v>12</v>
      </c>
      <c r="G277" t="s">
        <v>13</v>
      </c>
      <c r="H277" t="s">
        <v>630</v>
      </c>
    </row>
    <row r="278" spans="1:8">
      <c r="A278" t="s">
        <v>610</v>
      </c>
      <c r="B278" t="s">
        <v>23</v>
      </c>
      <c r="C278" t="s">
        <v>631</v>
      </c>
      <c r="D278" t="s">
        <v>632</v>
      </c>
      <c r="E278">
        <f>HYPERLINK("http://clipc-services.ceda.ac.uk/dreq/u/6b9531f047e39c91d82d58852a429555.html","web")</f>
        <v>0</v>
      </c>
      <c r="F278" t="s">
        <v>12</v>
      </c>
      <c r="G278" t="s">
        <v>13</v>
      </c>
      <c r="H278" t="s">
        <v>633</v>
      </c>
    </row>
    <row r="279" spans="1:8">
      <c r="A279" t="s">
        <v>610</v>
      </c>
      <c r="B279" t="s">
        <v>613</v>
      </c>
      <c r="C279" t="s">
        <v>634</v>
      </c>
      <c r="D279" t="s">
        <v>635</v>
      </c>
      <c r="E279">
        <f>HYPERLINK("http://clipc-services.ceda.ac.uk/dreq/u/fe6c8654-a41f-11e5-9025-ac72891c3257.html","web")</f>
        <v>0</v>
      </c>
      <c r="F279" t="s">
        <v>12</v>
      </c>
      <c r="G279" t="s">
        <v>13</v>
      </c>
    </row>
    <row r="280" spans="1:8">
      <c r="A280" t="s">
        <v>610</v>
      </c>
      <c r="B280" t="s">
        <v>613</v>
      </c>
      <c r="C280" t="s">
        <v>577</v>
      </c>
      <c r="D280" t="s">
        <v>636</v>
      </c>
      <c r="E280">
        <f>HYPERLINK("http://clipc-services.ceda.ac.uk/dreq/u/9bb9a503065dfbd30c9bbe5c3c6abf99.html","web")</f>
        <v>0</v>
      </c>
      <c r="F280" t="s">
        <v>12</v>
      </c>
      <c r="G280" t="s">
        <v>13</v>
      </c>
    </row>
    <row r="281" spans="1:8">
      <c r="A281" t="s">
        <v>610</v>
      </c>
      <c r="B281" t="s">
        <v>613</v>
      </c>
      <c r="C281" t="s">
        <v>637</v>
      </c>
      <c r="D281" t="s">
        <v>638</v>
      </c>
      <c r="E281">
        <f>HYPERLINK("http://clipc-services.ceda.ac.uk/dreq/u/04f25e5e4c98a0a98575bc3d805bb03a.html","web")</f>
        <v>0</v>
      </c>
      <c r="F281" t="s">
        <v>12</v>
      </c>
      <c r="G281" t="s">
        <v>13</v>
      </c>
    </row>
    <row r="282" spans="1:8">
      <c r="A282" t="s">
        <v>610</v>
      </c>
      <c r="B282" t="s">
        <v>23</v>
      </c>
      <c r="C282" t="s">
        <v>639</v>
      </c>
      <c r="D282" t="s">
        <v>640</v>
      </c>
      <c r="E282">
        <f>HYPERLINK("http://clipc-services.ceda.ac.uk/dreq/u/f17637206609c6f9e14190d3ac6a1e6b.html","web")</f>
        <v>0</v>
      </c>
      <c r="F282" t="s">
        <v>12</v>
      </c>
      <c r="G282" t="s">
        <v>13</v>
      </c>
      <c r="H282" t="s">
        <v>641</v>
      </c>
    </row>
    <row r="283" spans="1:8">
      <c r="A283" t="s">
        <v>610</v>
      </c>
      <c r="B283" t="s">
        <v>23</v>
      </c>
      <c r="C283" t="s">
        <v>642</v>
      </c>
      <c r="D283" t="s">
        <v>643</v>
      </c>
      <c r="E283">
        <f>HYPERLINK("http://clipc-services.ceda.ac.uk/dreq/u/6444d8c6e394c5d66ae3f732f0ede043.html","web")</f>
        <v>0</v>
      </c>
      <c r="F283" t="s">
        <v>12</v>
      </c>
      <c r="G283" t="s">
        <v>13</v>
      </c>
      <c r="H283" t="s">
        <v>641</v>
      </c>
    </row>
    <row r="284" spans="1:8">
      <c r="A284" t="s">
        <v>610</v>
      </c>
      <c r="B284" t="s">
        <v>23</v>
      </c>
      <c r="C284" t="s">
        <v>644</v>
      </c>
      <c r="D284" t="s">
        <v>645</v>
      </c>
      <c r="E284">
        <f>HYPERLINK("http://clipc-services.ceda.ac.uk/dreq/u/9fd5c69c5f00bd2434436f2e9033f545.html","web")</f>
        <v>0</v>
      </c>
      <c r="F284" t="s">
        <v>12</v>
      </c>
      <c r="G284" t="s">
        <v>13</v>
      </c>
      <c r="H284" t="s">
        <v>646</v>
      </c>
    </row>
    <row r="285" spans="1:8">
      <c r="A285" t="s">
        <v>610</v>
      </c>
      <c r="B285" t="s">
        <v>23</v>
      </c>
      <c r="C285" t="s">
        <v>647</v>
      </c>
      <c r="D285" t="s">
        <v>648</v>
      </c>
      <c r="E285">
        <f>HYPERLINK("http://clipc-services.ceda.ac.uk/dreq/u/8e67a3e82efbb02a7efe67da456408fa.html","web")</f>
        <v>0</v>
      </c>
      <c r="F285" t="s">
        <v>12</v>
      </c>
      <c r="G285" t="s">
        <v>13</v>
      </c>
      <c r="H285" t="s">
        <v>646</v>
      </c>
    </row>
    <row r="286" spans="1:8">
      <c r="A286" t="s">
        <v>610</v>
      </c>
      <c r="B286" t="s">
        <v>23</v>
      </c>
      <c r="C286" t="s">
        <v>649</v>
      </c>
      <c r="D286" t="s">
        <v>650</v>
      </c>
      <c r="E286">
        <f>HYPERLINK("http://clipc-services.ceda.ac.uk/dreq/u/f4e5c381e643cd68d3104cf75cc675bd.html","web")</f>
        <v>0</v>
      </c>
      <c r="F286" t="s">
        <v>12</v>
      </c>
      <c r="G286" t="s">
        <v>13</v>
      </c>
      <c r="H286" t="s">
        <v>651</v>
      </c>
    </row>
    <row r="287" spans="1:8">
      <c r="A287" t="s">
        <v>610</v>
      </c>
      <c r="B287" t="s">
        <v>23</v>
      </c>
      <c r="C287" t="s">
        <v>652</v>
      </c>
      <c r="D287" t="s">
        <v>653</v>
      </c>
      <c r="E287">
        <f>HYPERLINK("http://clipc-services.ceda.ac.uk/dreq/u/88cfa07efc9539cfb8c465a664f63e55.html","web")</f>
        <v>0</v>
      </c>
      <c r="F287" t="s">
        <v>12</v>
      </c>
      <c r="G287" t="s">
        <v>13</v>
      </c>
      <c r="H287" t="s">
        <v>654</v>
      </c>
    </row>
    <row r="288" spans="1:8">
      <c r="A288" t="s">
        <v>610</v>
      </c>
      <c r="B288" t="s">
        <v>23</v>
      </c>
      <c r="C288" t="s">
        <v>655</v>
      </c>
      <c r="D288" t="s">
        <v>656</v>
      </c>
      <c r="E288">
        <f>HYPERLINK("http://clipc-services.ceda.ac.uk/dreq/u/6f095163598ce89d463f74ae2a096270.html","web")</f>
        <v>0</v>
      </c>
      <c r="F288" t="s">
        <v>12</v>
      </c>
      <c r="G288" t="s">
        <v>13</v>
      </c>
      <c r="H288" t="s">
        <v>657</v>
      </c>
    </row>
    <row r="289" spans="1:8">
      <c r="A289" t="s">
        <v>610</v>
      </c>
      <c r="B289" t="s">
        <v>23</v>
      </c>
      <c r="C289" t="s">
        <v>658</v>
      </c>
      <c r="D289" t="s">
        <v>659</v>
      </c>
      <c r="E289">
        <f>HYPERLINK("http://clipc-services.ceda.ac.uk/dreq/u/e49733975533eeec7407d54d8373b155.html","web")</f>
        <v>0</v>
      </c>
      <c r="F289" t="s">
        <v>12</v>
      </c>
      <c r="G289" t="s">
        <v>13</v>
      </c>
      <c r="H289" t="s">
        <v>646</v>
      </c>
    </row>
    <row r="290" spans="1:8">
      <c r="A290" t="s">
        <v>610</v>
      </c>
      <c r="B290" t="s">
        <v>23</v>
      </c>
      <c r="C290" t="s">
        <v>660</v>
      </c>
      <c r="D290" t="s">
        <v>661</v>
      </c>
      <c r="E290">
        <f>HYPERLINK("http://clipc-services.ceda.ac.uk/dreq/u/1e4b4b00e55243dc7815c0ffc015faee.html","web")</f>
        <v>0</v>
      </c>
      <c r="F290" t="s">
        <v>12</v>
      </c>
      <c r="G290" t="s">
        <v>13</v>
      </c>
      <c r="H290" t="s">
        <v>646</v>
      </c>
    </row>
    <row r="291" spans="1:8">
      <c r="A291" t="s">
        <v>610</v>
      </c>
      <c r="B291" t="s">
        <v>23</v>
      </c>
      <c r="C291" t="s">
        <v>662</v>
      </c>
      <c r="D291" t="s">
        <v>663</v>
      </c>
      <c r="E291">
        <f>HYPERLINK("http://clipc-services.ceda.ac.uk/dreq/u/9b53f7b02bc4f1e2af69632f52a18b28.html","web")</f>
        <v>0</v>
      </c>
      <c r="F291" t="s">
        <v>12</v>
      </c>
      <c r="G291" t="s">
        <v>13</v>
      </c>
      <c r="H291" t="s">
        <v>641</v>
      </c>
    </row>
    <row r="292" spans="1:8">
      <c r="A292" t="s">
        <v>610</v>
      </c>
      <c r="B292" t="s">
        <v>23</v>
      </c>
      <c r="C292" t="s">
        <v>664</v>
      </c>
      <c r="D292" t="s">
        <v>665</v>
      </c>
      <c r="E292">
        <f>HYPERLINK("http://clipc-services.ceda.ac.uk/dreq/u/4d3400f4c74e9cd4d4100da7a915e6d9.html","web")</f>
        <v>0</v>
      </c>
      <c r="F292" t="s">
        <v>12</v>
      </c>
      <c r="G292" t="s">
        <v>13</v>
      </c>
      <c r="H292" t="s">
        <v>666</v>
      </c>
    </row>
    <row r="293" spans="1:8">
      <c r="A293" t="s">
        <v>610</v>
      </c>
      <c r="B293" t="s">
        <v>23</v>
      </c>
      <c r="C293" t="s">
        <v>667</v>
      </c>
      <c r="D293" t="s">
        <v>668</v>
      </c>
      <c r="E293">
        <f>HYPERLINK("http://clipc-services.ceda.ac.uk/dreq/u/27f1a04b96a7ee0c588ad33c6e1f30fe.html","web")</f>
        <v>0</v>
      </c>
      <c r="F293" t="s">
        <v>12</v>
      </c>
      <c r="G293" t="s">
        <v>13</v>
      </c>
      <c r="H293" t="s">
        <v>669</v>
      </c>
    </row>
    <row r="294" spans="1:8">
      <c r="A294" t="s">
        <v>610</v>
      </c>
      <c r="B294" t="s">
        <v>23</v>
      </c>
      <c r="C294" t="s">
        <v>670</v>
      </c>
      <c r="D294" t="s">
        <v>671</v>
      </c>
      <c r="E294">
        <f>HYPERLINK("http://clipc-services.ceda.ac.uk/dreq/u/754b682975aaa6baabc618db3903bba8.html","web")</f>
        <v>0</v>
      </c>
      <c r="F294" t="s">
        <v>12</v>
      </c>
      <c r="G294" t="s">
        <v>13</v>
      </c>
      <c r="H294" t="s">
        <v>666</v>
      </c>
    </row>
    <row r="295" spans="1:8">
      <c r="A295" t="s">
        <v>610</v>
      </c>
      <c r="B295" t="s">
        <v>23</v>
      </c>
      <c r="C295" t="s">
        <v>672</v>
      </c>
      <c r="D295" t="s">
        <v>673</v>
      </c>
      <c r="E295">
        <f>HYPERLINK("http://clipc-services.ceda.ac.uk/dreq/u/280c4503513a8be95b5cbfc157615c6e.html","web")</f>
        <v>0</v>
      </c>
      <c r="F295" t="s">
        <v>12</v>
      </c>
      <c r="G295" t="s">
        <v>13</v>
      </c>
      <c r="H295" t="s">
        <v>666</v>
      </c>
    </row>
    <row r="296" spans="1:8">
      <c r="A296" t="s">
        <v>610</v>
      </c>
      <c r="B296" t="s">
        <v>23</v>
      </c>
      <c r="C296" t="s">
        <v>674</v>
      </c>
      <c r="D296" t="s">
        <v>675</v>
      </c>
      <c r="E296">
        <f>HYPERLINK("http://clipc-services.ceda.ac.uk/dreq/u/96d843d6b5a59d1e53e07df9641def86.html","web")</f>
        <v>0</v>
      </c>
      <c r="F296" t="s">
        <v>12</v>
      </c>
      <c r="G296" t="s">
        <v>13</v>
      </c>
      <c r="H296" t="s">
        <v>666</v>
      </c>
    </row>
    <row r="297" spans="1:8">
      <c r="A297" t="s">
        <v>610</v>
      </c>
      <c r="B297" t="s">
        <v>23</v>
      </c>
      <c r="C297" t="s">
        <v>676</v>
      </c>
      <c r="D297" t="s">
        <v>677</v>
      </c>
      <c r="E297">
        <f>HYPERLINK("http://clipc-services.ceda.ac.uk/dreq/u/811a140bb9962156e6c3cbc16a144f8d.html","web")</f>
        <v>0</v>
      </c>
      <c r="F297" t="s">
        <v>12</v>
      </c>
      <c r="G297" t="s">
        <v>13</v>
      </c>
      <c r="H297" t="s">
        <v>678</v>
      </c>
    </row>
    <row r="298" spans="1:8">
      <c r="A298" t="s">
        <v>610</v>
      </c>
      <c r="B298" t="s">
        <v>613</v>
      </c>
      <c r="C298" t="s">
        <v>679</v>
      </c>
      <c r="D298" t="s">
        <v>680</v>
      </c>
      <c r="E298">
        <f>HYPERLINK("http://clipc-services.ceda.ac.uk/dreq/u/534001c2fd879bfda1d9b66d0a61144c.html","web")</f>
        <v>0</v>
      </c>
      <c r="F298" t="s">
        <v>12</v>
      </c>
      <c r="G298" t="s">
        <v>13</v>
      </c>
      <c r="H298" t="s">
        <v>681</v>
      </c>
    </row>
    <row r="299" spans="1:8">
      <c r="A299" t="s">
        <v>610</v>
      </c>
      <c r="B299" t="s">
        <v>23</v>
      </c>
      <c r="C299" t="s">
        <v>682</v>
      </c>
      <c r="D299" t="s">
        <v>683</v>
      </c>
      <c r="E299">
        <f>HYPERLINK("http://clipc-services.ceda.ac.uk/dreq/u/0f732311bca54b8620535615258be52d.html","web")</f>
        <v>0</v>
      </c>
      <c r="F299" t="s">
        <v>12</v>
      </c>
      <c r="G299" t="s">
        <v>13</v>
      </c>
      <c r="H299" t="s">
        <v>666</v>
      </c>
    </row>
    <row r="300" spans="1:8">
      <c r="A300" t="s">
        <v>610</v>
      </c>
      <c r="B300" t="s">
        <v>23</v>
      </c>
      <c r="C300" t="s">
        <v>684</v>
      </c>
      <c r="D300" t="s">
        <v>685</v>
      </c>
      <c r="E300">
        <f>HYPERLINK("http://clipc-services.ceda.ac.uk/dreq/u/9a6a4f8bd6adfd9c68cb6a7961f295ea.html","web")</f>
        <v>0</v>
      </c>
      <c r="F300" t="s">
        <v>12</v>
      </c>
      <c r="G300" t="s">
        <v>13</v>
      </c>
      <c r="H300" t="s">
        <v>686</v>
      </c>
    </row>
    <row r="301" spans="1:8">
      <c r="A301" t="s">
        <v>610</v>
      </c>
      <c r="B301" t="s">
        <v>23</v>
      </c>
      <c r="C301" t="s">
        <v>687</v>
      </c>
      <c r="D301" t="s">
        <v>688</v>
      </c>
      <c r="E301">
        <f>HYPERLINK("http://clipc-services.ceda.ac.uk/dreq/u/523886b41b608ce9215833b0406b9c27.html","web")</f>
        <v>0</v>
      </c>
      <c r="F301" t="s">
        <v>12</v>
      </c>
      <c r="G301" t="s">
        <v>13</v>
      </c>
      <c r="H301" t="s">
        <v>689</v>
      </c>
    </row>
    <row r="302" spans="1:8">
      <c r="A302" t="s">
        <v>610</v>
      </c>
      <c r="B302" t="s">
        <v>23</v>
      </c>
      <c r="C302" t="s">
        <v>690</v>
      </c>
      <c r="D302" t="s">
        <v>691</v>
      </c>
      <c r="E302">
        <f>HYPERLINK("http://clipc-services.ceda.ac.uk/dreq/u/e35112d35f6f5cc88e1ebceefbd09133.html","web")</f>
        <v>0</v>
      </c>
      <c r="F302" t="s">
        <v>12</v>
      </c>
      <c r="G302" t="s">
        <v>13</v>
      </c>
      <c r="H302" t="s">
        <v>666</v>
      </c>
    </row>
    <row r="303" spans="1:8">
      <c r="A303" t="s">
        <v>610</v>
      </c>
      <c r="B303" t="s">
        <v>23</v>
      </c>
      <c r="C303" t="s">
        <v>692</v>
      </c>
      <c r="D303" t="s">
        <v>693</v>
      </c>
      <c r="E303">
        <f>HYPERLINK("http://clipc-services.ceda.ac.uk/dreq/u/e479e7abd9bcef1806494ce9b50f39b3.html","web")</f>
        <v>0</v>
      </c>
      <c r="F303" t="s">
        <v>12</v>
      </c>
      <c r="G303" t="s">
        <v>13</v>
      </c>
      <c r="H303" t="s">
        <v>694</v>
      </c>
    </row>
    <row r="304" spans="1:8">
      <c r="A304" t="s">
        <v>610</v>
      </c>
      <c r="B304" t="s">
        <v>23</v>
      </c>
      <c r="C304" t="s">
        <v>695</v>
      </c>
      <c r="D304" t="s">
        <v>696</v>
      </c>
      <c r="E304">
        <f>HYPERLINK("http://clipc-services.ceda.ac.uk/dreq/u/377058633cbc6b6700caad600fb06009.html","web")</f>
        <v>0</v>
      </c>
      <c r="F304" t="s">
        <v>12</v>
      </c>
      <c r="G304" t="s">
        <v>13</v>
      </c>
      <c r="H304" t="s">
        <v>666</v>
      </c>
    </row>
    <row r="305" spans="1:8">
      <c r="A305" t="s">
        <v>610</v>
      </c>
      <c r="B305" t="s">
        <v>23</v>
      </c>
      <c r="C305" t="s">
        <v>697</v>
      </c>
      <c r="D305" t="s">
        <v>698</v>
      </c>
      <c r="E305">
        <f>HYPERLINK("http://clipc-services.ceda.ac.uk/dreq/u/8198a7882dd91603f07b93e929ccdbd0.html","web")</f>
        <v>0</v>
      </c>
      <c r="F305" t="s">
        <v>12</v>
      </c>
      <c r="G305" t="s">
        <v>13</v>
      </c>
      <c r="H305" t="s">
        <v>699</v>
      </c>
    </row>
    <row r="306" spans="1:8">
      <c r="A306" t="s">
        <v>610</v>
      </c>
      <c r="B306" t="s">
        <v>613</v>
      </c>
      <c r="C306" t="s">
        <v>700</v>
      </c>
      <c r="D306" t="s">
        <v>701</v>
      </c>
      <c r="E306">
        <f>HYPERLINK("http://clipc-services.ceda.ac.uk/dreq/u/a7cf325e9bf994ade073a1297378a57c.html","web")</f>
        <v>0</v>
      </c>
      <c r="F306" t="s">
        <v>12</v>
      </c>
      <c r="G306" t="s">
        <v>13</v>
      </c>
      <c r="H306" t="s">
        <v>702</v>
      </c>
    </row>
    <row r="307" spans="1:8">
      <c r="A307" t="s">
        <v>610</v>
      </c>
      <c r="B307" t="s">
        <v>613</v>
      </c>
      <c r="C307" t="s">
        <v>703</v>
      </c>
      <c r="D307" t="s">
        <v>704</v>
      </c>
      <c r="E307">
        <f>HYPERLINK("http://clipc-services.ceda.ac.uk/dreq/u/07ae8a0c132c9bf65a2722885a2fcd08.html","web")</f>
        <v>0</v>
      </c>
      <c r="F307" t="s">
        <v>12</v>
      </c>
      <c r="G307" t="s">
        <v>13</v>
      </c>
    </row>
    <row r="308" spans="1:8">
      <c r="A308" t="s">
        <v>610</v>
      </c>
      <c r="B308" t="s">
        <v>613</v>
      </c>
      <c r="C308" t="s">
        <v>705</v>
      </c>
      <c r="D308" t="s">
        <v>706</v>
      </c>
      <c r="E308">
        <f>HYPERLINK("http://clipc-services.ceda.ac.uk/dreq/u/d9c1ba0b5e1b43f738cd1fbe4a765906.html","web")</f>
        <v>0</v>
      </c>
      <c r="F308" t="s">
        <v>12</v>
      </c>
      <c r="G308" t="s">
        <v>13</v>
      </c>
    </row>
    <row r="309" spans="1:8">
      <c r="A309" t="s">
        <v>610</v>
      </c>
      <c r="B309" t="s">
        <v>613</v>
      </c>
      <c r="C309" t="s">
        <v>707</v>
      </c>
      <c r="D309" t="s">
        <v>708</v>
      </c>
      <c r="E309">
        <f>HYPERLINK("http://clipc-services.ceda.ac.uk/dreq/u/dd6aa1c1ecadd98014d1c1a7bbcb0429.html","web")</f>
        <v>0</v>
      </c>
      <c r="F309" t="s">
        <v>12</v>
      </c>
      <c r="G309" t="s">
        <v>13</v>
      </c>
    </row>
    <row r="310" spans="1:8">
      <c r="A310" t="s">
        <v>610</v>
      </c>
      <c r="B310" t="s">
        <v>613</v>
      </c>
      <c r="C310" t="s">
        <v>709</v>
      </c>
      <c r="D310" t="s">
        <v>710</v>
      </c>
      <c r="E310">
        <f>HYPERLINK("http://clipc-services.ceda.ac.uk/dreq/u/e3fdfe758c0165caf74dcbb2531c83b3.html","web")</f>
        <v>0</v>
      </c>
      <c r="F310" t="s">
        <v>12</v>
      </c>
      <c r="G310" t="s">
        <v>13</v>
      </c>
    </row>
    <row r="311" spans="1:8">
      <c r="A311" t="s">
        <v>610</v>
      </c>
      <c r="B311" t="s">
        <v>613</v>
      </c>
      <c r="C311" t="s">
        <v>711</v>
      </c>
      <c r="D311" t="s">
        <v>712</v>
      </c>
      <c r="E311">
        <f>HYPERLINK("http://clipc-services.ceda.ac.uk/dreq/u/d63c4dd912d79edc6221c0e09da24a79.html","web")</f>
        <v>0</v>
      </c>
      <c r="F311" t="s">
        <v>12</v>
      </c>
      <c r="G311" t="s">
        <v>13</v>
      </c>
    </row>
    <row r="312" spans="1:8">
      <c r="A312" t="s">
        <v>610</v>
      </c>
      <c r="B312" t="s">
        <v>613</v>
      </c>
      <c r="C312" t="s">
        <v>713</v>
      </c>
      <c r="D312" t="s">
        <v>714</v>
      </c>
      <c r="E312">
        <f>HYPERLINK("http://clipc-services.ceda.ac.uk/dreq/u/dcecb293537e640a0bfc8f88a92967fe.html","web")</f>
        <v>0</v>
      </c>
      <c r="F312" t="s">
        <v>12</v>
      </c>
      <c r="G312" t="s">
        <v>13</v>
      </c>
    </row>
    <row r="313" spans="1:8">
      <c r="A313" t="s">
        <v>610</v>
      </c>
      <c r="B313" t="s">
        <v>613</v>
      </c>
      <c r="C313" t="s">
        <v>715</v>
      </c>
      <c r="D313" t="s">
        <v>716</v>
      </c>
      <c r="E313">
        <f>HYPERLINK("http://clipc-services.ceda.ac.uk/dreq/u/fe6ccf42-a41f-11e5-9025-ac72891c3257.html","web")</f>
        <v>0</v>
      </c>
      <c r="F313" t="s">
        <v>12</v>
      </c>
      <c r="G313" t="s">
        <v>13</v>
      </c>
    </row>
    <row r="314" spans="1:8">
      <c r="A314" t="s">
        <v>610</v>
      </c>
      <c r="B314" t="s">
        <v>613</v>
      </c>
      <c r="C314" t="s">
        <v>717</v>
      </c>
      <c r="D314" t="s">
        <v>718</v>
      </c>
      <c r="E314">
        <f>HYPERLINK("http://clipc-services.ceda.ac.uk/dreq/u/11619ca70c37ffd25d5b234c03ca4d4f.html","web")</f>
        <v>0</v>
      </c>
      <c r="F314" t="s">
        <v>12</v>
      </c>
      <c r="G314" t="s">
        <v>13</v>
      </c>
    </row>
    <row r="315" spans="1:8">
      <c r="A315" t="s">
        <v>610</v>
      </c>
      <c r="B315" t="s">
        <v>613</v>
      </c>
      <c r="C315" t="s">
        <v>719</v>
      </c>
      <c r="D315" t="s">
        <v>720</v>
      </c>
      <c r="E315">
        <f>HYPERLINK("http://clipc-services.ceda.ac.uk/dreq/u/79433cf8854f00ee833d6c2979fa5eb1.html","web")</f>
        <v>0</v>
      </c>
      <c r="F315" t="s">
        <v>12</v>
      </c>
      <c r="G315" t="s">
        <v>13</v>
      </c>
      <c r="H315" t="s">
        <v>721</v>
      </c>
    </row>
    <row r="316" spans="1:8">
      <c r="A316" t="s">
        <v>610</v>
      </c>
      <c r="B316" t="s">
        <v>613</v>
      </c>
      <c r="C316" t="s">
        <v>722</v>
      </c>
      <c r="D316" t="s">
        <v>723</v>
      </c>
      <c r="E316">
        <f>HYPERLINK("http://clipc-services.ceda.ac.uk/dreq/u/e3e6208c3cf8ae5ac917ee971cb42e29.html","web")</f>
        <v>0</v>
      </c>
      <c r="F316" t="s">
        <v>12</v>
      </c>
      <c r="G316" t="s">
        <v>13</v>
      </c>
      <c r="H316" t="s">
        <v>724</v>
      </c>
    </row>
    <row r="317" spans="1:8">
      <c r="A317" t="s">
        <v>610</v>
      </c>
      <c r="B317" t="s">
        <v>613</v>
      </c>
      <c r="C317" t="s">
        <v>725</v>
      </c>
      <c r="D317" t="s">
        <v>726</v>
      </c>
      <c r="E317">
        <f>HYPERLINK("http://clipc-services.ceda.ac.uk/dreq/u/6aee2e2f22bb5a7a9aee1f88926dfd92.html","web")</f>
        <v>0</v>
      </c>
      <c r="F317" t="s">
        <v>12</v>
      </c>
      <c r="G317" t="s">
        <v>13</v>
      </c>
      <c r="H317" t="s">
        <v>727</v>
      </c>
    </row>
    <row r="318" spans="1:8">
      <c r="A318" t="s">
        <v>610</v>
      </c>
      <c r="B318" t="s">
        <v>613</v>
      </c>
      <c r="C318" t="s">
        <v>728</v>
      </c>
      <c r="D318" t="s">
        <v>729</v>
      </c>
      <c r="E318">
        <f>HYPERLINK("http://clipc-services.ceda.ac.uk/dreq/u/4ff3e42362266bd75ad3bcfc785465a3.html","web")</f>
        <v>0</v>
      </c>
      <c r="F318" t="s">
        <v>12</v>
      </c>
      <c r="G318" t="s">
        <v>13</v>
      </c>
      <c r="H318" t="s">
        <v>730</v>
      </c>
    </row>
    <row r="319" spans="1:8">
      <c r="A319" t="s">
        <v>610</v>
      </c>
      <c r="B319" t="s">
        <v>613</v>
      </c>
      <c r="C319" t="s">
        <v>731</v>
      </c>
      <c r="D319" t="s">
        <v>732</v>
      </c>
      <c r="E319">
        <f>HYPERLINK("http://clipc-services.ceda.ac.uk/dreq/u/fe6ca6e8-a41f-11e5-9025-ac72891c3257.html","web")</f>
        <v>0</v>
      </c>
      <c r="F319" t="s">
        <v>12</v>
      </c>
      <c r="G319" t="s">
        <v>13</v>
      </c>
    </row>
    <row r="320" spans="1:8">
      <c r="A320" t="s">
        <v>610</v>
      </c>
      <c r="B320" t="s">
        <v>613</v>
      </c>
      <c r="C320" t="s">
        <v>733</v>
      </c>
      <c r="D320" t="s">
        <v>734</v>
      </c>
      <c r="E320">
        <f>HYPERLINK("http://clipc-services.ceda.ac.uk/dreq/u/8c58644da8e357d61b70eac2a0afb4f9.html","web")</f>
        <v>0</v>
      </c>
      <c r="F320" t="s">
        <v>12</v>
      </c>
      <c r="G320" t="s">
        <v>13</v>
      </c>
    </row>
    <row r="321" spans="1:8">
      <c r="A321" t="s">
        <v>610</v>
      </c>
      <c r="B321" t="s">
        <v>613</v>
      </c>
      <c r="C321" t="s">
        <v>735</v>
      </c>
      <c r="D321" t="s">
        <v>736</v>
      </c>
      <c r="E321">
        <f>HYPERLINK("http://clipc-services.ceda.ac.uk/dreq/u/5980f8e283fd4709e4542c0652756dc1.html","web")</f>
        <v>0</v>
      </c>
      <c r="F321" t="s">
        <v>12</v>
      </c>
      <c r="G321" t="s">
        <v>13</v>
      </c>
    </row>
    <row r="322" spans="1:8">
      <c r="A322" t="s">
        <v>610</v>
      </c>
      <c r="B322" t="s">
        <v>613</v>
      </c>
      <c r="C322" t="s">
        <v>737</v>
      </c>
      <c r="D322" t="s">
        <v>738</v>
      </c>
      <c r="E322">
        <f>HYPERLINK("http://clipc-services.ceda.ac.uk/dreq/u/97bf948c-b896-11e6-a189-5404a60d96b5.html","web")</f>
        <v>0</v>
      </c>
      <c r="F322" t="s">
        <v>12</v>
      </c>
      <c r="G322" t="s">
        <v>13</v>
      </c>
    </row>
    <row r="323" spans="1:8">
      <c r="A323" t="s">
        <v>610</v>
      </c>
      <c r="B323" t="s">
        <v>613</v>
      </c>
      <c r="C323" t="s">
        <v>739</v>
      </c>
      <c r="D323" t="s">
        <v>740</v>
      </c>
      <c r="E323">
        <f>HYPERLINK("http://clipc-services.ceda.ac.uk/dreq/u/fe6ce54a-a41f-11e5-9025-ac72891c3257.html","web")</f>
        <v>0</v>
      </c>
      <c r="F323" t="s">
        <v>12</v>
      </c>
      <c r="G323" t="s">
        <v>13</v>
      </c>
    </row>
    <row r="324" spans="1:8">
      <c r="A324" t="s">
        <v>610</v>
      </c>
      <c r="B324" t="s">
        <v>613</v>
      </c>
      <c r="C324" t="s">
        <v>741</v>
      </c>
      <c r="D324" t="s">
        <v>742</v>
      </c>
      <c r="E324">
        <f>HYPERLINK("http://clipc-services.ceda.ac.uk/dreq/u/648f83bb87b09bb8c24aaf82bf3c9aef.html","web")</f>
        <v>0</v>
      </c>
      <c r="F324" t="s">
        <v>12</v>
      </c>
      <c r="G324" t="s">
        <v>13</v>
      </c>
    </row>
    <row r="325" spans="1:8">
      <c r="A325" t="s">
        <v>610</v>
      </c>
      <c r="B325" t="s">
        <v>613</v>
      </c>
      <c r="C325" t="s">
        <v>573</v>
      </c>
      <c r="D325" t="s">
        <v>743</v>
      </c>
      <c r="E325">
        <f>HYPERLINK("http://clipc-services.ceda.ac.uk/dreq/u/1d4594c97188efd47935238a429e02e4.html","web")</f>
        <v>0</v>
      </c>
      <c r="F325" t="s">
        <v>12</v>
      </c>
      <c r="G325" t="s">
        <v>13</v>
      </c>
    </row>
    <row r="326" spans="1:8">
      <c r="A326" t="s">
        <v>610</v>
      </c>
      <c r="B326" t="s">
        <v>23</v>
      </c>
      <c r="C326" t="s">
        <v>744</v>
      </c>
      <c r="D326" t="s">
        <v>745</v>
      </c>
      <c r="E326">
        <f>HYPERLINK("http://clipc-services.ceda.ac.uk/dreq/u/c5331238e635e9c913da1eb247859206.html","web")</f>
        <v>0</v>
      </c>
      <c r="F326" t="s">
        <v>12</v>
      </c>
      <c r="G326" t="s">
        <v>13</v>
      </c>
      <c r="H326" t="s">
        <v>746</v>
      </c>
    </row>
    <row r="327" spans="1:8">
      <c r="A327" t="s">
        <v>610</v>
      </c>
      <c r="B327" t="s">
        <v>23</v>
      </c>
      <c r="C327" t="s">
        <v>747</v>
      </c>
      <c r="D327" t="s">
        <v>748</v>
      </c>
      <c r="E327">
        <f>HYPERLINK("http://clipc-services.ceda.ac.uk/dreq/u/8f2fb9e812c26ee6cb8d9673e09d2644.html","web")</f>
        <v>0</v>
      </c>
      <c r="F327" t="s">
        <v>12</v>
      </c>
      <c r="G327" t="s">
        <v>13</v>
      </c>
      <c r="H327" t="s">
        <v>749</v>
      </c>
    </row>
    <row r="328" spans="1:8">
      <c r="A328" t="s">
        <v>610</v>
      </c>
      <c r="B328" t="s">
        <v>23</v>
      </c>
      <c r="C328" t="s">
        <v>750</v>
      </c>
      <c r="D328" t="s">
        <v>751</v>
      </c>
      <c r="E328">
        <f>HYPERLINK("http://clipc-services.ceda.ac.uk/dreq/u/3a9ddc45d480891285324a10ce98bc62.html","web")</f>
        <v>0</v>
      </c>
      <c r="F328" t="s">
        <v>12</v>
      </c>
      <c r="G328" t="s">
        <v>13</v>
      </c>
      <c r="H328" t="s">
        <v>752</v>
      </c>
    </row>
    <row r="329" spans="1:8">
      <c r="A329" t="s">
        <v>610</v>
      </c>
      <c r="B329" t="s">
        <v>23</v>
      </c>
      <c r="C329" t="s">
        <v>753</v>
      </c>
      <c r="D329" t="s">
        <v>754</v>
      </c>
      <c r="E329">
        <f>HYPERLINK("http://clipc-services.ceda.ac.uk/dreq/u/15f4ad18bed7c35304209c651ef3758a.html","web")</f>
        <v>0</v>
      </c>
      <c r="F329" t="s">
        <v>12</v>
      </c>
      <c r="G329" t="s">
        <v>13</v>
      </c>
    </row>
    <row r="330" spans="1:8">
      <c r="A330" t="s">
        <v>610</v>
      </c>
      <c r="B330" t="s">
        <v>23</v>
      </c>
      <c r="C330" t="s">
        <v>755</v>
      </c>
      <c r="D330" t="s">
        <v>748</v>
      </c>
      <c r="E330">
        <f>HYPERLINK("http://clipc-services.ceda.ac.uk/dreq/u/c9a72dd6-c5f0-11e6-ac20-5404a60d96b5.html","web")</f>
        <v>0</v>
      </c>
      <c r="F330" t="s">
        <v>12</v>
      </c>
      <c r="G330" t="s">
        <v>13</v>
      </c>
      <c r="H330" t="s">
        <v>756</v>
      </c>
    </row>
    <row r="331" spans="1:8">
      <c r="A331" t="s">
        <v>610</v>
      </c>
      <c r="B331" t="s">
        <v>23</v>
      </c>
      <c r="C331" t="s">
        <v>757</v>
      </c>
      <c r="D331" t="s">
        <v>758</v>
      </c>
      <c r="E331">
        <f>HYPERLINK("http://clipc-services.ceda.ac.uk/dreq/u/6bc406259290f4e4beaaaf960455d779.html","web")</f>
        <v>0</v>
      </c>
      <c r="F331" t="s">
        <v>12</v>
      </c>
      <c r="G331" t="s">
        <v>13</v>
      </c>
    </row>
    <row r="332" spans="1:8">
      <c r="A332" t="s">
        <v>610</v>
      </c>
      <c r="B332" t="s">
        <v>23</v>
      </c>
      <c r="C332" t="s">
        <v>759</v>
      </c>
      <c r="D332" t="s">
        <v>760</v>
      </c>
      <c r="E332">
        <f>HYPERLINK("http://clipc-services.ceda.ac.uk/dreq/u/05aec7fe79d030ffc90a089a6a60b0f2.html","web")</f>
        <v>0</v>
      </c>
      <c r="F332" t="s">
        <v>12</v>
      </c>
      <c r="G332" t="s">
        <v>13</v>
      </c>
      <c r="H332" t="s">
        <v>761</v>
      </c>
    </row>
    <row r="333" spans="1:8">
      <c r="A333" t="s">
        <v>610</v>
      </c>
      <c r="B333" t="s">
        <v>23</v>
      </c>
      <c r="C333" t="s">
        <v>762</v>
      </c>
      <c r="D333" t="s">
        <v>763</v>
      </c>
      <c r="E333">
        <f>HYPERLINK("http://clipc-services.ceda.ac.uk/dreq/u/9e383b9714070f2b9f44effca08f50ac.html","web")</f>
        <v>0</v>
      </c>
      <c r="F333" t="s">
        <v>12</v>
      </c>
      <c r="G333" t="s">
        <v>13</v>
      </c>
      <c r="H333" t="s">
        <v>764</v>
      </c>
    </row>
    <row r="334" spans="1:8">
      <c r="A334" t="s">
        <v>610</v>
      </c>
      <c r="B334" t="s">
        <v>23</v>
      </c>
      <c r="C334" t="s">
        <v>765</v>
      </c>
      <c r="D334" t="s">
        <v>766</v>
      </c>
      <c r="E334">
        <f>HYPERLINK("http://clipc-services.ceda.ac.uk/dreq/u/88dbb9df33c0581eefa084932d25ad0a.html","web")</f>
        <v>0</v>
      </c>
      <c r="F334" t="s">
        <v>12</v>
      </c>
      <c r="G334" t="s">
        <v>13</v>
      </c>
    </row>
    <row r="335" spans="1:8">
      <c r="A335" t="s">
        <v>610</v>
      </c>
      <c r="B335" t="s">
        <v>23</v>
      </c>
      <c r="C335" t="s">
        <v>767</v>
      </c>
      <c r="D335" t="s">
        <v>768</v>
      </c>
      <c r="E335">
        <f>HYPERLINK("http://clipc-services.ceda.ac.uk/dreq/u/b9ca453bfa3c606401892e5768ca7d6c.html","web")</f>
        <v>0</v>
      </c>
      <c r="F335" t="s">
        <v>12</v>
      </c>
      <c r="G335" t="s">
        <v>13</v>
      </c>
      <c r="H335" t="s">
        <v>769</v>
      </c>
    </row>
    <row r="336" spans="1:8">
      <c r="A336" t="s">
        <v>610</v>
      </c>
      <c r="B336" t="s">
        <v>23</v>
      </c>
      <c r="C336" t="s">
        <v>770</v>
      </c>
      <c r="D336" t="s">
        <v>771</v>
      </c>
      <c r="E336">
        <f>HYPERLINK("http://clipc-services.ceda.ac.uk/dreq/u/c682767d841fcdb714a3914519fabf93.html","web")</f>
        <v>0</v>
      </c>
      <c r="F336" t="s">
        <v>12</v>
      </c>
      <c r="G336" t="s">
        <v>13</v>
      </c>
      <c r="H336" t="s">
        <v>772</v>
      </c>
    </row>
    <row r="337" spans="1:8">
      <c r="A337" t="s">
        <v>610</v>
      </c>
      <c r="B337" t="s">
        <v>23</v>
      </c>
      <c r="C337" t="s">
        <v>773</v>
      </c>
      <c r="D337" t="s">
        <v>774</v>
      </c>
      <c r="E337">
        <f>HYPERLINK("http://clipc-services.ceda.ac.uk/dreq/u/a4105b51d498d46985677801436e7649.html","web")</f>
        <v>0</v>
      </c>
      <c r="F337" t="s">
        <v>12</v>
      </c>
      <c r="G337" t="s">
        <v>13</v>
      </c>
    </row>
    <row r="338" spans="1:8">
      <c r="A338" t="s">
        <v>610</v>
      </c>
      <c r="B338" t="s">
        <v>23</v>
      </c>
      <c r="C338" t="s">
        <v>775</v>
      </c>
      <c r="D338" t="s">
        <v>776</v>
      </c>
      <c r="E338">
        <f>HYPERLINK("http://clipc-services.ceda.ac.uk/dreq/u/0a9c3f8ff6151a5baa8bb93d5a1fa090.html","web")</f>
        <v>0</v>
      </c>
      <c r="F338" t="s">
        <v>12</v>
      </c>
      <c r="G338" t="s">
        <v>13</v>
      </c>
      <c r="H338" t="s">
        <v>777</v>
      </c>
    </row>
    <row r="339" spans="1:8">
      <c r="A339" t="s">
        <v>610</v>
      </c>
      <c r="B339" t="s">
        <v>613</v>
      </c>
      <c r="C339" t="s">
        <v>778</v>
      </c>
      <c r="D339" t="s">
        <v>779</v>
      </c>
      <c r="E339">
        <f>HYPERLINK("http://clipc-services.ceda.ac.uk/dreq/u/609d47152c2ed8122caa2528117aff9a.html","web")</f>
        <v>0</v>
      </c>
      <c r="F339" t="s">
        <v>12</v>
      </c>
      <c r="G339" t="s">
        <v>13</v>
      </c>
    </row>
    <row r="340" spans="1:8">
      <c r="A340" t="s">
        <v>610</v>
      </c>
      <c r="B340" t="s">
        <v>613</v>
      </c>
      <c r="C340" t="s">
        <v>780</v>
      </c>
      <c r="D340" t="s">
        <v>781</v>
      </c>
      <c r="E340">
        <f>HYPERLINK("http://clipc-services.ceda.ac.uk/dreq/u/586c3879af2023a43fd12c2e0a64b6af.html","web")</f>
        <v>0</v>
      </c>
      <c r="F340" t="s">
        <v>12</v>
      </c>
      <c r="G340" t="s">
        <v>13</v>
      </c>
    </row>
    <row r="341" spans="1:8">
      <c r="A341" t="s">
        <v>610</v>
      </c>
      <c r="B341" t="s">
        <v>138</v>
      </c>
      <c r="C341" t="s">
        <v>139</v>
      </c>
      <c r="D341" t="s">
        <v>140</v>
      </c>
      <c r="E341">
        <f>HYPERLINK("http://clipc-services.ceda.ac.uk/dreq/u/154ab10964742eaff37de9cc5beef39c.html","web")</f>
        <v>0</v>
      </c>
      <c r="F341" t="s">
        <v>12</v>
      </c>
      <c r="G341" t="s">
        <v>13</v>
      </c>
      <c r="H341" t="s">
        <v>141</v>
      </c>
    </row>
    <row r="342" spans="1:8">
      <c r="A342" t="s">
        <v>610</v>
      </c>
      <c r="B342" t="s">
        <v>23</v>
      </c>
      <c r="C342" t="s">
        <v>782</v>
      </c>
      <c r="D342" t="s">
        <v>783</v>
      </c>
      <c r="E342">
        <f>HYPERLINK("http://clipc-services.ceda.ac.uk/dreq/u/1562cba76e80f37d1c133ccd079fa715.html","web")</f>
        <v>0</v>
      </c>
      <c r="F342" t="s">
        <v>12</v>
      </c>
      <c r="G342" t="s">
        <v>13</v>
      </c>
      <c r="H342" t="s">
        <v>784</v>
      </c>
    </row>
    <row r="343" spans="1:8">
      <c r="A343" t="s">
        <v>610</v>
      </c>
      <c r="B343" t="s">
        <v>613</v>
      </c>
      <c r="C343" t="s">
        <v>785</v>
      </c>
      <c r="D343" t="s">
        <v>786</v>
      </c>
      <c r="E343">
        <f>HYPERLINK("http://clipc-services.ceda.ac.uk/dreq/u/8b3a5d37fefe0337625c64455cea4e80.html","web")</f>
        <v>0</v>
      </c>
      <c r="F343" t="s">
        <v>12</v>
      </c>
      <c r="G343" t="s">
        <v>13</v>
      </c>
    </row>
    <row r="344" spans="1:8">
      <c r="A344" t="s">
        <v>610</v>
      </c>
      <c r="B344" t="s">
        <v>23</v>
      </c>
      <c r="C344" t="s">
        <v>787</v>
      </c>
      <c r="D344" t="s">
        <v>788</v>
      </c>
      <c r="E344">
        <f>HYPERLINK("http://clipc-services.ceda.ac.uk/dreq/u/cff597224d260da1a1c769aab1bbea9d.html","web")</f>
        <v>0</v>
      </c>
      <c r="F344" t="s">
        <v>12</v>
      </c>
      <c r="G344" t="s">
        <v>13</v>
      </c>
      <c r="H344" t="s">
        <v>784</v>
      </c>
    </row>
    <row r="345" spans="1:8">
      <c r="A345" t="s">
        <v>610</v>
      </c>
      <c r="B345" t="s">
        <v>23</v>
      </c>
      <c r="C345" t="s">
        <v>789</v>
      </c>
      <c r="D345" t="s">
        <v>790</v>
      </c>
      <c r="E345">
        <f>HYPERLINK("http://clipc-services.ceda.ac.uk/dreq/u/79fec430c1dca1ac4b48b0fc36c48449.html","web")</f>
        <v>0</v>
      </c>
      <c r="F345" t="s">
        <v>12</v>
      </c>
      <c r="G345" t="s">
        <v>13</v>
      </c>
      <c r="H345" t="s">
        <v>791</v>
      </c>
    </row>
    <row r="346" spans="1:8">
      <c r="A346" t="s">
        <v>610</v>
      </c>
      <c r="B346" t="s">
        <v>23</v>
      </c>
      <c r="C346" t="s">
        <v>792</v>
      </c>
      <c r="D346" t="s">
        <v>793</v>
      </c>
      <c r="E346">
        <f>HYPERLINK("http://clipc-services.ceda.ac.uk/dreq/u/4b1f3e86dde718e8c9697df0c3992c06.html","web")</f>
        <v>0</v>
      </c>
      <c r="F346" t="s">
        <v>12</v>
      </c>
      <c r="G346" t="s">
        <v>13</v>
      </c>
      <c r="H346" t="s">
        <v>794</v>
      </c>
    </row>
    <row r="347" spans="1:8">
      <c r="A347" t="s">
        <v>610</v>
      </c>
      <c r="B347" t="s">
        <v>23</v>
      </c>
      <c r="C347" t="s">
        <v>795</v>
      </c>
      <c r="D347" t="s">
        <v>796</v>
      </c>
      <c r="E347">
        <f>HYPERLINK("http://clipc-services.ceda.ac.uk/dreq/u/0b3fc46bf32dfbd9d36cdb72e827eb29.html","web")</f>
        <v>0</v>
      </c>
      <c r="F347" t="s">
        <v>12</v>
      </c>
      <c r="G347" t="s">
        <v>13</v>
      </c>
    </row>
    <row r="348" spans="1:8">
      <c r="A348" t="s">
        <v>610</v>
      </c>
      <c r="B348" t="s">
        <v>23</v>
      </c>
      <c r="C348" t="s">
        <v>797</v>
      </c>
      <c r="D348" t="s">
        <v>798</v>
      </c>
      <c r="E348">
        <f>HYPERLINK("http://clipc-services.ceda.ac.uk/dreq/u/0f914086f4c1cd76f867eef7cd71154d.html","web")</f>
        <v>0</v>
      </c>
      <c r="F348" t="s">
        <v>12</v>
      </c>
      <c r="G348" t="s">
        <v>13</v>
      </c>
    </row>
    <row r="349" spans="1:8">
      <c r="A349" t="s">
        <v>610</v>
      </c>
      <c r="B349" t="s">
        <v>23</v>
      </c>
      <c r="C349" t="s">
        <v>799</v>
      </c>
      <c r="D349" t="s">
        <v>800</v>
      </c>
      <c r="E349">
        <f>HYPERLINK("http://clipc-services.ceda.ac.uk/dreq/u/aa4309c2c15be0c9d7db2f9d38f348ca.html","web")</f>
        <v>0</v>
      </c>
      <c r="F349" t="s">
        <v>12</v>
      </c>
      <c r="G349" t="s">
        <v>13</v>
      </c>
    </row>
    <row r="350" spans="1:8">
      <c r="A350" t="s">
        <v>610</v>
      </c>
      <c r="B350" t="s">
        <v>23</v>
      </c>
      <c r="C350" t="s">
        <v>801</v>
      </c>
      <c r="D350" t="s">
        <v>802</v>
      </c>
      <c r="E350">
        <f>HYPERLINK("http://clipc-services.ceda.ac.uk/dreq/u/86b2899d1c267c92e3fbaccd21b55472.html","web")</f>
        <v>0</v>
      </c>
      <c r="F350" t="s">
        <v>12</v>
      </c>
      <c r="G350" t="s">
        <v>13</v>
      </c>
    </row>
    <row r="351" spans="1:8">
      <c r="A351" t="s">
        <v>610</v>
      </c>
      <c r="B351" t="s">
        <v>23</v>
      </c>
      <c r="C351" t="s">
        <v>803</v>
      </c>
      <c r="D351" t="s">
        <v>804</v>
      </c>
      <c r="E351">
        <f>HYPERLINK("http://clipc-services.ceda.ac.uk/dreq/u/ecfae3e2adc49321ec4c9d664fd425ec.html","web")</f>
        <v>0</v>
      </c>
      <c r="F351" t="s">
        <v>12</v>
      </c>
      <c r="G351" t="s">
        <v>13</v>
      </c>
      <c r="H351" t="s">
        <v>805</v>
      </c>
    </row>
    <row r="352" spans="1:8">
      <c r="A352" t="s">
        <v>610</v>
      </c>
      <c r="B352" t="s">
        <v>23</v>
      </c>
      <c r="C352" t="s">
        <v>806</v>
      </c>
      <c r="D352" t="s">
        <v>807</v>
      </c>
      <c r="E352">
        <f>HYPERLINK("http://clipc-services.ceda.ac.uk/dreq/u/646edc2e8f1c393b5569dba5d598f8c8.html","web")</f>
        <v>0</v>
      </c>
      <c r="F352" t="s">
        <v>12</v>
      </c>
      <c r="G352" t="s">
        <v>13</v>
      </c>
      <c r="H352" t="s">
        <v>808</v>
      </c>
    </row>
    <row r="353" spans="1:8">
      <c r="A353" t="s">
        <v>610</v>
      </c>
      <c r="B353" t="s">
        <v>23</v>
      </c>
      <c r="C353" t="s">
        <v>809</v>
      </c>
      <c r="D353" t="s">
        <v>810</v>
      </c>
      <c r="E353">
        <f>HYPERLINK("http://clipc-services.ceda.ac.uk/dreq/u/c670517b02de6212f3091aaa455f60ed.html","web")</f>
        <v>0</v>
      </c>
      <c r="F353" t="s">
        <v>12</v>
      </c>
      <c r="G353" t="s">
        <v>13</v>
      </c>
    </row>
    <row r="354" spans="1:8">
      <c r="A354" t="s">
        <v>610</v>
      </c>
      <c r="B354" t="s">
        <v>23</v>
      </c>
      <c r="C354" t="s">
        <v>811</v>
      </c>
      <c r="D354" t="s">
        <v>812</v>
      </c>
      <c r="E354">
        <f>HYPERLINK("http://clipc-services.ceda.ac.uk/dreq/u/a3383a3abeddbcb0d27368a8cf9b9503.html","web")</f>
        <v>0</v>
      </c>
      <c r="F354" t="s">
        <v>12</v>
      </c>
      <c r="G354" t="s">
        <v>13</v>
      </c>
      <c r="H354" t="s">
        <v>813</v>
      </c>
    </row>
    <row r="355" spans="1:8">
      <c r="A355" t="s">
        <v>610</v>
      </c>
      <c r="B355" t="s">
        <v>23</v>
      </c>
      <c r="C355" t="s">
        <v>814</v>
      </c>
      <c r="D355" t="s">
        <v>815</v>
      </c>
      <c r="E355">
        <f>HYPERLINK("http://clipc-services.ceda.ac.uk/dreq/u/c97520628498eea6e19cc1be19c73677.html","web")</f>
        <v>0</v>
      </c>
      <c r="F355" t="s">
        <v>12</v>
      </c>
      <c r="G355" t="s">
        <v>13</v>
      </c>
    </row>
    <row r="356" spans="1:8">
      <c r="A356" t="s">
        <v>610</v>
      </c>
      <c r="B356" t="s">
        <v>23</v>
      </c>
      <c r="C356" t="s">
        <v>816</v>
      </c>
      <c r="D356" t="s">
        <v>817</v>
      </c>
      <c r="E356">
        <f>HYPERLINK("http://clipc-services.ceda.ac.uk/dreq/u/228d3ad84f6db126c53ac4ae0a18a014.html","web")</f>
        <v>0</v>
      </c>
      <c r="F356" t="s">
        <v>12</v>
      </c>
      <c r="G356" t="s">
        <v>13</v>
      </c>
      <c r="H356" t="s">
        <v>784</v>
      </c>
    </row>
    <row r="358" spans="1:8">
      <c r="A358" t="s">
        <v>818</v>
      </c>
      <c r="B358" t="s">
        <v>9</v>
      </c>
      <c r="C358" t="s">
        <v>585</v>
      </c>
      <c r="D358" t="s">
        <v>624</v>
      </c>
      <c r="E358">
        <f>HYPERLINK("http://clipc-services.ceda.ac.uk/dreq/u/7f4c49e8abe3230e87fa7299b73448fa.html","web")</f>
        <v>0</v>
      </c>
      <c r="F358" t="s">
        <v>12</v>
      </c>
      <c r="G358" t="s">
        <v>13</v>
      </c>
    </row>
    <row r="359" spans="1:8">
      <c r="A359" t="s">
        <v>818</v>
      </c>
      <c r="B359" t="s">
        <v>9</v>
      </c>
      <c r="C359" t="s">
        <v>577</v>
      </c>
      <c r="D359" t="s">
        <v>636</v>
      </c>
      <c r="E359">
        <f>HYPERLINK("http://clipc-services.ceda.ac.uk/dreq/u/9bb9a503065dfbd30c9bbe5c3c6abf99.html","web")</f>
        <v>0</v>
      </c>
      <c r="F359" t="s">
        <v>12</v>
      </c>
      <c r="G359" t="s">
        <v>13</v>
      </c>
    </row>
    <row r="360" spans="1:8">
      <c r="A360" t="s">
        <v>818</v>
      </c>
      <c r="B360" t="s">
        <v>9</v>
      </c>
      <c r="C360" t="s">
        <v>573</v>
      </c>
      <c r="D360" t="s">
        <v>743</v>
      </c>
      <c r="E360">
        <f>HYPERLINK("http://clipc-services.ceda.ac.uk/dreq/u/1d4594c97188efd47935238a429e02e4.html","web")</f>
        <v>0</v>
      </c>
      <c r="F360" t="s">
        <v>12</v>
      </c>
      <c r="G360" t="s">
        <v>13</v>
      </c>
    </row>
    <row r="362" spans="1:8">
      <c r="A362" t="s">
        <v>819</v>
      </c>
      <c r="B362" t="s">
        <v>325</v>
      </c>
      <c r="C362" t="s">
        <v>600</v>
      </c>
      <c r="D362" t="s">
        <v>601</v>
      </c>
      <c r="E362">
        <f>HYPERLINK("http://clipc-services.ceda.ac.uk/dreq/u/590e3c7e-9e49-11e5-803c-0d0b866b59f3.html","web")</f>
        <v>0</v>
      </c>
      <c r="F362" t="s">
        <v>12</v>
      </c>
      <c r="G362" t="s">
        <v>13</v>
      </c>
      <c r="H362" t="s">
        <v>602</v>
      </c>
    </row>
    <row r="364" spans="1:8">
      <c r="A364" t="s">
        <v>820</v>
      </c>
      <c r="B364" t="s">
        <v>23</v>
      </c>
      <c r="C364" t="s">
        <v>821</v>
      </c>
      <c r="D364" t="s">
        <v>822</v>
      </c>
      <c r="E364">
        <f>HYPERLINK("http://clipc-services.ceda.ac.uk/dreq/u/f70b088300f35ad3b19c67d2490612dd.html","web")</f>
        <v>0</v>
      </c>
      <c r="F364" t="s">
        <v>12</v>
      </c>
      <c r="G364" t="s">
        <v>13</v>
      </c>
      <c r="H364" t="s">
        <v>823</v>
      </c>
    </row>
    <row r="365" spans="1:8">
      <c r="A365" t="s">
        <v>820</v>
      </c>
      <c r="B365" t="s">
        <v>23</v>
      </c>
      <c r="C365" t="s">
        <v>824</v>
      </c>
      <c r="D365" t="s">
        <v>825</v>
      </c>
      <c r="E365">
        <f>HYPERLINK("http://clipc-services.ceda.ac.uk/dreq/u/a503e8c8011c952b0b832e6074ad387d.html","web")</f>
        <v>0</v>
      </c>
      <c r="F365" t="s">
        <v>12</v>
      </c>
      <c r="G365" t="s">
        <v>13</v>
      </c>
      <c r="H365" t="s">
        <v>826</v>
      </c>
    </row>
    <row r="366" spans="1:8">
      <c r="A366" t="s">
        <v>820</v>
      </c>
      <c r="B366" t="s">
        <v>23</v>
      </c>
      <c r="C366" t="s">
        <v>747</v>
      </c>
      <c r="D366" t="s">
        <v>748</v>
      </c>
      <c r="E366">
        <f>HYPERLINK("http://clipc-services.ceda.ac.uk/dreq/u/8f2fb9e812c26ee6cb8d9673e09d2644.html","web")</f>
        <v>0</v>
      </c>
      <c r="F366" t="s">
        <v>12</v>
      </c>
      <c r="G366" t="s">
        <v>13</v>
      </c>
      <c r="H366" t="s">
        <v>749</v>
      </c>
    </row>
    <row r="367" spans="1:8">
      <c r="A367" t="s">
        <v>820</v>
      </c>
      <c r="B367" t="s">
        <v>23</v>
      </c>
      <c r="C367" t="s">
        <v>827</v>
      </c>
      <c r="D367" t="s">
        <v>828</v>
      </c>
      <c r="E367">
        <f>HYPERLINK("http://clipc-services.ceda.ac.uk/dreq/u/0656a67a-b896-11e6-a189-5404a60d96b5.html","web")</f>
        <v>0</v>
      </c>
      <c r="F367" t="s">
        <v>12</v>
      </c>
      <c r="G367" t="s">
        <v>13</v>
      </c>
    </row>
    <row r="368" spans="1:8">
      <c r="A368" t="s">
        <v>820</v>
      </c>
      <c r="B368" t="s">
        <v>23</v>
      </c>
      <c r="C368" t="s">
        <v>789</v>
      </c>
      <c r="D368" t="s">
        <v>829</v>
      </c>
      <c r="E368">
        <f>HYPERLINK("http://clipc-services.ceda.ac.uk/dreq/u/79fec430c1dca1ac4b48b0fc36c48449.html","web")</f>
        <v>0</v>
      </c>
      <c r="F368" t="s">
        <v>12</v>
      </c>
      <c r="G368" t="s">
        <v>13</v>
      </c>
      <c r="H368" t="s">
        <v>791</v>
      </c>
    </row>
    <row r="370" spans="1:8">
      <c r="A370" t="s">
        <v>830</v>
      </c>
      <c r="B370" t="s">
        <v>831</v>
      </c>
      <c r="C370" t="s">
        <v>58</v>
      </c>
      <c r="D370" t="s">
        <v>832</v>
      </c>
      <c r="E370">
        <f>HYPERLINK("http://clipc-services.ceda.ac.uk/dreq/u/120719dde7f96f9bc088acd33b97967f.html","web")</f>
        <v>0</v>
      </c>
      <c r="F370" t="s">
        <v>19</v>
      </c>
      <c r="G370" t="s">
        <v>20</v>
      </c>
      <c r="H370" t="s">
        <v>60</v>
      </c>
    </row>
    <row r="371" spans="1:8">
      <c r="A371" t="s">
        <v>830</v>
      </c>
      <c r="B371" t="s">
        <v>831</v>
      </c>
      <c r="C371" t="s">
        <v>61</v>
      </c>
      <c r="D371" t="s">
        <v>833</v>
      </c>
      <c r="E371">
        <f>HYPERLINK("http://clipc-services.ceda.ac.uk/dreq/u/52b1076476b074a18a91b9da1baa6bc3.html","web")</f>
        <v>0</v>
      </c>
      <c r="F371" t="s">
        <v>19</v>
      </c>
      <c r="G371" t="s">
        <v>20</v>
      </c>
      <c r="H371" t="s">
        <v>63</v>
      </c>
    </row>
    <row r="372" spans="1:8">
      <c r="A372" t="s">
        <v>830</v>
      </c>
      <c r="B372" t="s">
        <v>831</v>
      </c>
      <c r="C372" t="s">
        <v>834</v>
      </c>
      <c r="D372" t="s">
        <v>835</v>
      </c>
      <c r="E372">
        <f>HYPERLINK("http://clipc-services.ceda.ac.uk/dreq/u/70094996b08eba1d39c13d30dc44b30f.html","web")</f>
        <v>0</v>
      </c>
      <c r="F372" t="s">
        <v>19</v>
      </c>
      <c r="G372" t="s">
        <v>20</v>
      </c>
    </row>
    <row r="373" spans="1:8">
      <c r="A373" t="s">
        <v>830</v>
      </c>
      <c r="B373" t="s">
        <v>831</v>
      </c>
      <c r="C373" t="s">
        <v>64</v>
      </c>
      <c r="D373" t="s">
        <v>836</v>
      </c>
      <c r="E373">
        <f>HYPERLINK("http://clipc-services.ceda.ac.uk/dreq/u/dfd869cd3463de6a57b2a9e10605efe7.html","web")</f>
        <v>0</v>
      </c>
      <c r="F373" t="s">
        <v>19</v>
      </c>
      <c r="G373" t="s">
        <v>20</v>
      </c>
      <c r="H373" t="s">
        <v>66</v>
      </c>
    </row>
    <row r="374" spans="1:8">
      <c r="A374" t="s">
        <v>830</v>
      </c>
      <c r="B374" t="s">
        <v>831</v>
      </c>
      <c r="C374" t="s">
        <v>837</v>
      </c>
      <c r="D374" t="s">
        <v>838</v>
      </c>
      <c r="E374">
        <f>HYPERLINK("http://clipc-services.ceda.ac.uk/dreq/u/5f19c4be9ae133db06403c986c8136d6.html","web")</f>
        <v>0</v>
      </c>
      <c r="F374" t="s">
        <v>19</v>
      </c>
      <c r="G374" t="s">
        <v>20</v>
      </c>
    </row>
    <row r="375" spans="1:8">
      <c r="A375" t="s">
        <v>830</v>
      </c>
      <c r="B375" t="s">
        <v>831</v>
      </c>
      <c r="C375" t="s">
        <v>839</v>
      </c>
      <c r="D375" t="s">
        <v>840</v>
      </c>
      <c r="E375">
        <f>HYPERLINK("http://clipc-services.ceda.ac.uk/dreq/u/9e50f2bc84a18f56a9c317be11770663.html","web")</f>
        <v>0</v>
      </c>
      <c r="F375" t="s">
        <v>19</v>
      </c>
      <c r="G375" t="s">
        <v>20</v>
      </c>
    </row>
    <row r="376" spans="1:8">
      <c r="A376" t="s">
        <v>830</v>
      </c>
      <c r="B376" t="s">
        <v>831</v>
      </c>
      <c r="C376" t="s">
        <v>841</v>
      </c>
      <c r="D376" t="s">
        <v>842</v>
      </c>
      <c r="E376">
        <f>HYPERLINK("http://clipc-services.ceda.ac.uk/dreq/u/abb3f8b62cc0e93f4ef5487c41ef10cb.html","web")</f>
        <v>0</v>
      </c>
      <c r="F376" t="s">
        <v>19</v>
      </c>
      <c r="G376" t="s">
        <v>20</v>
      </c>
    </row>
    <row r="377" spans="1:8">
      <c r="A377" t="s">
        <v>830</v>
      </c>
      <c r="B377" t="s">
        <v>843</v>
      </c>
      <c r="C377" t="s">
        <v>844</v>
      </c>
      <c r="D377" t="s">
        <v>845</v>
      </c>
      <c r="E377">
        <f>HYPERLINK("http://clipc-services.ceda.ac.uk/dreq/u/1cf6c7fa0adedf95b3eaad5fb3f96b1c.html","web")</f>
        <v>0</v>
      </c>
      <c r="F377" t="s">
        <v>19</v>
      </c>
      <c r="G377" t="s">
        <v>20</v>
      </c>
      <c r="H377" t="s">
        <v>846</v>
      </c>
    </row>
    <row r="378" spans="1:8">
      <c r="A378" t="s">
        <v>830</v>
      </c>
      <c r="B378" t="s">
        <v>843</v>
      </c>
      <c r="C378" t="s">
        <v>847</v>
      </c>
      <c r="D378" t="s">
        <v>848</v>
      </c>
      <c r="E378">
        <f>HYPERLINK("http://clipc-services.ceda.ac.uk/dreq/u/b02d071fff99f2632aa8ac5e83e92215.html","web")</f>
        <v>0</v>
      </c>
      <c r="F378" t="s">
        <v>19</v>
      </c>
      <c r="G378" t="s">
        <v>20</v>
      </c>
      <c r="H378" t="s">
        <v>849</v>
      </c>
    </row>
    <row r="379" spans="1:8">
      <c r="A379" t="s">
        <v>830</v>
      </c>
      <c r="B379" t="s">
        <v>843</v>
      </c>
      <c r="C379" t="s">
        <v>850</v>
      </c>
      <c r="D379" t="s">
        <v>851</v>
      </c>
      <c r="E379">
        <f>HYPERLINK("http://clipc-services.ceda.ac.uk/dreq/u/478c43820503be64675fb49227d2f999.html","web")</f>
        <v>0</v>
      </c>
      <c r="F379" t="s">
        <v>19</v>
      </c>
      <c r="G379" t="s">
        <v>20</v>
      </c>
    </row>
    <row r="380" spans="1:8">
      <c r="A380" t="s">
        <v>830</v>
      </c>
      <c r="B380" t="s">
        <v>843</v>
      </c>
      <c r="C380" t="s">
        <v>852</v>
      </c>
      <c r="D380" t="s">
        <v>853</v>
      </c>
      <c r="E380">
        <f>HYPERLINK("http://clipc-services.ceda.ac.uk/dreq/u/bb27046ce21470dfbbecdd4f7eca546a.html","web")</f>
        <v>0</v>
      </c>
      <c r="F380" t="s">
        <v>19</v>
      </c>
      <c r="G380" t="s">
        <v>20</v>
      </c>
      <c r="H380" t="s">
        <v>854</v>
      </c>
    </row>
    <row r="381" spans="1:8">
      <c r="A381" t="s">
        <v>830</v>
      </c>
      <c r="B381" t="s">
        <v>843</v>
      </c>
      <c r="C381" t="s">
        <v>855</v>
      </c>
      <c r="D381" t="s">
        <v>856</v>
      </c>
      <c r="E381">
        <f>HYPERLINK("http://clipc-services.ceda.ac.uk/dreq/u/f56a3a44b60650b58309b1d8cf58b913.html","web")</f>
        <v>0</v>
      </c>
      <c r="F381" t="s">
        <v>19</v>
      </c>
      <c r="G381" t="s">
        <v>20</v>
      </c>
      <c r="H381" t="s">
        <v>857</v>
      </c>
    </row>
    <row r="383" spans="1:8">
      <c r="A383" t="s">
        <v>858</v>
      </c>
      <c r="B383" t="s">
        <v>859</v>
      </c>
      <c r="C383" t="s">
        <v>860</v>
      </c>
      <c r="D383" t="s">
        <v>861</v>
      </c>
      <c r="E383">
        <f>HYPERLINK("http://clipc-services.ceda.ac.uk/dreq/u/f1b8ddb539cb96eb65453dce4c8bb978.html","web")</f>
        <v>0</v>
      </c>
      <c r="F383" t="s">
        <v>19</v>
      </c>
      <c r="G383" t="s">
        <v>20</v>
      </c>
      <c r="H383" t="s">
        <v>862</v>
      </c>
    </row>
    <row r="384" spans="1:8">
      <c r="A384" t="s">
        <v>858</v>
      </c>
      <c r="B384" t="s">
        <v>859</v>
      </c>
      <c r="C384" t="s">
        <v>863</v>
      </c>
      <c r="D384" t="s">
        <v>864</v>
      </c>
      <c r="E384">
        <f>HYPERLINK("http://clipc-services.ceda.ac.uk/dreq/u/62c5b9728a01c0031e3a788ac4c8eff5.html","web")</f>
        <v>0</v>
      </c>
      <c r="F384" t="s">
        <v>19</v>
      </c>
      <c r="G384" t="s">
        <v>20</v>
      </c>
      <c r="H384" t="s">
        <v>865</v>
      </c>
    </row>
    <row r="385" spans="1:8">
      <c r="A385" t="s">
        <v>858</v>
      </c>
      <c r="B385" t="s">
        <v>866</v>
      </c>
      <c r="C385" t="s">
        <v>867</v>
      </c>
      <c r="D385" t="s">
        <v>868</v>
      </c>
      <c r="E385">
        <f>HYPERLINK("http://clipc-services.ceda.ac.uk/dreq/u/20e7d22ad09b324af00f41f6060701a7.html","web")</f>
        <v>0</v>
      </c>
      <c r="F385" t="s">
        <v>19</v>
      </c>
      <c r="G385" t="s">
        <v>20</v>
      </c>
      <c r="H385" t="s">
        <v>869</v>
      </c>
    </row>
    <row r="386" spans="1:8">
      <c r="A386" t="s">
        <v>858</v>
      </c>
      <c r="B386" t="s">
        <v>859</v>
      </c>
      <c r="C386" t="s">
        <v>870</v>
      </c>
      <c r="D386" t="s">
        <v>871</v>
      </c>
      <c r="E386">
        <f>HYPERLINK("http://clipc-services.ceda.ac.uk/dreq/u/1d3ef4c73895a317948f1f3870f65834.html","web")</f>
        <v>0</v>
      </c>
      <c r="F386" t="s">
        <v>19</v>
      </c>
      <c r="G386" t="s">
        <v>20</v>
      </c>
    </row>
    <row r="387" spans="1:8">
      <c r="A387" t="s">
        <v>858</v>
      </c>
      <c r="B387" t="s">
        <v>859</v>
      </c>
      <c r="C387" t="s">
        <v>447</v>
      </c>
      <c r="D387" t="s">
        <v>448</v>
      </c>
      <c r="E387">
        <f>HYPERLINK("http://clipc-services.ceda.ac.uk/dreq/u/1418ccb847c5c235176620baf22d7b33.html","web")</f>
        <v>0</v>
      </c>
      <c r="F387" t="s">
        <v>19</v>
      </c>
      <c r="G387" t="s">
        <v>20</v>
      </c>
    </row>
    <row r="389" spans="1:8">
      <c r="A389" t="s">
        <v>872</v>
      </c>
      <c r="B389" t="s">
        <v>873</v>
      </c>
      <c r="C389" t="s">
        <v>874</v>
      </c>
      <c r="D389" t="s">
        <v>875</v>
      </c>
      <c r="E389">
        <f>HYPERLINK("http://clipc-services.ceda.ac.uk/dreq/u/591389b8-9e49-11e5-803c-0d0b866b59f3.html","web")</f>
        <v>0</v>
      </c>
      <c r="F389" t="s">
        <v>876</v>
      </c>
      <c r="G389" t="s">
        <v>877</v>
      </c>
      <c r="H389" t="s">
        <v>878</v>
      </c>
    </row>
    <row r="391" spans="1:8">
      <c r="A391" t="s">
        <v>879</v>
      </c>
      <c r="B391" t="s">
        <v>23</v>
      </c>
      <c r="C391" t="s">
        <v>880</v>
      </c>
      <c r="D391" t="s">
        <v>881</v>
      </c>
      <c r="E391">
        <f>HYPERLINK("http://clipc-services.ceda.ac.uk/dreq/u/6c3e8db1b45a6ae7e80ca5a265c0fd50.html","web")</f>
        <v>0</v>
      </c>
      <c r="F391" t="s">
        <v>876</v>
      </c>
      <c r="G391" t="s">
        <v>877</v>
      </c>
    </row>
    <row r="392" spans="1:8">
      <c r="A392" t="s">
        <v>879</v>
      </c>
      <c r="B392" t="s">
        <v>882</v>
      </c>
      <c r="C392" t="s">
        <v>874</v>
      </c>
      <c r="D392" t="s">
        <v>883</v>
      </c>
      <c r="E392">
        <f>HYPERLINK("http://clipc-services.ceda.ac.uk/dreq/u/591389b8-9e49-11e5-803c-0d0b866b59f3.html","web")</f>
        <v>0</v>
      </c>
      <c r="F392" t="s">
        <v>876</v>
      </c>
      <c r="G392" t="s">
        <v>877</v>
      </c>
      <c r="H392" t="s">
        <v>878</v>
      </c>
    </row>
    <row r="394" spans="1:8">
      <c r="A394" t="s">
        <v>884</v>
      </c>
      <c r="B394" t="s">
        <v>885</v>
      </c>
      <c r="C394" t="s">
        <v>585</v>
      </c>
      <c r="D394" t="s">
        <v>624</v>
      </c>
      <c r="E394">
        <f>HYPERLINK("http://clipc-services.ceda.ac.uk/dreq/u/7f4c49e8abe3230e87fa7299b73448fa.html","web")</f>
        <v>0</v>
      </c>
      <c r="F394" t="s">
        <v>12</v>
      </c>
      <c r="G394" t="s">
        <v>13</v>
      </c>
    </row>
    <row r="395" spans="1:8">
      <c r="A395" t="s">
        <v>884</v>
      </c>
      <c r="B395" t="s">
        <v>885</v>
      </c>
      <c r="C395" t="s">
        <v>700</v>
      </c>
      <c r="D395" t="s">
        <v>701</v>
      </c>
      <c r="E395">
        <f>HYPERLINK("http://clipc-services.ceda.ac.uk/dreq/u/a7cf325e9bf994ade073a1297378a57c.html","web")</f>
        <v>0</v>
      </c>
      <c r="F395" t="s">
        <v>12</v>
      </c>
      <c r="G395" t="s">
        <v>13</v>
      </c>
      <c r="H395" t="s">
        <v>702</v>
      </c>
    </row>
    <row r="396" spans="1:8">
      <c r="A396" t="s">
        <v>884</v>
      </c>
      <c r="B396" t="s">
        <v>885</v>
      </c>
      <c r="C396" t="s">
        <v>703</v>
      </c>
      <c r="D396" t="s">
        <v>704</v>
      </c>
      <c r="E396">
        <f>HYPERLINK("http://clipc-services.ceda.ac.uk/dreq/u/07ae8a0c132c9bf65a2722885a2fcd08.html","web")</f>
        <v>0</v>
      </c>
      <c r="F396" t="s">
        <v>12</v>
      </c>
      <c r="G396" t="s">
        <v>13</v>
      </c>
    </row>
    <row r="397" spans="1:8">
      <c r="A397" t="s">
        <v>884</v>
      </c>
      <c r="B397" t="s">
        <v>885</v>
      </c>
      <c r="C397" t="s">
        <v>886</v>
      </c>
      <c r="D397" t="s">
        <v>887</v>
      </c>
      <c r="E397">
        <f>HYPERLINK("http://clipc-services.ceda.ac.uk/dreq/u/96f51020-b096-11e6-aab6-ac72891c3257.html","web")</f>
        <v>0</v>
      </c>
      <c r="F397" t="s">
        <v>12</v>
      </c>
      <c r="G397" t="s">
        <v>13</v>
      </c>
    </row>
    <row r="398" spans="1:8">
      <c r="A398" t="s">
        <v>884</v>
      </c>
      <c r="B398" t="s">
        <v>885</v>
      </c>
      <c r="C398" t="s">
        <v>888</v>
      </c>
      <c r="D398" t="s">
        <v>889</v>
      </c>
      <c r="E398">
        <f>HYPERLINK("http://clipc-services.ceda.ac.uk/dreq/u/e29fbc42-b095-11e6-aab6-ac72891c3257.html","web")</f>
        <v>0</v>
      </c>
      <c r="F398" t="s">
        <v>12</v>
      </c>
      <c r="G398" t="s">
        <v>13</v>
      </c>
      <c r="H398" t="s">
        <v>890</v>
      </c>
    </row>
    <row r="399" spans="1:8">
      <c r="A399" t="s">
        <v>884</v>
      </c>
      <c r="B399" t="s">
        <v>885</v>
      </c>
      <c r="C399" t="s">
        <v>573</v>
      </c>
      <c r="D399" t="s">
        <v>743</v>
      </c>
      <c r="E399">
        <f>HYPERLINK("http://clipc-services.ceda.ac.uk/dreq/u/1d4594c97188efd47935238a429e02e4.html","web")</f>
        <v>0</v>
      </c>
      <c r="F399" t="s">
        <v>12</v>
      </c>
      <c r="G399" t="s">
        <v>13</v>
      </c>
    </row>
    <row r="400" spans="1:8">
      <c r="A400" t="s">
        <v>884</v>
      </c>
      <c r="B400" t="s">
        <v>885</v>
      </c>
      <c r="C400" t="s">
        <v>778</v>
      </c>
      <c r="D400" t="s">
        <v>779</v>
      </c>
      <c r="E400">
        <f>HYPERLINK("http://clipc-services.ceda.ac.uk/dreq/u/609d47152c2ed8122caa2528117aff9a.html","web")</f>
        <v>0</v>
      </c>
      <c r="F400" t="s">
        <v>12</v>
      </c>
      <c r="G400" t="s">
        <v>13</v>
      </c>
    </row>
    <row r="402" spans="1:8">
      <c r="A402" t="s">
        <v>891</v>
      </c>
      <c r="B402" t="s">
        <v>892</v>
      </c>
      <c r="C402" t="s">
        <v>139</v>
      </c>
      <c r="D402" t="s">
        <v>140</v>
      </c>
      <c r="E402">
        <f>HYPERLINK("http://clipc-services.ceda.ac.uk/dreq/u/154ab10964742eaff37de9cc5beef39c.html","web")</f>
        <v>0</v>
      </c>
      <c r="F402" t="s">
        <v>12</v>
      </c>
      <c r="G402" t="s">
        <v>13</v>
      </c>
      <c r="H402" t="s">
        <v>141</v>
      </c>
    </row>
    <row r="403" spans="1:8">
      <c r="A403" t="s">
        <v>891</v>
      </c>
      <c r="B403" t="s">
        <v>9</v>
      </c>
      <c r="C403" t="s">
        <v>700</v>
      </c>
      <c r="D403" t="s">
        <v>701</v>
      </c>
      <c r="E403">
        <f>HYPERLINK("http://clipc-services.ceda.ac.uk/dreq/u/a7cf325e9bf994ade073a1297378a57c.html","web")</f>
        <v>0</v>
      </c>
      <c r="F403" t="s">
        <v>12</v>
      </c>
      <c r="G403" t="s">
        <v>13</v>
      </c>
      <c r="H403" t="s">
        <v>702</v>
      </c>
    </row>
    <row r="405" spans="1:8">
      <c r="A405" t="s">
        <v>893</v>
      </c>
      <c r="B405" t="s">
        <v>23</v>
      </c>
      <c r="C405" t="s">
        <v>894</v>
      </c>
      <c r="D405" t="s">
        <v>895</v>
      </c>
      <c r="E405">
        <f>HYPERLINK("http://clipc-services.ceda.ac.uk/dreq/u/89c4bb4f45a0182fc00a1b86b13241a5.html","web")</f>
        <v>0</v>
      </c>
      <c r="F405" t="s">
        <v>876</v>
      </c>
      <c r="G405" t="s">
        <v>877</v>
      </c>
    </row>
    <row r="406" spans="1:8">
      <c r="A406" t="s">
        <v>893</v>
      </c>
      <c r="B406" t="s">
        <v>23</v>
      </c>
      <c r="C406" t="s">
        <v>896</v>
      </c>
      <c r="D406" t="s">
        <v>897</v>
      </c>
      <c r="E406">
        <f>HYPERLINK("http://clipc-services.ceda.ac.uk/dreq/u/2d38bda3114d03f7543b8af88aadd03a.html","web")</f>
        <v>0</v>
      </c>
      <c r="F406" t="s">
        <v>876</v>
      </c>
      <c r="G406" t="s">
        <v>877</v>
      </c>
      <c r="H406" t="s">
        <v>898</v>
      </c>
    </row>
    <row r="407" spans="1:8">
      <c r="A407" t="s">
        <v>893</v>
      </c>
      <c r="B407" t="s">
        <v>23</v>
      </c>
      <c r="C407" t="s">
        <v>899</v>
      </c>
      <c r="D407" t="s">
        <v>900</v>
      </c>
      <c r="E407">
        <f>HYPERLINK("http://clipc-services.ceda.ac.uk/dreq/u/93723bb54a2c43450d75403102e618ac.html","web")</f>
        <v>0</v>
      </c>
      <c r="F407" t="s">
        <v>876</v>
      </c>
      <c r="G407" t="s">
        <v>877</v>
      </c>
      <c r="H407" t="s">
        <v>901</v>
      </c>
    </row>
    <row r="409" spans="1:8">
      <c r="A409" t="s">
        <v>902</v>
      </c>
      <c r="B409" t="s">
        <v>23</v>
      </c>
      <c r="C409" t="s">
        <v>903</v>
      </c>
      <c r="D409" t="s">
        <v>904</v>
      </c>
      <c r="E409">
        <f>HYPERLINK("http://clipc-services.ceda.ac.uk/dreq/u/6c08493dc9183b6ec7005a6be27f67f1.html","web")</f>
        <v>0</v>
      </c>
      <c r="F409" t="s">
        <v>876</v>
      </c>
      <c r="G409" t="s">
        <v>877</v>
      </c>
      <c r="H409" t="s">
        <v>905</v>
      </c>
    </row>
    <row r="410" spans="1:8">
      <c r="A410" t="s">
        <v>902</v>
      </c>
      <c r="B410" t="s">
        <v>882</v>
      </c>
      <c r="C410" t="s">
        <v>874</v>
      </c>
      <c r="D410" t="s">
        <v>883</v>
      </c>
      <c r="E410">
        <f>HYPERLINK("http://clipc-services.ceda.ac.uk/dreq/u/591389b8-9e49-11e5-803c-0d0b866b59f3.html","web")</f>
        <v>0</v>
      </c>
      <c r="F410" t="s">
        <v>876</v>
      </c>
      <c r="G410" t="s">
        <v>877</v>
      </c>
      <c r="H410" t="s">
        <v>878</v>
      </c>
    </row>
    <row r="411" spans="1:8">
      <c r="A411" t="s">
        <v>902</v>
      </c>
      <c r="B411" t="s">
        <v>16</v>
      </c>
      <c r="C411" t="s">
        <v>127</v>
      </c>
      <c r="D411" t="s">
        <v>128</v>
      </c>
      <c r="E411">
        <f>HYPERLINK("http://clipc-services.ceda.ac.uk/dreq/u/e525bed4-dd83-11e5-9194-ac72891c3257.html","web")</f>
        <v>0</v>
      </c>
      <c r="F411" t="s">
        <v>19</v>
      </c>
      <c r="G411" t="s">
        <v>20</v>
      </c>
      <c r="H411" t="s">
        <v>126</v>
      </c>
    </row>
    <row r="412" spans="1:8">
      <c r="A412" t="s">
        <v>902</v>
      </c>
      <c r="B412" t="s">
        <v>16</v>
      </c>
      <c r="C412" t="s">
        <v>129</v>
      </c>
      <c r="D412" t="s">
        <v>130</v>
      </c>
      <c r="E412">
        <f>HYPERLINK("http://clipc-services.ceda.ac.uk/dreq/u/e5278b06-dd83-11e5-9194-ac72891c3257.html","web")</f>
        <v>0</v>
      </c>
      <c r="F412" t="s">
        <v>19</v>
      </c>
      <c r="G412" t="s">
        <v>20</v>
      </c>
      <c r="H412" t="s">
        <v>131</v>
      </c>
    </row>
    <row r="413" spans="1:8">
      <c r="A413" t="s">
        <v>902</v>
      </c>
      <c r="B413" t="s">
        <v>16</v>
      </c>
      <c r="C413" t="s">
        <v>112</v>
      </c>
      <c r="D413" t="s">
        <v>113</v>
      </c>
      <c r="E413">
        <f>HYPERLINK("http://clipc-services.ceda.ac.uk/dreq/u/e52528e8-dd83-11e5-9194-ac72891c3257.html","web")</f>
        <v>0</v>
      </c>
      <c r="F413" t="s">
        <v>19</v>
      </c>
      <c r="G413" t="s">
        <v>20</v>
      </c>
    </row>
    <row r="414" spans="1:8">
      <c r="A414" t="s">
        <v>902</v>
      </c>
      <c r="B414" t="s">
        <v>16</v>
      </c>
      <c r="C414" t="s">
        <v>114</v>
      </c>
      <c r="D414" t="s">
        <v>115</v>
      </c>
      <c r="E414">
        <f>HYPERLINK("http://clipc-services.ceda.ac.uk/dreq/u/236430ceeb7aa3d23577b3a03d13f7fb.html","web")</f>
        <v>0</v>
      </c>
      <c r="F414" t="s">
        <v>19</v>
      </c>
      <c r="G414" t="s">
        <v>20</v>
      </c>
    </row>
    <row r="415" spans="1:8">
      <c r="A415" t="s">
        <v>902</v>
      </c>
      <c r="B415" t="s">
        <v>16</v>
      </c>
      <c r="C415" t="s">
        <v>116</v>
      </c>
      <c r="D415" t="s">
        <v>117</v>
      </c>
      <c r="E415">
        <f>HYPERLINK("http://clipc-services.ceda.ac.uk/dreq/u/71480abb30ae62d262fcea6cfdd753cf.html","web")</f>
        <v>0</v>
      </c>
      <c r="F415" t="s">
        <v>19</v>
      </c>
      <c r="G415" t="s">
        <v>20</v>
      </c>
      <c r="H415" t="s">
        <v>118</v>
      </c>
    </row>
    <row r="416" spans="1:8">
      <c r="A416" t="s">
        <v>902</v>
      </c>
      <c r="B416" t="s">
        <v>23</v>
      </c>
      <c r="C416" t="s">
        <v>906</v>
      </c>
      <c r="D416" t="s">
        <v>907</v>
      </c>
      <c r="E416">
        <f>HYPERLINK("http://clipc-services.ceda.ac.uk/dreq/u/93aa8484bd5399920b19acc9f208f664.html","web")</f>
        <v>0</v>
      </c>
      <c r="F416" t="s">
        <v>19</v>
      </c>
      <c r="G416" t="s">
        <v>20</v>
      </c>
      <c r="H416" t="s">
        <v>908</v>
      </c>
    </row>
    <row r="417" spans="1:8">
      <c r="A417" t="s">
        <v>902</v>
      </c>
      <c r="B417" t="s">
        <v>23</v>
      </c>
      <c r="C417" t="s">
        <v>24</v>
      </c>
      <c r="D417" t="s">
        <v>25</v>
      </c>
      <c r="E417">
        <f>HYPERLINK("http://clipc-services.ceda.ac.uk/dreq/u/180d4bd9a18a9d5ecf3d45690b8e9c75.html","web")</f>
        <v>0</v>
      </c>
      <c r="F417" t="s">
        <v>19</v>
      </c>
      <c r="G417" t="s">
        <v>20</v>
      </c>
      <c r="H417" t="s">
        <v>26</v>
      </c>
    </row>
    <row r="418" spans="1:8">
      <c r="A418" t="s">
        <v>902</v>
      </c>
      <c r="B418" t="s">
        <v>909</v>
      </c>
      <c r="C418" t="s">
        <v>910</v>
      </c>
      <c r="D418" t="s">
        <v>911</v>
      </c>
      <c r="E418">
        <f>HYPERLINK("http://clipc-services.ceda.ac.uk/dreq/u/590d2b9a-9e49-11e5-803c-0d0b866b59f3.html","web")</f>
        <v>0</v>
      </c>
      <c r="F418" t="s">
        <v>19</v>
      </c>
      <c r="G418" t="s">
        <v>20</v>
      </c>
      <c r="H418" t="s">
        <v>912</v>
      </c>
    </row>
    <row r="419" spans="1:8">
      <c r="A419" t="s">
        <v>902</v>
      </c>
      <c r="B419" t="s">
        <v>913</v>
      </c>
      <c r="C419" t="s">
        <v>914</v>
      </c>
      <c r="D419" t="s">
        <v>915</v>
      </c>
      <c r="E419">
        <f>HYPERLINK("http://clipc-services.ceda.ac.uk/dreq/u/590eda94-9e49-11e5-803c-0d0b866b59f3.html","web")</f>
        <v>0</v>
      </c>
      <c r="F419" t="s">
        <v>19</v>
      </c>
      <c r="G419" t="s">
        <v>20</v>
      </c>
      <c r="H419" t="s">
        <v>916</v>
      </c>
    </row>
    <row r="420" spans="1:8">
      <c r="A420" t="s">
        <v>902</v>
      </c>
      <c r="B420" t="s">
        <v>917</v>
      </c>
      <c r="C420" t="s">
        <v>918</v>
      </c>
      <c r="D420" t="s">
        <v>919</v>
      </c>
      <c r="E420">
        <f>HYPERLINK("http://clipc-services.ceda.ac.uk/dreq/u/59130bf0-9e49-11e5-803c-0d0b866b59f3.html","web")</f>
        <v>0</v>
      </c>
      <c r="F420" t="s">
        <v>19</v>
      </c>
      <c r="G420" t="s">
        <v>20</v>
      </c>
      <c r="H420" t="s">
        <v>920</v>
      </c>
    </row>
    <row r="421" spans="1:8">
      <c r="A421" t="s">
        <v>902</v>
      </c>
      <c r="B421" t="s">
        <v>16</v>
      </c>
      <c r="C421" t="s">
        <v>30</v>
      </c>
      <c r="D421" t="s">
        <v>31</v>
      </c>
      <c r="E421">
        <f>HYPERLINK("http://clipc-services.ceda.ac.uk/dreq/u/c4c0cce59536f11df06a045fa8d0c091.html","web")</f>
        <v>0</v>
      </c>
      <c r="F421" t="s">
        <v>19</v>
      </c>
      <c r="G421" t="s">
        <v>20</v>
      </c>
      <c r="H421" t="s">
        <v>32</v>
      </c>
    </row>
    <row r="422" spans="1:8">
      <c r="A422" t="s">
        <v>902</v>
      </c>
      <c r="B422" t="s">
        <v>16</v>
      </c>
      <c r="C422" t="s">
        <v>33</v>
      </c>
      <c r="D422" t="s">
        <v>34</v>
      </c>
      <c r="E422">
        <f>HYPERLINK("http://clipc-services.ceda.ac.uk/dreq/u/479c5de8-12cc-11e6-b2bc-ac72891c3257.html","web")</f>
        <v>0</v>
      </c>
      <c r="F422" t="s">
        <v>19</v>
      </c>
      <c r="G422" t="s">
        <v>20</v>
      </c>
    </row>
    <row r="423" spans="1:8">
      <c r="A423" t="s">
        <v>902</v>
      </c>
      <c r="B423" t="s">
        <v>16</v>
      </c>
      <c r="C423" t="s">
        <v>35</v>
      </c>
      <c r="D423" t="s">
        <v>36</v>
      </c>
      <c r="E423">
        <f>HYPERLINK("http://clipc-services.ceda.ac.uk/dreq/u/c172481027367670eaf1e53fb8d2e841.html","web")</f>
        <v>0</v>
      </c>
      <c r="F423" t="s">
        <v>19</v>
      </c>
      <c r="G423" t="s">
        <v>20</v>
      </c>
      <c r="H423" t="s">
        <v>37</v>
      </c>
    </row>
    <row r="424" spans="1:8">
      <c r="A424" t="s">
        <v>902</v>
      </c>
      <c r="B424" t="s">
        <v>16</v>
      </c>
      <c r="C424" t="s">
        <v>38</v>
      </c>
      <c r="D424" t="s">
        <v>39</v>
      </c>
      <c r="E424">
        <f>HYPERLINK("http://clipc-services.ceda.ac.uk/dreq/u/7c5c71f969a6318b3fa5ff2875272caf.html","web")</f>
        <v>0</v>
      </c>
      <c r="F424" t="s">
        <v>19</v>
      </c>
      <c r="G424" t="s">
        <v>20</v>
      </c>
      <c r="H424" t="s">
        <v>40</v>
      </c>
    </row>
    <row r="425" spans="1:8">
      <c r="A425" t="s">
        <v>902</v>
      </c>
      <c r="B425" t="s">
        <v>16</v>
      </c>
      <c r="C425" t="s">
        <v>41</v>
      </c>
      <c r="D425" t="s">
        <v>42</v>
      </c>
      <c r="E425">
        <f>HYPERLINK("http://clipc-services.ceda.ac.uk/dreq/u/c4b3f6005f73f2fc2d0e348fdff3c2bc.html","web")</f>
        <v>0</v>
      </c>
      <c r="F425" t="s">
        <v>19</v>
      </c>
      <c r="G425" t="s">
        <v>20</v>
      </c>
      <c r="H425" t="s">
        <v>43</v>
      </c>
    </row>
    <row r="426" spans="1:8">
      <c r="A426" t="s">
        <v>902</v>
      </c>
      <c r="B426" t="s">
        <v>16</v>
      </c>
      <c r="C426" t="s">
        <v>44</v>
      </c>
      <c r="D426" t="s">
        <v>45</v>
      </c>
      <c r="E426">
        <f>HYPERLINK("http://clipc-services.ceda.ac.uk/dreq/u/14d70240caeb3a95922af16eca2d497b.html","web")</f>
        <v>0</v>
      </c>
      <c r="F426" t="s">
        <v>19</v>
      </c>
      <c r="G426" t="s">
        <v>20</v>
      </c>
      <c r="H426" t="s">
        <v>46</v>
      </c>
    </row>
    <row r="427" spans="1:8">
      <c r="A427" t="s">
        <v>902</v>
      </c>
      <c r="B427" t="s">
        <v>16</v>
      </c>
      <c r="C427" t="s">
        <v>47</v>
      </c>
      <c r="D427" t="s">
        <v>48</v>
      </c>
      <c r="E427">
        <f>HYPERLINK("http://clipc-services.ceda.ac.uk/dreq/u/4f1bd1a2-12cc-11e6-b2bc-ac72891c3257.html","web")</f>
        <v>0</v>
      </c>
      <c r="F427" t="s">
        <v>19</v>
      </c>
      <c r="G427" t="s">
        <v>20</v>
      </c>
    </row>
    <row r="428" spans="1:8">
      <c r="A428" t="s">
        <v>902</v>
      </c>
      <c r="B428" t="s">
        <v>16</v>
      </c>
      <c r="C428" t="s">
        <v>49</v>
      </c>
      <c r="D428" t="s">
        <v>50</v>
      </c>
      <c r="E428">
        <f>HYPERLINK("http://clipc-services.ceda.ac.uk/dreq/u/f507e49404f47a6255539751483d8bdc.html","web")</f>
        <v>0</v>
      </c>
      <c r="F428" t="s">
        <v>19</v>
      </c>
      <c r="G428" t="s">
        <v>20</v>
      </c>
      <c r="H428" t="s">
        <v>51</v>
      </c>
    </row>
    <row r="429" spans="1:8">
      <c r="A429" t="s">
        <v>902</v>
      </c>
      <c r="B429" t="s">
        <v>16</v>
      </c>
      <c r="C429" t="s">
        <v>52</v>
      </c>
      <c r="D429" t="s">
        <v>53</v>
      </c>
      <c r="E429">
        <f>HYPERLINK("http://clipc-services.ceda.ac.uk/dreq/u/02e08dbdee260db0debd5685cb62934f.html","web")</f>
        <v>0</v>
      </c>
      <c r="F429" t="s">
        <v>19</v>
      </c>
      <c r="G429" t="s">
        <v>20</v>
      </c>
      <c r="H429" t="s">
        <v>54</v>
      </c>
    </row>
    <row r="430" spans="1:8">
      <c r="A430" t="s">
        <v>902</v>
      </c>
      <c r="B430" t="s">
        <v>16</v>
      </c>
      <c r="C430" t="s">
        <v>55</v>
      </c>
      <c r="D430" t="s">
        <v>56</v>
      </c>
      <c r="E430">
        <f>HYPERLINK("http://clipc-services.ceda.ac.uk/dreq/u/a41ce7d71eb9622c88b8f18438cbe36c.html","web")</f>
        <v>0</v>
      </c>
      <c r="F430" t="s">
        <v>19</v>
      </c>
      <c r="G430" t="s">
        <v>20</v>
      </c>
      <c r="H430" t="s">
        <v>57</v>
      </c>
    </row>
    <row r="431" spans="1:8">
      <c r="A431" t="s">
        <v>902</v>
      </c>
      <c r="B431" t="s">
        <v>613</v>
      </c>
      <c r="C431" t="s">
        <v>10</v>
      </c>
      <c r="D431" t="s">
        <v>11</v>
      </c>
      <c r="E431">
        <f>HYPERLINK("http://clipc-services.ceda.ac.uk/dreq/u/be9cffbb781e32b0bc311b22fa5c0322.html","web")</f>
        <v>0</v>
      </c>
      <c r="F431" t="s">
        <v>12</v>
      </c>
      <c r="G431" t="s">
        <v>13</v>
      </c>
      <c r="H431" t="s">
        <v>14</v>
      </c>
    </row>
    <row r="432" spans="1:8">
      <c r="A432" t="s">
        <v>902</v>
      </c>
      <c r="B432" t="s">
        <v>23</v>
      </c>
      <c r="C432" t="s">
        <v>921</v>
      </c>
      <c r="D432" t="s">
        <v>922</v>
      </c>
      <c r="E432">
        <f>HYPERLINK("http://clipc-services.ceda.ac.uk/dreq/u/591505ae-9e49-11e5-803c-0d0b866b59f3.html","web")</f>
        <v>0</v>
      </c>
      <c r="F432" t="s">
        <v>19</v>
      </c>
      <c r="G432" t="s">
        <v>20</v>
      </c>
      <c r="H432" t="s">
        <v>923</v>
      </c>
    </row>
    <row r="433" spans="1:8">
      <c r="A433" t="s">
        <v>902</v>
      </c>
      <c r="B433" t="s">
        <v>23</v>
      </c>
      <c r="C433" t="s">
        <v>924</v>
      </c>
      <c r="D433" t="s">
        <v>925</v>
      </c>
      <c r="E433">
        <f>HYPERLINK("http://clipc-services.ceda.ac.uk/dreq/u/b71c89e6003d19738e44474eaacf8ef0.html","web")</f>
        <v>0</v>
      </c>
      <c r="F433" t="s">
        <v>876</v>
      </c>
      <c r="G433" t="s">
        <v>877</v>
      </c>
      <c r="H433" t="s">
        <v>926</v>
      </c>
    </row>
    <row r="434" spans="1:8">
      <c r="A434" t="s">
        <v>902</v>
      </c>
      <c r="B434" t="s">
        <v>23</v>
      </c>
      <c r="C434" t="s">
        <v>927</v>
      </c>
      <c r="D434" t="s">
        <v>928</v>
      </c>
      <c r="E434">
        <f>HYPERLINK("http://clipc-services.ceda.ac.uk/dreq/u/2191e3410c3a2beedfec222f81f028b6.html","web")</f>
        <v>0</v>
      </c>
      <c r="F434" t="s">
        <v>876</v>
      </c>
      <c r="G434" t="s">
        <v>877</v>
      </c>
      <c r="H434" t="s">
        <v>929</v>
      </c>
    </row>
    <row r="435" spans="1:8">
      <c r="A435" t="s">
        <v>902</v>
      </c>
      <c r="B435" t="s">
        <v>909</v>
      </c>
      <c r="C435" t="s">
        <v>930</v>
      </c>
      <c r="D435" t="s">
        <v>931</v>
      </c>
      <c r="E435">
        <f>HYPERLINK("http://clipc-services.ceda.ac.uk/dreq/u/59138f8a-9e49-11e5-803c-0d0b866b59f3.html","web")</f>
        <v>0</v>
      </c>
      <c r="F435" t="s">
        <v>19</v>
      </c>
      <c r="G435" t="s">
        <v>20</v>
      </c>
      <c r="H435" t="s">
        <v>932</v>
      </c>
    </row>
    <row r="436" spans="1:8">
      <c r="A436" t="s">
        <v>902</v>
      </c>
      <c r="B436" t="s">
        <v>23</v>
      </c>
      <c r="C436" t="s">
        <v>933</v>
      </c>
      <c r="D436" t="s">
        <v>934</v>
      </c>
      <c r="E436">
        <f>HYPERLINK("http://clipc-services.ceda.ac.uk/dreq/u/b5bc9b1fa92a35cec5989eeac3d77d1a.html","web")</f>
        <v>0</v>
      </c>
      <c r="F436" t="s">
        <v>19</v>
      </c>
      <c r="G436" t="s">
        <v>20</v>
      </c>
      <c r="H436" t="s">
        <v>935</v>
      </c>
    </row>
    <row r="437" spans="1:8">
      <c r="A437" t="s">
        <v>902</v>
      </c>
      <c r="B437" t="s">
        <v>23</v>
      </c>
      <c r="C437" t="s">
        <v>717</v>
      </c>
      <c r="D437" t="s">
        <v>718</v>
      </c>
      <c r="E437">
        <f>HYPERLINK("http://clipc-services.ceda.ac.uk/dreq/u/11619ca70c37ffd25d5b234c03ca4d4f.html","web")</f>
        <v>0</v>
      </c>
      <c r="F437" t="s">
        <v>12</v>
      </c>
      <c r="G437" t="s">
        <v>13</v>
      </c>
    </row>
    <row r="439" spans="1:8">
      <c r="A439" t="s">
        <v>936</v>
      </c>
      <c r="B439" t="s">
        <v>937</v>
      </c>
      <c r="C439" t="s">
        <v>938</v>
      </c>
      <c r="D439" t="s">
        <v>939</v>
      </c>
      <c r="E439">
        <f>HYPERLINK("http://clipc-services.ceda.ac.uk/dreq/u/d3eb8c36759afa5ef2c8363e0c16db88.html","web")</f>
        <v>0</v>
      </c>
      <c r="F439" t="s">
        <v>876</v>
      </c>
      <c r="G439" t="s">
        <v>877</v>
      </c>
      <c r="H439" t="s">
        <v>940</v>
      </c>
    </row>
    <row r="440" spans="1:8">
      <c r="A440" t="s">
        <v>936</v>
      </c>
      <c r="B440" t="s">
        <v>941</v>
      </c>
      <c r="C440" t="s">
        <v>942</v>
      </c>
      <c r="D440" t="s">
        <v>943</v>
      </c>
      <c r="E440">
        <f>HYPERLINK("http://clipc-services.ceda.ac.uk/dreq/u/f972af18f1817a7bb5f961b534641394.html","web")</f>
        <v>0</v>
      </c>
      <c r="F440" t="s">
        <v>876</v>
      </c>
      <c r="G440" t="s">
        <v>877</v>
      </c>
      <c r="H440" t="s">
        <v>944</v>
      </c>
    </row>
    <row r="441" spans="1:8">
      <c r="A441" t="s">
        <v>936</v>
      </c>
      <c r="B441" t="s">
        <v>945</v>
      </c>
      <c r="C441" t="s">
        <v>946</v>
      </c>
      <c r="D441" t="s">
        <v>947</v>
      </c>
      <c r="E441">
        <f>HYPERLINK("http://clipc-services.ceda.ac.uk/dreq/u/f730de87987b0357d3954c93c4a0c7f7.html","web")</f>
        <v>0</v>
      </c>
      <c r="F441" t="s">
        <v>876</v>
      </c>
      <c r="G441" t="s">
        <v>877</v>
      </c>
      <c r="H441" t="s">
        <v>948</v>
      </c>
    </row>
    <row r="442" spans="1:8">
      <c r="A442" t="s">
        <v>936</v>
      </c>
      <c r="B442" t="s">
        <v>949</v>
      </c>
      <c r="C442" t="s">
        <v>950</v>
      </c>
      <c r="D442" t="s">
        <v>951</v>
      </c>
      <c r="E442">
        <f>HYPERLINK("http://clipc-services.ceda.ac.uk/dreq/u/9cdb8d54d49e98acadd87e2a1139225e.html","web")</f>
        <v>0</v>
      </c>
      <c r="F442" t="s">
        <v>876</v>
      </c>
      <c r="G442" t="s">
        <v>877</v>
      </c>
      <c r="H442" t="s">
        <v>952</v>
      </c>
    </row>
    <row r="443" spans="1:8">
      <c r="A443" t="s">
        <v>936</v>
      </c>
      <c r="B443" t="s">
        <v>953</v>
      </c>
      <c r="C443" t="s">
        <v>954</v>
      </c>
      <c r="D443" t="s">
        <v>955</v>
      </c>
      <c r="E443">
        <f>HYPERLINK("http://clipc-services.ceda.ac.uk/dreq/u/e1ca31ce340d507b1dce7a537bbef951.html","web")</f>
        <v>0</v>
      </c>
      <c r="F443" t="s">
        <v>876</v>
      </c>
      <c r="G443" t="s">
        <v>877</v>
      </c>
      <c r="H443" t="s">
        <v>956</v>
      </c>
    </row>
    <row r="444" spans="1:8">
      <c r="A444" t="s">
        <v>936</v>
      </c>
      <c r="B444" t="s">
        <v>325</v>
      </c>
      <c r="C444" t="s">
        <v>903</v>
      </c>
      <c r="D444" t="s">
        <v>904</v>
      </c>
      <c r="E444">
        <f>HYPERLINK("http://clipc-services.ceda.ac.uk/dreq/u/6c08493dc9183b6ec7005a6be27f67f1.html","web")</f>
        <v>0</v>
      </c>
      <c r="F444" t="s">
        <v>876</v>
      </c>
      <c r="G444" t="s">
        <v>877</v>
      </c>
      <c r="H444" t="s">
        <v>905</v>
      </c>
    </row>
    <row r="445" spans="1:8">
      <c r="A445" t="s">
        <v>936</v>
      </c>
      <c r="B445" t="s">
        <v>325</v>
      </c>
      <c r="C445" t="s">
        <v>957</v>
      </c>
      <c r="D445" t="s">
        <v>958</v>
      </c>
      <c r="E445">
        <f>HYPERLINK("http://clipc-services.ceda.ac.uk/dreq/u/3434c274f8ad8754f594d2b23c2d37db.html","web")</f>
        <v>0</v>
      </c>
      <c r="F445" t="s">
        <v>876</v>
      </c>
      <c r="G445" t="s">
        <v>877</v>
      </c>
      <c r="H445" t="s">
        <v>959</v>
      </c>
    </row>
    <row r="446" spans="1:8">
      <c r="A446" t="s">
        <v>936</v>
      </c>
      <c r="B446" t="s">
        <v>325</v>
      </c>
      <c r="C446" t="s">
        <v>960</v>
      </c>
      <c r="D446" t="s">
        <v>961</v>
      </c>
      <c r="E446">
        <f>HYPERLINK("http://clipc-services.ceda.ac.uk/dreq/u/ece03799edff3053efe82e9512d55ed9.html","web")</f>
        <v>0</v>
      </c>
      <c r="F446" t="s">
        <v>876</v>
      </c>
      <c r="G446" t="s">
        <v>877</v>
      </c>
    </row>
    <row r="447" spans="1:8">
      <c r="A447" t="s">
        <v>936</v>
      </c>
      <c r="B447" t="s">
        <v>325</v>
      </c>
      <c r="C447" t="s">
        <v>962</v>
      </c>
      <c r="D447" t="s">
        <v>963</v>
      </c>
      <c r="E447">
        <f>HYPERLINK("http://clipc-services.ceda.ac.uk/dreq/u/57c2e414bde585cc60a7b2f980e1f870.html","web")</f>
        <v>0</v>
      </c>
      <c r="F447" t="s">
        <v>876</v>
      </c>
      <c r="G447" t="s">
        <v>877</v>
      </c>
      <c r="H447" t="s">
        <v>964</v>
      </c>
    </row>
    <row r="449" spans="1:8">
      <c r="A449" t="s">
        <v>965</v>
      </c>
      <c r="B449" t="s">
        <v>23</v>
      </c>
      <c r="C449" t="s">
        <v>966</v>
      </c>
      <c r="D449" t="s">
        <v>967</v>
      </c>
      <c r="E449">
        <f>HYPERLINK("http://clipc-services.ceda.ac.uk/dreq/u/32ed0e80b1ae2adc7d4fb4b71bce9285.html","web")</f>
        <v>0</v>
      </c>
      <c r="F449" t="s">
        <v>876</v>
      </c>
      <c r="G449" t="s">
        <v>877</v>
      </c>
      <c r="H449" t="s">
        <v>968</v>
      </c>
    </row>
    <row r="450" spans="1:8">
      <c r="A450" t="s">
        <v>965</v>
      </c>
      <c r="B450" t="s">
        <v>23</v>
      </c>
      <c r="C450" t="s">
        <v>969</v>
      </c>
      <c r="D450" t="s">
        <v>970</v>
      </c>
      <c r="E450">
        <f>HYPERLINK("http://clipc-services.ceda.ac.uk/dreq/u/19e117c2298a016c96c496ee22f39976.html","web")</f>
        <v>0</v>
      </c>
      <c r="F450" t="s">
        <v>876</v>
      </c>
      <c r="G450" t="s">
        <v>877</v>
      </c>
      <c r="H450" t="s">
        <v>971</v>
      </c>
    </row>
    <row r="451" spans="1:8">
      <c r="A451" t="s">
        <v>965</v>
      </c>
      <c r="B451" t="s">
        <v>937</v>
      </c>
      <c r="C451" t="s">
        <v>938</v>
      </c>
      <c r="D451" t="s">
        <v>939</v>
      </c>
      <c r="E451">
        <f>HYPERLINK("http://clipc-services.ceda.ac.uk/dreq/u/d3eb8c36759afa5ef2c8363e0c16db88.html","web")</f>
        <v>0</v>
      </c>
      <c r="F451" t="s">
        <v>876</v>
      </c>
      <c r="G451" t="s">
        <v>877</v>
      </c>
      <c r="H451" t="s">
        <v>940</v>
      </c>
    </row>
    <row r="452" spans="1:8">
      <c r="A452" t="s">
        <v>965</v>
      </c>
      <c r="B452" t="s">
        <v>941</v>
      </c>
      <c r="C452" t="s">
        <v>942</v>
      </c>
      <c r="D452" t="s">
        <v>943</v>
      </c>
      <c r="E452">
        <f>HYPERLINK("http://clipc-services.ceda.ac.uk/dreq/u/f972af18f1817a7bb5f961b534641394.html","web")</f>
        <v>0</v>
      </c>
      <c r="F452" t="s">
        <v>876</v>
      </c>
      <c r="G452" t="s">
        <v>877</v>
      </c>
      <c r="H452" t="s">
        <v>944</v>
      </c>
    </row>
    <row r="453" spans="1:8">
      <c r="A453" t="s">
        <v>965</v>
      </c>
      <c r="B453" t="s">
        <v>945</v>
      </c>
      <c r="C453" t="s">
        <v>946</v>
      </c>
      <c r="D453" t="s">
        <v>947</v>
      </c>
      <c r="E453">
        <f>HYPERLINK("http://clipc-services.ceda.ac.uk/dreq/u/f730de87987b0357d3954c93c4a0c7f7.html","web")</f>
        <v>0</v>
      </c>
      <c r="F453" t="s">
        <v>876</v>
      </c>
      <c r="G453" t="s">
        <v>877</v>
      </c>
      <c r="H453" t="s">
        <v>948</v>
      </c>
    </row>
    <row r="454" spans="1:8">
      <c r="A454" t="s">
        <v>965</v>
      </c>
      <c r="B454" t="s">
        <v>972</v>
      </c>
      <c r="C454" t="s">
        <v>973</v>
      </c>
      <c r="D454" t="s">
        <v>974</v>
      </c>
      <c r="E454">
        <f>HYPERLINK("http://clipc-services.ceda.ac.uk/dreq/u/64c3bc72c46203646eb28fee17f6a5f7.html","web")</f>
        <v>0</v>
      </c>
      <c r="F454" t="s">
        <v>876</v>
      </c>
      <c r="G454" t="s">
        <v>877</v>
      </c>
      <c r="H454" t="s">
        <v>975</v>
      </c>
    </row>
    <row r="455" spans="1:8">
      <c r="A455" t="s">
        <v>965</v>
      </c>
      <c r="B455" t="s">
        <v>949</v>
      </c>
      <c r="C455" t="s">
        <v>950</v>
      </c>
      <c r="D455" t="s">
        <v>951</v>
      </c>
      <c r="E455">
        <f>HYPERLINK("http://clipc-services.ceda.ac.uk/dreq/u/9cdb8d54d49e98acadd87e2a1139225e.html","web")</f>
        <v>0</v>
      </c>
      <c r="F455" t="s">
        <v>876</v>
      </c>
      <c r="G455" t="s">
        <v>877</v>
      </c>
      <c r="H455" t="s">
        <v>952</v>
      </c>
    </row>
    <row r="456" spans="1:8">
      <c r="A456" t="s">
        <v>965</v>
      </c>
      <c r="B456" t="s">
        <v>953</v>
      </c>
      <c r="C456" t="s">
        <v>954</v>
      </c>
      <c r="D456" t="s">
        <v>955</v>
      </c>
      <c r="E456">
        <f>HYPERLINK("http://clipc-services.ceda.ac.uk/dreq/u/e1ca31ce340d507b1dce7a537bbef951.html","web")</f>
        <v>0</v>
      </c>
      <c r="F456" t="s">
        <v>876</v>
      </c>
      <c r="G456" t="s">
        <v>877</v>
      </c>
      <c r="H456" t="s">
        <v>956</v>
      </c>
    </row>
    <row r="457" spans="1:8">
      <c r="A457" t="s">
        <v>965</v>
      </c>
      <c r="B457" t="s">
        <v>976</v>
      </c>
      <c r="C457" t="s">
        <v>977</v>
      </c>
      <c r="D457" t="s">
        <v>978</v>
      </c>
      <c r="E457">
        <f>HYPERLINK("http://clipc-services.ceda.ac.uk/dreq/u/59136b72-9e49-11e5-803c-0d0b866b59f3.html","web")</f>
        <v>0</v>
      </c>
      <c r="F457" t="s">
        <v>876</v>
      </c>
      <c r="G457" t="s">
        <v>877</v>
      </c>
      <c r="H457" t="s">
        <v>979</v>
      </c>
    </row>
    <row r="458" spans="1:8">
      <c r="A458" t="s">
        <v>965</v>
      </c>
      <c r="B458" t="s">
        <v>23</v>
      </c>
      <c r="C458" t="s">
        <v>957</v>
      </c>
      <c r="D458" t="s">
        <v>958</v>
      </c>
      <c r="E458">
        <f>HYPERLINK("http://clipc-services.ceda.ac.uk/dreq/u/3434c274f8ad8754f594d2b23c2d37db.html","web")</f>
        <v>0</v>
      </c>
      <c r="F458" t="s">
        <v>876</v>
      </c>
      <c r="G458" t="s">
        <v>877</v>
      </c>
      <c r="H458" t="s">
        <v>959</v>
      </c>
    </row>
    <row r="459" spans="1:8">
      <c r="A459" t="s">
        <v>965</v>
      </c>
      <c r="B459" t="s">
        <v>23</v>
      </c>
      <c r="C459" t="s">
        <v>960</v>
      </c>
      <c r="D459" t="s">
        <v>961</v>
      </c>
      <c r="E459">
        <f>HYPERLINK("http://clipc-services.ceda.ac.uk/dreq/u/ece03799edff3053efe82e9512d55ed9.html","web")</f>
        <v>0</v>
      </c>
      <c r="F459" t="s">
        <v>876</v>
      </c>
      <c r="G459" t="s">
        <v>877</v>
      </c>
    </row>
    <row r="460" spans="1:8">
      <c r="A460" t="s">
        <v>965</v>
      </c>
      <c r="B460" t="s">
        <v>23</v>
      </c>
      <c r="C460" t="s">
        <v>962</v>
      </c>
      <c r="D460" t="s">
        <v>963</v>
      </c>
      <c r="E460">
        <f>HYPERLINK("http://clipc-services.ceda.ac.uk/dreq/u/57c2e414bde585cc60a7b2f980e1f870.html","web")</f>
        <v>0</v>
      </c>
      <c r="F460" t="s">
        <v>876</v>
      </c>
      <c r="G460" t="s">
        <v>877</v>
      </c>
      <c r="H460" t="s">
        <v>964</v>
      </c>
    </row>
    <row r="461" spans="1:8">
      <c r="A461" t="s">
        <v>965</v>
      </c>
      <c r="B461" t="s">
        <v>23</v>
      </c>
      <c r="C461" t="s">
        <v>880</v>
      </c>
      <c r="D461" t="s">
        <v>881</v>
      </c>
      <c r="E461">
        <f>HYPERLINK("http://clipc-services.ceda.ac.uk/dreq/u/6c3e8db1b45a6ae7e80ca5a265c0fd50.html","web")</f>
        <v>0</v>
      </c>
      <c r="F461" t="s">
        <v>876</v>
      </c>
      <c r="G461" t="s">
        <v>877</v>
      </c>
    </row>
    <row r="462" spans="1:8">
      <c r="A462" t="s">
        <v>965</v>
      </c>
      <c r="B462" t="s">
        <v>23</v>
      </c>
      <c r="C462" t="s">
        <v>894</v>
      </c>
      <c r="D462" t="s">
        <v>895</v>
      </c>
      <c r="E462">
        <f>HYPERLINK("http://clipc-services.ceda.ac.uk/dreq/u/89c4bb4f45a0182fc00a1b86b13241a5.html","web")</f>
        <v>0</v>
      </c>
      <c r="F462" t="s">
        <v>876</v>
      </c>
      <c r="G462" t="s">
        <v>877</v>
      </c>
    </row>
    <row r="463" spans="1:8">
      <c r="A463" t="s">
        <v>965</v>
      </c>
      <c r="B463" t="s">
        <v>23</v>
      </c>
      <c r="C463" t="s">
        <v>896</v>
      </c>
      <c r="D463" t="s">
        <v>897</v>
      </c>
      <c r="E463">
        <f>HYPERLINK("http://clipc-services.ceda.ac.uk/dreq/u/2d38bda3114d03f7543b8af88aadd03a.html","web")</f>
        <v>0</v>
      </c>
      <c r="F463" t="s">
        <v>876</v>
      </c>
      <c r="G463" t="s">
        <v>877</v>
      </c>
      <c r="H463" t="s">
        <v>898</v>
      </c>
    </row>
    <row r="464" spans="1:8">
      <c r="A464" t="s">
        <v>965</v>
      </c>
      <c r="B464" t="s">
        <v>23</v>
      </c>
      <c r="C464" t="s">
        <v>980</v>
      </c>
      <c r="D464" t="s">
        <v>981</v>
      </c>
      <c r="E464">
        <f>HYPERLINK("http://clipc-services.ceda.ac.uk/dreq/u/b3267e6a8cd7e4a5401e7fbca2c4bf5a.html","web")</f>
        <v>0</v>
      </c>
      <c r="F464" t="s">
        <v>876</v>
      </c>
      <c r="G464" t="s">
        <v>877</v>
      </c>
    </row>
    <row r="465" spans="1:8">
      <c r="A465" t="s">
        <v>965</v>
      </c>
      <c r="B465" t="s">
        <v>23</v>
      </c>
      <c r="C465" t="s">
        <v>899</v>
      </c>
      <c r="D465" t="s">
        <v>900</v>
      </c>
      <c r="E465">
        <f>HYPERLINK("http://clipc-services.ceda.ac.uk/dreq/u/93723bb54a2c43450d75403102e618ac.html","web")</f>
        <v>0</v>
      </c>
      <c r="F465" t="s">
        <v>876</v>
      </c>
      <c r="G465" t="s">
        <v>877</v>
      </c>
      <c r="H465" t="s">
        <v>901</v>
      </c>
    </row>
    <row r="466" spans="1:8">
      <c r="A466" t="s">
        <v>965</v>
      </c>
      <c r="B466" t="s">
        <v>23</v>
      </c>
      <c r="C466" t="s">
        <v>982</v>
      </c>
      <c r="D466" t="s">
        <v>983</v>
      </c>
      <c r="E466">
        <f>HYPERLINK("http://clipc-services.ceda.ac.uk/dreq/u/be3bec2766baa15a7d57b8c2689fdf3d.html","web")</f>
        <v>0</v>
      </c>
      <c r="F466" t="s">
        <v>876</v>
      </c>
      <c r="G466" t="s">
        <v>877</v>
      </c>
      <c r="H466" t="s">
        <v>984</v>
      </c>
    </row>
    <row r="467" spans="1:8">
      <c r="A467" t="s">
        <v>965</v>
      </c>
      <c r="B467" t="s">
        <v>23</v>
      </c>
      <c r="C467" t="s">
        <v>985</v>
      </c>
      <c r="D467" t="s">
        <v>986</v>
      </c>
      <c r="E467">
        <f>HYPERLINK("http://clipc-services.ceda.ac.uk/dreq/u/b78f432cc8fbadf21b9a1fcf07d781a7.html","web")</f>
        <v>0</v>
      </c>
      <c r="F467" t="s">
        <v>876</v>
      </c>
      <c r="G467" t="s">
        <v>877</v>
      </c>
      <c r="H467" t="s">
        <v>987</v>
      </c>
    </row>
    <row r="468" spans="1:8">
      <c r="A468" t="s">
        <v>965</v>
      </c>
      <c r="B468" t="s">
        <v>23</v>
      </c>
      <c r="C468" t="s">
        <v>988</v>
      </c>
      <c r="D468" t="s">
        <v>989</v>
      </c>
      <c r="E468">
        <f>HYPERLINK("http://clipc-services.ceda.ac.uk/dreq/u/f126552ec807a8280d6d43ed084f2fc9.html","web")</f>
        <v>0</v>
      </c>
      <c r="F468" t="s">
        <v>876</v>
      </c>
      <c r="G468" t="s">
        <v>877</v>
      </c>
      <c r="H468" t="s">
        <v>990</v>
      </c>
    </row>
    <row r="469" spans="1:8">
      <c r="A469" t="s">
        <v>965</v>
      </c>
      <c r="B469" t="s">
        <v>23</v>
      </c>
      <c r="C469" t="s">
        <v>991</v>
      </c>
      <c r="D469" t="s">
        <v>992</v>
      </c>
      <c r="E469">
        <f>HYPERLINK("http://clipc-services.ceda.ac.uk/dreq/u/337d362541c3e2a3f907abcaffa5c262.html","web")</f>
        <v>0</v>
      </c>
      <c r="F469" t="s">
        <v>876</v>
      </c>
      <c r="G469" t="s">
        <v>877</v>
      </c>
      <c r="H469" t="s">
        <v>993</v>
      </c>
    </row>
    <row r="470" spans="1:8">
      <c r="A470" t="s">
        <v>965</v>
      </c>
      <c r="B470" t="s">
        <v>23</v>
      </c>
      <c r="C470" t="s">
        <v>994</v>
      </c>
      <c r="D470" t="s">
        <v>995</v>
      </c>
      <c r="E470">
        <f>HYPERLINK("http://clipc-services.ceda.ac.uk/dreq/u/43cf738374ffa1253a603ea54447203f.html","web")</f>
        <v>0</v>
      </c>
      <c r="F470" t="s">
        <v>876</v>
      </c>
      <c r="G470" t="s">
        <v>877</v>
      </c>
    </row>
    <row r="471" spans="1:8">
      <c r="A471" t="s">
        <v>965</v>
      </c>
      <c r="B471" t="s">
        <v>23</v>
      </c>
      <c r="C471" t="s">
        <v>996</v>
      </c>
      <c r="D471" t="s">
        <v>997</v>
      </c>
      <c r="E471">
        <f>HYPERLINK("http://clipc-services.ceda.ac.uk/dreq/u/45f5477848196383f1ac8039e0dcfcab.html","web")</f>
        <v>0</v>
      </c>
      <c r="F471" t="s">
        <v>876</v>
      </c>
      <c r="G471" t="s">
        <v>877</v>
      </c>
      <c r="H471" t="s">
        <v>998</v>
      </c>
    </row>
    <row r="472" spans="1:8">
      <c r="A472" t="s">
        <v>965</v>
      </c>
      <c r="B472" t="s">
        <v>23</v>
      </c>
      <c r="C472" t="s">
        <v>999</v>
      </c>
      <c r="D472" t="s">
        <v>1000</v>
      </c>
      <c r="E472">
        <f>HYPERLINK("http://clipc-services.ceda.ac.uk/dreq/u/15fea217c64dbec48b115765548b89ae.html","web")</f>
        <v>0</v>
      </c>
      <c r="F472" t="s">
        <v>876</v>
      </c>
      <c r="G472" t="s">
        <v>877</v>
      </c>
      <c r="H472" t="s">
        <v>1001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2018-01-12T10:19:26Z</dcterms:created>
  <dcterms:modified xsi:type="dcterms:W3CDTF">2018-01-12T10:19:26Z</dcterms:modified>
</cp:coreProperties>
</file>