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<sst xmlns="http://schemas.openxmlformats.org/spreadsheetml/2006/main" count="4845" uniqueCount="1572">
  <si>
    <t>Table</t>
  </si>
  <si>
    <t>variable</t>
  </si>
  <si>
    <t>prio</t>
  </si>
  <si>
    <t>Dimension format of variable</t>
  </si>
  <si>
    <t>variable long name</t>
  </si>
  <si>
    <t>unit</t>
  </si>
  <si>
    <t>link</t>
  </si>
  <si>
    <t>comment</t>
  </si>
  <si>
    <t>comment author</t>
  </si>
  <si>
    <t>extensive variable description</t>
  </si>
  <si>
    <t>list of MIPs which request this variable</t>
  </si>
  <si>
    <t>model component in ping file</t>
  </si>
  <si>
    <t>units as in ping file</t>
  </si>
  <si>
    <t>ping file comment</t>
  </si>
  <si>
    <t>3hr</t>
  </si>
  <si>
    <t>tos</t>
  </si>
  <si>
    <t>1</t>
  </si>
  <si>
    <t>longitude latitude time1</t>
  </si>
  <si>
    <t>Sea Surface Temperature</t>
  </si>
  <si>
    <t>degC</t>
  </si>
  <si>
    <t>Identified in the shaconemo (r274) ocean ping file: sst_pot</t>
  </si>
  <si>
    <t>Thomas Reerink</t>
  </si>
  <si>
    <t>Temperature of upper boundary of the liquid ocean, including temperatures below sea-ice and floating ice shelves.</t>
  </si>
  <si>
    <t>CMIP,HighResMIP,VIACSAB</t>
  </si>
  <si>
    <t>ocean</t>
  </si>
  <si>
    <t xml:space="preserve"> P1 (degC) sea_surface_temperature : temperature of liquid ocean.  Note that the correct standard_name for this variable is "sea_surface_temperature", not "surface_temperature", but this was discovered too late to correct.  To maintain consistency across CMIP5 models, the wrong standard_name will continue to be used. **** NEMO-RD: TODO : JM: is this really requested in K? This does not agree with the .xls document. To be clarified. In NEMO, sst given in Celsius </t>
  </si>
  <si>
    <t>Ofx</t>
  </si>
  <si>
    <t>areacello</t>
  </si>
  <si>
    <t>longitude latitude</t>
  </si>
  <si>
    <t>Grid-Cell Area for Ocean Variables</t>
  </si>
  <si>
    <t>m2</t>
  </si>
  <si>
    <t>Identified in the shaconemo (r274) ocean ping file: areacello</t>
  </si>
  <si>
    <t>Horizontal area of ocean grid cells</t>
  </si>
  <si>
    <t>CMIP,DCPP,OMIP,PAMIP,PMIP,VIACSAB</t>
  </si>
  <si>
    <t xml:space="preserve"> P1 (m2) cell_area : Cell areas for any grid used to report ocean variables and variables which are requested as used on the model ocean grid (e.g. hfsso, which is a downward heat flux from the atmosphere interpolated onto the ocean grid). These cell areas should be defined to enable exact calculation of global integrals (e.g., of vertical fluxes of energy at the surface and top of the atmosphere). </t>
  </si>
  <si>
    <t>basin</t>
  </si>
  <si>
    <t>Region Selection Index</t>
  </si>
  <si>
    <t>Identified in the shaconemo (r274) ocean ping file: basins</t>
  </si>
  <si>
    <t>A variable with the standard name of region contains strings which indicate geographical regions. These strings must be chosen from the standard region list.</t>
  </si>
  <si>
    <t>CFMIP,CMIP,DCPP,OMIP,PAMIP,PMIP,VIACSAB</t>
  </si>
  <si>
    <t xml:space="preserve"> P1 (1) region : A variable with the standard name of region contains strings which indicate geographical regions. These strings must be chosen from the standard region list. </t>
  </si>
  <si>
    <t>deptho</t>
  </si>
  <si>
    <t>Sea Floor Depth Below Geoid</t>
  </si>
  <si>
    <t>m</t>
  </si>
  <si>
    <t>Identified in the shaconemo (r274) ocean ping file: tpt_dep</t>
  </si>
  <si>
    <t>Ocean bathymetry.   Reported here is the sea floor depth for present day relative to z=0 geoid. Reported as missing for land grid cells.</t>
  </si>
  <si>
    <t xml:space="preserve"> P1 (m) sea_floor_depth_below_geoid : Ocean bathymetry.   Reported here is the sea floor depth for present day relative to z=0 geoid. Reported as missing for land grid cells. </t>
  </si>
  <si>
    <t>hfgeou</t>
  </si>
  <si>
    <t>Upward Geothermal Heat Flux at Sea Floor</t>
  </si>
  <si>
    <t>W m-2</t>
  </si>
  <si>
    <t>Identified in the shaconemo (r274) ocean ping file: hfgeou</t>
  </si>
  <si>
    <t>Upward geothermal heat flux per unit area on the sea floor</t>
  </si>
  <si>
    <t>CMIP,DCPP,OMIP,PAMIP,PMIP</t>
  </si>
  <si>
    <t xml:space="preserve"> P1 (W m-2) upward_geothermal_heat_flux_at_sea_floor : Upward Geothermal Heat Flux at Sea Floor </t>
  </si>
  <si>
    <t>masscello</t>
  </si>
  <si>
    <t>longitude latitude olevel</t>
  </si>
  <si>
    <t>Ocean Grid-Cell Mass per Area</t>
  </si>
  <si>
    <t>kg m-2</t>
  </si>
  <si>
    <t>Identified in the shaconemo (r274) ocean ping file: masscello</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</si>
  <si>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</si>
  <si>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CMIP,OMIP</t>
  </si>
  <si>
    <t xml:space="preserve"> P1 (kg m-2) sea_water_mass_per_unit_area : 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  </t>
  </si>
  <si>
    <t>sftof</t>
  </si>
  <si>
    <t>Sea Area Percentage</t>
  </si>
  <si>
    <t>%</t>
  </si>
  <si>
    <t>Identified in the shaconemo (r274) ocean ping file: iceconc_pct</t>
  </si>
  <si>
    <t>Percentage of horizontal area occupied by ocean.</t>
  </si>
  <si>
    <t xml:space="preserve"> P1 (%) sea_area_fraction : This is the area fraction at the ocean surface. **** NEMO-RD: variable already provided in ping_seaIce under name siconc - we decide to keep it here as well </t>
  </si>
  <si>
    <t>thkcello</t>
  </si>
  <si>
    <t>2</t>
  </si>
  <si>
    <t>Ocean Model Cell Thickness</t>
  </si>
  <si>
    <t>Identified in the shaconemo (r274) ocean ping file: e3t</t>
  </si>
  <si>
    <t>'Thickness' means the vertical extent of a layer. 'Cell' refers to a model grid-cell.</t>
  </si>
  <si>
    <t>CMIP,DCPP,PAMIP,PMIP,VIACSAB</t>
  </si>
  <si>
    <t xml:space="preserve"> P1 (m) cell_thickness : Ocean Model Cell Thickness </t>
  </si>
  <si>
    <t>Oday</t>
  </si>
  <si>
    <t>chlos</t>
  </si>
  <si>
    <t>3</t>
  </si>
  <si>
    <t>longitude latitude time</t>
  </si>
  <si>
    <t>Surface Mass Concentration of Total Phytoplankton Expressed as Chlorophyll in Sea Water</t>
  </si>
  <si>
    <t>kg m-3</t>
  </si>
  <si>
    <t>Identified in the shaconemo (r274) ocnBgchem ping file: NCHLSFC_E3T</t>
  </si>
  <si>
    <t>Sum of chlorophyll from all phytoplankton group concentrations at the sea surface.  In most models this is equal to chldiat+chlmisc, that is the sum of 'Diatom Chlorophyll Mass Concentration' plus 'Other Phytoplankton Chlorophyll Mass Concentration'</t>
  </si>
  <si>
    <t>OMIP</t>
  </si>
  <si>
    <t>ocnBgchem</t>
  </si>
  <si>
    <t xml:space="preserve"> P1 (kg m-3) mass_concentration_of_phytoplankton_expressed_as_chlorophyll_in_sea_water : sum of chlorophyll from all phytoplankton group concentrations.  In most models this is equal to chldiat+chlmisc, that is the sum of "Diatom Chlorophyll Mass Concentration" plus "Other Phytoplankton Chlorophyll Mass Concentration" </t>
  </si>
  <si>
    <t>omldamax</t>
  </si>
  <si>
    <t>Mean Daily Maximum Ocean Mixed Layer Thickness Defined by Mixing Scheme</t>
  </si>
  <si>
    <t>Identified in the shaconemo (r274) ocean ping file: mldkz5</t>
  </si>
  <si>
    <t>The ocean mixed layer is the upper part of the ocean, regarded as being well-mixed. The base of the mixed layer defined by the mixing scheme is a diagnostic of ocean models. 'Thickness' means the vertical extent of a layer.</t>
  </si>
  <si>
    <t>CFMIP,CMIP,DAMIP,GMMIP,HighResMIP,VolMIP</t>
  </si>
  <si>
    <t xml:space="preserve"> P1 (m) ocean_mixed_layer_thickness_defined_by_mixing_scheme : unset </t>
  </si>
  <si>
    <t>phycos</t>
  </si>
  <si>
    <t>Sea Surface Phytoplankton Carbon Concentration</t>
  </si>
  <si>
    <t>mol m-3</t>
  </si>
  <si>
    <t>Identified in the shaconemo (r274) ocnBgchem ping file: PHYSFC_E3T</t>
  </si>
  <si>
    <t>sum of phytoplankton organic carbon component concentrations at the sea surface</t>
  </si>
  <si>
    <t>C4MIP,OMIP</t>
  </si>
  <si>
    <t xml:space="preserve"> P1 (mol m-3) mole_concentration_of_phytoplankton_expressed_as_carbon_in_sea_water : sum of phytoplankton carbon component concentrations.  In most (all?) cases this is the sum of phycdiat and phycmisc (i.e., "Diatom Carbon Concentration" and "Non-Diatom Phytoplankton Carbon Concentration" </t>
  </si>
  <si>
    <t>sos</t>
  </si>
  <si>
    <t>Sea Surface Salinity</t>
  </si>
  <si>
    <t>Identified in the shaconemo (r274) ocean ping file: sss</t>
  </si>
  <si>
    <t xml:space="preserve">Sea water salinity is the salt content of sea water,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t>
  </si>
  <si>
    <t xml:space="preserve"> P1 (0.001) sea_surface_salinity : Sea Surface Salinity </t>
  </si>
  <si>
    <t>sossq</t>
  </si>
  <si>
    <t>Square of Sea Surface Salinity</t>
  </si>
  <si>
    <t>Identified in the shaconemo (r274) ocean ping file: sss2</t>
  </si>
  <si>
    <t xml:space="preserve"> P3 (1e-06) sossq : Square of Sea Surface Salinity </t>
  </si>
  <si>
    <t>CFMIP,CMIP,CORDEX,DAMIP,GMMIP,HighResMIP,OMIP,VolMIP</t>
  </si>
  <si>
    <t>tossq</t>
  </si>
  <si>
    <t>Square of Sea Surface Temperature</t>
  </si>
  <si>
    <t>degC2</t>
  </si>
  <si>
    <t>Identified in the shaconemo (r274) ocean ping file: sst_pot2</t>
  </si>
  <si>
    <t>Square of temperature of liquid ocean.</t>
  </si>
  <si>
    <t>CFMIP,CMIP,DAMIP,GMMIP,HighResMIP,OMIP,VolMIP</t>
  </si>
  <si>
    <t xml:space="preserve"> P1 (degC2) square_of_sea_surface_temperature : square of temperature of liquid ocean, averaged over the day.  </t>
  </si>
  <si>
    <t>Omon</t>
  </si>
  <si>
    <t>agessc</t>
  </si>
  <si>
    <t>longitude latitude olevel time</t>
  </si>
  <si>
    <t>Sea Water Age Since Surface Contact</t>
  </si>
  <si>
    <t>yr</t>
  </si>
  <si>
    <t>Identified in the shaconemo (r274) ocean ping file: Age_E3T</t>
  </si>
  <si>
    <t>Time elapsed since water was last in surface layer of the ocean.</t>
  </si>
  <si>
    <t>AerChemMIP,C4MIP,CFMIP,CMIP,DAMIP,GMMIP,GeoMIP,HighResMIP,LS3MIP,OMIP,VIACSAB</t>
  </si>
  <si>
    <t xml:space="preserve"> P1 (yr) sea_water_age_since_surface_contact : Time elapsed since water was last in surface layer of the ocean. </t>
  </si>
  <si>
    <t>bfe</t>
  </si>
  <si>
    <t>Mole Concentration of Particulate Organic Matter Expressed as Iron in Sea Water</t>
  </si>
  <si>
    <t>Identified in the shaconemo (r274) ocnBgchem ping file: BFe_E3T</t>
  </si>
  <si>
    <t>Sum of particulate organic iron component concentrations</t>
  </si>
  <si>
    <t>AerChemMIP,C4MIP,GMMIP,GeoMIP,OMIP</t>
  </si>
  <si>
    <t xml:space="preserve"> P2 (mol m-3) mole_concentration_of_particulate_organic_matter_expressed_as_iron_in_sea_water : sum of particulate organic iron component concentrations </t>
  </si>
  <si>
    <t>bfeos</t>
  </si>
  <si>
    <t>Surface Mole Concentration of Particulate Organic Matter Expressed as Iron in Sea Water</t>
  </si>
  <si>
    <t>Identified in the shaconemo (r274) ocnBgchem ping file: BFeSFC_E3T</t>
  </si>
  <si>
    <t>sum of particulate organic iron component concentrations</t>
  </si>
  <si>
    <t>AerChemMIP,C4MIP,CMIP,GMMIP,GeoMIP,HighResMIP,LS3MIP,OMIP,VIACSAB</t>
  </si>
  <si>
    <t>bigthetao</t>
  </si>
  <si>
    <t>Sea Water Conservative Temperature</t>
  </si>
  <si>
    <t>Identified in the shaconemo (r274) ocean ping file: toce</t>
  </si>
  <si>
    <t>Sea water conservative temperature (this should be contributed only for models using conservative temperature as prognostic field)</t>
  </si>
  <si>
    <t>AerChemMIP,C4MIP,CFMIP,CMIP,DAMIP,DCPP,GMMIP,GeoMIP,HighResMIP,ISMIP6,LS3MIP,OMIP,PAMIP,VIACSAB,VolMIP</t>
  </si>
  <si>
    <t xml:space="preserve"> P1 (degC) sea_water_conservative_temperature : Diagnostic should be contributed only for models using conservative temperature as prognostic field. </t>
  </si>
  <si>
    <t>bigthetaoga</t>
  </si>
  <si>
    <t>time</t>
  </si>
  <si>
    <t>Global Average Sea Water Conservative Temperature</t>
  </si>
  <si>
    <t>Identified in the shaconemo (r274) ocean ping file: sctemtot</t>
  </si>
  <si>
    <t>Diagnostic should be contributed only for models using conservative temperature as prognostic field.</t>
  </si>
  <si>
    <t>AerChemMIP,C4MIP,CMIP,DAMIP,GMMIP,GeoMIP,HighResMIP,LS3MIP,OMIP</t>
  </si>
  <si>
    <t>bsi</t>
  </si>
  <si>
    <t>Mole Concentration of Particulate Organic Matter Expressed as Silicon in Sea Water</t>
  </si>
  <si>
    <t>Identified in the shaconemo (r274) ocnBgchem ping file: GSi_E3T</t>
  </si>
  <si>
    <t>Sum of particulate silica component concentrations</t>
  </si>
  <si>
    <t xml:space="preserve"> P2 (mol m-3) mole_concentration_of_particulate_matter_expressed_as_silicon_in_sea_water : sum of particulate silica component concentrations </t>
  </si>
  <si>
    <t>bsios</t>
  </si>
  <si>
    <t>Surface Mole Concentration of Particulate Organic Matter Expressed as Silicon in Sea Water</t>
  </si>
  <si>
    <t>Identified in the shaconemo (r274) ocnBgchem ping file: GSiSFC_E3T</t>
  </si>
  <si>
    <t>sum of particulate silica component concentrations</t>
  </si>
  <si>
    <t xml:space="preserve"> P2 (mol m-3) mole_concentration_of_particulate_organic_matter_expressed_as_silicon_in_sea_water : sum of particulate silica component concentrations </t>
  </si>
  <si>
    <t>calc</t>
  </si>
  <si>
    <t>Calcite Concentration</t>
  </si>
  <si>
    <t>Identified in the shaconemo (r274) ocnBgchem ping file: CaCO3_E3T</t>
  </si>
  <si>
    <t>Sum of particulate calcite component concentrations (e.g. Phytoplankton, Detrital, etc.)</t>
  </si>
  <si>
    <t>AerChemMIP,C4MIP,CMIP,GMMIP,GeoMIP,HighResMIP,LS3MIP,OMIP</t>
  </si>
  <si>
    <t xml:space="preserve"> P1 (mol m-3) mole_concentration_of_calcite_expressed_as_carbon_in_sea_water : sum of particulate calcite component concentrations (e.g. Phytoplankton, Detrital, etc.) </t>
  </si>
  <si>
    <t>calcos</t>
  </si>
  <si>
    <t>Surface Calcite Concentration</t>
  </si>
  <si>
    <t>Identified in the shaconemo (r274) ocnBgchem ping file: CaCO3SFC_E3T</t>
  </si>
  <si>
    <t>sum of particulate calcite component concentrations (e.g. Phytoplankton, Detrital, etc.)</t>
  </si>
  <si>
    <t xml:space="preserve"> P2 (mol m-3) mole_concentration_of_calcite_expressed_as_carbon_in_sea_water : sum of particulate calcite component concentrations (e.g. Phytoplankton, Detrital, etc.) </t>
  </si>
  <si>
    <t>cfc11</t>
  </si>
  <si>
    <t>Mole Concentration of CFC11 in Sea Water</t>
  </si>
  <si>
    <t>Identified in the shaconemo (r274) ocean ping file: CFC11_E3T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</si>
  <si>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for CFC11 is trichloro-fluoro-methane.</t>
  </si>
  <si>
    <t>AerChemMIP,C4MIP,CFMIP,CMIP,DAMIP,GMMIP,GeoMIP,HighResMIP,LS3MIP,OMIP</t>
  </si>
  <si>
    <t xml:space="preserve"> P1 (mol m-3) mole_concentration_of_cfc11_in_sea_water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 </t>
  </si>
  <si>
    <t>cfc12</t>
  </si>
  <si>
    <t>Mole Concentration of CFC12 in Sea Water</t>
  </si>
  <si>
    <t>Identified in the shaconemo (r274) ocean ping file: CFC12_E3T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</si>
  <si>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</si>
  <si>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AerChemMIP,C4MIP,CMIP,GMMIP,GeoMIP,HighResMIP,LS3MIP,LUMIP,OMIP</t>
  </si>
  <si>
    <t xml:space="preserve"> P1 (mol m-3) mole_concentration_of_cfc12_in_sea_water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 </t>
  </si>
  <si>
    <t>chl</t>
  </si>
  <si>
    <t>Mass Concentration of Total Phytoplankton Expressed as Chlorophyll in Sea Water</t>
  </si>
  <si>
    <t>Identified in the shaconemo (r274) ocnBgchem ping file: NCHL_E3T</t>
  </si>
  <si>
    <t>Sum of chlorophyll from all phytoplankton group concentrations.  In most models this is equal to chldiat+chlmisc, that is the sum of Diatom Chlorophyll Mass Concentration and Other Phytoplankton Chlorophyll Mass Concentration</t>
  </si>
  <si>
    <t>AerChemMIP,C4MIP,CMIP,DAMIP,DCPP,GMMIP,GeoMIP,LUMIP,OMIP,PAMIP</t>
  </si>
  <si>
    <t>chldiat</t>
  </si>
  <si>
    <t>Mass Concentration of Diatoms Expressed as Chlorophyll in Sea Water</t>
  </si>
  <si>
    <t>Identified in the shaconemo (r274) ocnBgchem ping file: DCHL_E3T</t>
  </si>
  <si>
    <t>Chlorophyll from diatom phytoplankton component concentration alone</t>
  </si>
  <si>
    <t xml:space="preserve"> P2 (kg m-3) mass_concentration_of_diatoms_expressed_as_chlorophyll_in_sea_water : chlorophyll from diatom phytoplankton component concentration alone </t>
  </si>
  <si>
    <t>chldiatos</t>
  </si>
  <si>
    <t>Surface Mass Concentration of Diatoms Expressed as Chlorophyll in Sea Water</t>
  </si>
  <si>
    <t>Identified in the shaconemo (r274) ocnBgchem ping file: DCHLSFC_E3T</t>
  </si>
  <si>
    <t>chlorophyll from diatom phytoplankton component concentration alone</t>
  </si>
  <si>
    <t>chlmisc</t>
  </si>
  <si>
    <t>Mass Concentration of Other Phytoplankton Expressed as Chlorophyll in Sea Water</t>
  </si>
  <si>
    <t>Chlorophyll from additional phytoplankton component concentrations alone</t>
  </si>
  <si>
    <t xml:space="preserve"> P2 (kg m-3) mass_concentration_of_miscellaneous_phytoplankton_expressed_as_chlorophyll_in_sea_water : chlorophyll from additional phytoplankton component concentrations alone </t>
  </si>
  <si>
    <t>chlmiscos</t>
  </si>
  <si>
    <t>Surface Mass Concentration of Other Phytoplankton Expressed as Chlorophyll in Sea Water</t>
  </si>
  <si>
    <t>chlorophyll from additional phytoplankton component concentrations alone</t>
  </si>
  <si>
    <t>AerChemMIP,C4MIP,CMIP,DCPP,GMMIP,GeoMIP,HighResMIP,LS3MIP,OMIP,PAMIP,VIACSAB</t>
  </si>
  <si>
    <t>co3</t>
  </si>
  <si>
    <t>Carbonate Ion Concentration</t>
  </si>
  <si>
    <t>Identified in the shaconemo (r274) ocnBgchem ping file: CO3</t>
  </si>
  <si>
    <t>Mole concentration (number of moles per unit volume: molarity) of the carbonate anion (CO3).</t>
  </si>
  <si>
    <t>AerChemMIP,C4MIP,CDRMIP,CMIP,GMMIP,GeoMIP,HighResMIP,LS3MIP,OMIP</t>
  </si>
  <si>
    <t xml:space="preserve"> P1 (mol m-3) mole_concentration_of_carbonate_expressed_as_carbon_in_sea_water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 </t>
  </si>
  <si>
    <t>co3os</t>
  </si>
  <si>
    <t>Surface Carbonate Ion Concentration</t>
  </si>
  <si>
    <t>Identified in the shaconemo (r274) ocnBgchem ping file: CO3SFC</t>
  </si>
  <si>
    <t>Near surface mole concentration (number of moles per unit volume: molarity) of the carbonate anion (CO3).</t>
  </si>
  <si>
    <t xml:space="preserve"> P2 (mol m-3) mole_concentration_of_carbonate_expressed_as_carbon_in_sea_water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 </t>
  </si>
  <si>
    <t>co3satcalc</t>
  </si>
  <si>
    <t>Mole Concentration of Carbonate Ion in Equilibrium with Pure Calcite in Sea Water</t>
  </si>
  <si>
    <t>Identified in the shaconemo (r274) ocnBgchem ping file: CO3sat</t>
  </si>
  <si>
    <t>Mole concentration (number of moles per unit volume: molarity) of the carbonate anion (CO3) for sea water in equilibrium with pure calcite. Aragonite  (CaCO3) is a mineral that is a polymorph of calcium carbonate.</t>
  </si>
  <si>
    <t xml:space="preserve"> P1 (mol m-3) mole_concentration_of_carbonate_expressed_as_carbon_at_equilibrium_with_pure_calcite_in_sea_water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 </t>
  </si>
  <si>
    <t>co3satcalcos</t>
  </si>
  <si>
    <t>Surface Mole Concentration of Carbonate Ion in Equilibrium with Pure Calcite in Sea Water</t>
  </si>
  <si>
    <t>Identified in the shaconemo (r274) ocnBgchem ping file: CO3satSFC</t>
  </si>
  <si>
    <t>Near surface mole concentration (number of moles per unit volume: molarity) of the carbonate anion (CO3) for sea water in equilibrium with pure calcite. Aragonite  (CaCO3) is a mineral that is a polymorph of calcium carbonate.</t>
  </si>
  <si>
    <t xml:space="preserve"> P2 (mol m-3) mole_concentration_of_carbonate_expressed_as_carbon_at_equilibrium_with_pure_calcite_in_sea_water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 </t>
  </si>
  <si>
    <t>detoc</t>
  </si>
  <si>
    <t>Detrital Organic Carbon Concentration</t>
  </si>
  <si>
    <t>Identified in the shaconemo (r274) ocnBgchem ping file: POC_E3T</t>
  </si>
  <si>
    <t>Sum of detrital organic carbon component concentrations</t>
  </si>
  <si>
    <t xml:space="preserve"> P1 (mol m-3) mole_concentration_of_organic_detritus_expressed_as_carbon_in_sea_water : sum of detrital organic carbon component concentrations </t>
  </si>
  <si>
    <t>detocos</t>
  </si>
  <si>
    <t>Surface Detrital Organic Carbon Concentration</t>
  </si>
  <si>
    <t>Identified in the shaconemo (r274) ocnBgchem ping file: POCSFC_E3T</t>
  </si>
  <si>
    <t>sum of detrital organic carbon component concentrations</t>
  </si>
  <si>
    <t xml:space="preserve"> P2 (mol m-3) mole_concentration_of_organic_detritus_expressed_as_carbon_in_sea_water : sum of detrital organic carbon component concentrations </t>
  </si>
  <si>
    <t>dfe</t>
  </si>
  <si>
    <t>Dissolved Iron Concentration</t>
  </si>
  <si>
    <t>Identified in the shaconemo (r274) ocnBgchem ping file: Fer_E3T</t>
  </si>
  <si>
    <t>Dissolved iron in sea water,  including both Fe2+ and Fe3+ ions (but not particulate detrital iron)</t>
  </si>
  <si>
    <t xml:space="preserve"> P1 (mol m-3) mole_concentration_of_dissolved_iron_in_sea_water : dissolved iron in sea water is meant to include both Fe2+ and Fe3+ ions (but not, e.g., particulate detrital iron) </t>
  </si>
  <si>
    <t>dfeos</t>
  </si>
  <si>
    <t>Surface Dissolved Iron Concentration</t>
  </si>
  <si>
    <t>Identified in the shaconemo (r274) ocnBgchem ping file: FerSFC_E3T</t>
  </si>
  <si>
    <t>dissolved iron in sea water is meant to include both Fe2+ and Fe3+ ions (but not, e.g., particulate detrital iron)</t>
  </si>
  <si>
    <t>dissic</t>
  </si>
  <si>
    <t>Dissolved Inorganic Carbon Concentration</t>
  </si>
  <si>
    <t>Identified in the shaconemo (r274) ocnBgchem ping file: DIC_E3T</t>
  </si>
  <si>
    <t>Dissolved inorganic carbon (CO3+HCO3+H2CO3) concentration</t>
  </si>
  <si>
    <t>AerChemMIP,C4MIP,CMIP,DAMIP,DCPP,GMMIP,GeoMIP,HighResMIP,LS3MIP,LUMIP,OMIP,PAMIP</t>
  </si>
  <si>
    <t xml:space="preserve"> P1 (mol m-3) mole_concentration_of_dissolved_inorganic_carbon_in_sea_water : Dissolved inorganic carbon (CO3+HCO3+H2CO3) concentration </t>
  </si>
  <si>
    <t>dissicnat</t>
  </si>
  <si>
    <t>Natural Dissolved Inorganic Carbon Concentration</t>
  </si>
  <si>
    <t>Dissolved inorganic carbon (CO3+HCO3+H2CO3) concentration at preindustrial atmospheric xCO2</t>
  </si>
  <si>
    <t>AerChemMIP,C4MIP,DAMIP,GMMIP,GeoMIP,OMIP</t>
  </si>
  <si>
    <t xml:space="preserve"> P1 (mol m-3) mole_concentration_of_dissolved_inorganic_carbon_natural_analogue_in_sea_water : Dissolved inorganic carbon (CO3+HCO3+H2CO3) concentration at preindustrial atmospheric xCO2 </t>
  </si>
  <si>
    <t>dissicnatos</t>
  </si>
  <si>
    <t>Surface Natural Dissolved Inorganic Carbon Concentration</t>
  </si>
  <si>
    <t>Identified in the shaconemo (r274) ocnBgchem ping file: DICSFC_E3T</t>
  </si>
  <si>
    <t>dissicos</t>
  </si>
  <si>
    <t>Surface Dissolved Inorganic Carbon Concentration</t>
  </si>
  <si>
    <t>dissoc</t>
  </si>
  <si>
    <t>Dissolved Organic Carbon Concentration</t>
  </si>
  <si>
    <t>Identified in the shaconemo (r274) ocnBgchem ping file: DOC_E3T</t>
  </si>
  <si>
    <t>Sum of dissolved carbon component concentrations explicitly represented (i.e. not ~40 uM refractory unless explicit)</t>
  </si>
  <si>
    <t>AerChemMIP,C4MIP,CMIP,DCPP,GMMIP,GeoMIP,HighResMIP,LS3MIP,LUMIP,OMIP,PAMIP</t>
  </si>
  <si>
    <t xml:space="preserve"> P1 (mol m-3) mole_concentration_of_dissolved_organic_carbon_in_sea_water : Sum of dissolved carbon component concentrations explicitly represented (i.e. not ~40 uM refractory unless explicit) </t>
  </si>
  <si>
    <t>dissocos</t>
  </si>
  <si>
    <t>Surface Dissolved Organic Carbon Concentration</t>
  </si>
  <si>
    <t>Identified in the shaconemo (r274) ocnBgchem ping file: DOCSFC_E3T</t>
  </si>
  <si>
    <t xml:space="preserve"> P2 (mol m-3) mole_concentration_of_dissolved_organic_carbon_in_sea_water : Sum of dissolved carbon component concentrations explicitly represented (i.e. not ~40 uM refractory unless explicit) </t>
  </si>
  <si>
    <t>dpco2</t>
  </si>
  <si>
    <t>longitude latitude time depth0m</t>
  </si>
  <si>
    <t>Delta CO2 Partial Pressure</t>
  </si>
  <si>
    <t>Pa</t>
  </si>
  <si>
    <t>Identified in the shaconemo (r274) ocnBgchem ping file: Dpco2</t>
  </si>
  <si>
    <t xml:space="preserve">Difference in partial pressure of carbon dioxide between sea water and air.  The partial pressure of a dissolved gas in sea water is the partial pressure in air with which it would be in equilibrium. </t>
  </si>
  <si>
    <t>AerChemMIP,C4MIP,CDRMIP,CMIP,GMMIP,GeoMIP,HighResMIP,LS3MIP,LUMIP,OMIP,VolMIP</t>
  </si>
  <si>
    <t xml:space="preserve"> P1 (Pa) surface_carbon_dioxide_partial_pressure_difference_between_sea_water_and_air :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 </t>
  </si>
  <si>
    <t>dpo2</t>
  </si>
  <si>
    <t>Delta O2 Partial Pressure</t>
  </si>
  <si>
    <t>Identified in the shaconemo (r274) ocnBgchem ping file: Dpo2</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</si>
  <si>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</si>
  <si>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 xml:space="preserve"> P3 (Pa) surface_molecular_oxygen_partial_pressure_difference_between_sea_water_and_air :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
  </si>
  <si>
    <t>epc100</t>
  </si>
  <si>
    <t>longitude latitude time depth100m</t>
  </si>
  <si>
    <t>Downward Flux of Particulate Organic Carbon</t>
  </si>
  <si>
    <t>mol m-2 s-1</t>
  </si>
  <si>
    <t>Identified in the shaconemo (r274) ocnBgchem ping file: EPC100</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</si>
  <si>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</si>
  <si>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AerChemMIP,C4MIP,CDRMIP,CMIP,DAMIP,DCPP,GMMIP,GeoMIP,HighResMIP,LS3MIP,OMIP,PAMIP,VIACSAB,VolMIP</t>
  </si>
  <si>
    <t xml:space="preserve"> P1 (mol m-2 s-1) sinking_mole_flux_of_particulate_organic_matter_expressed_as_carbon_in_sea_water : 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</si>
  <si>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epcalc100</t>
  </si>
  <si>
    <t>Downward Flux of Calcite</t>
  </si>
  <si>
    <t>Identified in the shaconemo (r274) ocnBgchem ping file: EPCAL100</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</si>
  <si>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</si>
  <si>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AerChemMIP,C4MIP,CMIP,DAMIP,DCPP,GMMIP,GeoMIP,HighResMIP,LS3MIP,OMIP,PAMIP,VIACSAB,VolMIP</t>
  </si>
  <si>
    <t xml:space="preserve"> P1 (mol m-2 s-1) sinking_mole_flux_of_calcite_expressed_as_carbon_in_sea_water : 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 </t>
  </si>
  <si>
    <t>epfe100</t>
  </si>
  <si>
    <t>Downward Flux of Particulate Iron</t>
  </si>
  <si>
    <t>Identified in the shaconemo (r274) ocnBgchem ping file: EPFE100</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</si>
  <si>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</si>
  <si>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 P1 (mol m-2 s-1) sinking_mole_flux_of_particulate_iron_in_sea_water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</si>
  <si>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epsi100</t>
  </si>
  <si>
    <t>Downward Flux of Particulate Silicon</t>
  </si>
  <si>
    <t>Identified in the shaconemo (r274) ocnBgchem ping file: EPSI100</t>
  </si>
  <si>
    <t>AerChemMIP,C4MIP,CMIP,DCPP,GMMIP,GeoMIP,HighResMIP,LS3MIP,OMIP,PAMIP,VIACSAB,VolMIP</t>
  </si>
  <si>
    <t xml:space="preserve"> P1 (mol m-2 s-1) sinking_mole_flux_of_particulate_silicon_in_sea_water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</si>
  <si>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evs</t>
  </si>
  <si>
    <t>Water Evaporation Flux Where Ice Free Ocean over Sea</t>
  </si>
  <si>
    <t>kg m-2 s-1</t>
  </si>
  <si>
    <t>Identified in the shaconemo (r274) ocean ping file: evap_ao_cea</t>
  </si>
  <si>
    <t>computed as the total mass of water vapor evaporating from the ice-free portion of the ocean  divided by the area of the ocean portion of the grid cell.</t>
  </si>
  <si>
    <t>AerChemMIP,C4MIP,CMIP,GMMIP,GeoMIP,HighResMIP,LS3MIP,OMIP,VIACSAB,VolMIP</t>
  </si>
  <si>
    <t xml:space="preserve"> P1 (kg m-2 s-1) water_evaporation_flux : computed as the total mass of water vapor evaporating from the ice-free portion of the ocean  divided by the area of the ocean portion of the grid cell.  </t>
  </si>
  <si>
    <t>expc</t>
  </si>
  <si>
    <t>Identified in the shaconemo (r274) ocnBgchem ping file: EXPC</t>
  </si>
  <si>
    <t>Downward flux of particulate organic carbon</t>
  </si>
  <si>
    <t xml:space="preserve"> P1 (mol m-2 s-1) sinking_mole_flux_of_particulate_organic_matter_expressed_as_carbon_in_sea_water : Downward flux of particulate organic carbon </t>
  </si>
  <si>
    <t>fbddtalk</t>
  </si>
  <si>
    <t>longitude latitude time olayer100m</t>
  </si>
  <si>
    <t>Rate of Change of Biological Alkalinity Due to Biological Activity</t>
  </si>
  <si>
    <t>Identified in the shaconemo (r274) ocnBgchem ping file: INTdtAlk</t>
  </si>
  <si>
    <t>vertical integral of net biological terms in time rate of change of alkalinity</t>
  </si>
  <si>
    <t xml:space="preserve"> P3 (mol m-2 s-1) integral_wrt_depth_of_tendency_of_sea_water_alkalinity_expressed_as_mole_equivalent_due_to_biological_processes : vertical integral of net biological terms in time rate of change of alkalinity </t>
  </si>
  <si>
    <t>fbddtdic</t>
  </si>
  <si>
    <t>Rate of Change of Dissolved Inorganic Carbon Due to Biological Activity</t>
  </si>
  <si>
    <t>Identified in the shaconemo (r274) ocnBgchem ping file: INTdtDIC</t>
  </si>
  <si>
    <t>vertical integral of net biological terms in time rate of change of dissolved inorganic carbon</t>
  </si>
  <si>
    <t xml:space="preserve"> P1 (mol m-2 s-1) tendency_of_ocean_mole_content_of_dissolved_inorganic_carbon_due_to_biological_processes : vertical integral of net biological terms in time rate of change of dissolved inorganic carbon </t>
  </si>
  <si>
    <t>fbddtdife</t>
  </si>
  <si>
    <t>Rate of Change of Dissolved Inorganic Iron Due to Biological Activity</t>
  </si>
  <si>
    <t>Identified in the shaconemo (r274) ocnBgchem ping file: INTdtFer</t>
  </si>
  <si>
    <t>vertical integral of net biological terms in time rate of change of dissolved inorganic iron</t>
  </si>
  <si>
    <t xml:space="preserve"> P3 (mol m-2 s-1) tendency_of_ocean_mole_content_of_dissolved_inorganic_iron_due_to_biological_processes : vertical integral of net biological terms in time rate of change of dissolved inorganic iron </t>
  </si>
  <si>
    <t>fbddtdin</t>
  </si>
  <si>
    <t>Rate of Change of Dissolved Inorganic Nitrogen Due to Biological Activity</t>
  </si>
  <si>
    <t>Identified in the shaconemo (r274) ocnBgchem ping file: INTdtDIN</t>
  </si>
  <si>
    <t>vertical integral of net biological terms in time rate of change of nitrogen nutrients (e.g. NO3+NH4)</t>
  </si>
  <si>
    <t xml:space="preserve"> P3 (mol m-2 s-1) tendency_of_ocean_mole_content_of_dissolved_inorganic_nitrogen_due_to_biological_processes : vertical integral of net biological terms in time rate of change of nitrogen nutrients (e.g. NO3+NH4) </t>
  </si>
  <si>
    <t>fbddtdip</t>
  </si>
  <si>
    <t>Rate of Change of Dissolved Inorganic Phosphorus Due to Biological Activity</t>
  </si>
  <si>
    <t>Identified in the shaconemo (r274) ocnBgchem ping file: INTdtDIP</t>
  </si>
  <si>
    <t>vertical integral of net biological terms in time rate of change of phosphate</t>
  </si>
  <si>
    <t xml:space="preserve"> P3 (mol m-2 s-1) tendency_of_ocean_mole_content_of_dissolved_inorganic_phosphorus_due_to_biological_processes : vertical integral of net biological terms in time rate of change of phosphorus </t>
  </si>
  <si>
    <t>fbddtdisi</t>
  </si>
  <si>
    <t>Rate of Change of Dissolved Inorganic Silicon Due to Biological Activity</t>
  </si>
  <si>
    <t>Identified in the shaconemo (r274) ocnBgchem ping file: INTdtSil</t>
  </si>
  <si>
    <t>vertical integral of net biological terms in time rate of change of dissolved inorganic silicate</t>
  </si>
  <si>
    <t xml:space="preserve"> P3 (mol m-2 s-1) tendency_of_ocean_mole_content_of_dissolved_inorganic_silicon_due_to_biological_processes : vertical integral of net biological terms in time rate of change of dissolved inorganic silicon </t>
  </si>
  <si>
    <t>fgcfc11</t>
  </si>
  <si>
    <t>Surface Downward CFC11 Flux</t>
  </si>
  <si>
    <t>mol sec-1 m-2</t>
  </si>
  <si>
    <t>Identified in the shaconemo (r274) ocean ping file: qtr_CFC11</t>
  </si>
  <si>
    <t>gas exchange flux of CFC11</t>
  </si>
  <si>
    <t xml:space="preserve"> P2 (mol sec-1 m-2) surface_downward_mole_flux_of_cfc11 : gas exchange flux of CFC11 </t>
  </si>
  <si>
    <t>fgcfc12</t>
  </si>
  <si>
    <t>Surface Downward CFC12 Flux</t>
  </si>
  <si>
    <t>Identified in the shaconemo (r274) ocean ping file: qtr_CFC12</t>
  </si>
  <si>
    <t>gas exchange flux of CFC12</t>
  </si>
  <si>
    <t xml:space="preserve"> P1 (mol sec-1 m-2) surface_downward_mole_flux_of_cfc12 : gas exchange flux of CFC12 </t>
  </si>
  <si>
    <t>fgco2</t>
  </si>
  <si>
    <t>Surface Downward Mass Flux of Carbon as CO2 [kgC m-2 s-1]</t>
  </si>
  <si>
    <t>Identified in the shaconemo (r274) ocnBgchem ping file: Cflx</t>
  </si>
  <si>
    <t>Gas exchange flux of CO2 (positive into ocean)</t>
  </si>
  <si>
    <t>AerChemMIP,C4MIP,CDRMIP,CMIP,DAMIP,DCPP,GMMIP,GeoMIP,HighResMIP,LS3MIP,LUMIP,OMIP,PAMIP,VIACSAB,VolMIP</t>
  </si>
  <si>
    <t xml:space="preserve"> P1 (kg m-2 s-1) surface_downward_mass_flux_of_carbon_dioxide_expressed_as_carbon : Gas exchange flux of CO2 (positive into ocean) </t>
  </si>
  <si>
    <t>fgo2</t>
  </si>
  <si>
    <t>Surface Downward Flux of O2</t>
  </si>
  <si>
    <t>Identified in the shaconemo (r274) ocnBgchem ping file: Oflx</t>
  </si>
  <si>
    <t>Gas exchange flux of O2 (positive into ocean)</t>
  </si>
  <si>
    <t>AerChemMIP,C4MIP,CMIP,DAMIP,GMMIP,GeoMIP,HighResMIP,LS3MIP,OMIP,VIACSAB,VolMIP</t>
  </si>
  <si>
    <t xml:space="preserve"> P1 (mol m-2 s-1) surface_downward_mole_flux_of_molecular_oxygen : Gas exchange flux of O2 (positive into ocean) </t>
  </si>
  <si>
    <t>fgsf6</t>
  </si>
  <si>
    <t>Surface Downward SF6 Flux</t>
  </si>
  <si>
    <t>Identified in the shaconemo (r274) ocean ping file: qtr_SF6</t>
  </si>
  <si>
    <t>gas exchange flux of SF6</t>
  </si>
  <si>
    <t xml:space="preserve"> P1 (mol sec-1 m-2) fgsf6 : gas exchange flux of SF6 </t>
  </si>
  <si>
    <t>ficeberg2d</t>
  </si>
  <si>
    <t>Water Flux into Sea Water from Icebergs</t>
  </si>
  <si>
    <t>Identified in the shaconemo (r274) ocean ping file: iceberg_cea</t>
  </si>
  <si>
    <t>computed as the iceberg melt water  flux into the ocean divided by the area of the ocean portion of the grid cell.</t>
  </si>
  <si>
    <t>AerChemMIP,C4MIP,CMIP,GMMIP,GeoMIP,HighResMIP,ISMIP6,LS3MIP,OMIP,VolMIP</t>
  </si>
  <si>
    <t xml:space="preserve"> P1 (kg m-2 s-1) water_flux_into_sea_water_from_icebergs : computed as the iceberg melt water  flux into the ocean divided by the area of the ocean portion of the grid cell. **** NEMO-RD : TODO some work needed for forced mode to read iceberg contribution independently from river runoffs </t>
  </si>
  <si>
    <t>fric</t>
  </si>
  <si>
    <t>Downward Inorganic Carbon Flux at Ocean Bottom</t>
  </si>
  <si>
    <t>Identified in the shaconemo (r274) ocnBgchem ping file: SedCal</t>
  </si>
  <si>
    <t>Inorganic Carbon loss to sediments</t>
  </si>
  <si>
    <t>AerChemMIP,C4MIP,CDRMIP,CMIP,GMMIP,GeoMIP,HighResMIP,LS3MIP,OMIP,PMIP</t>
  </si>
  <si>
    <t xml:space="preserve"> P1 (mol m-2 s-1) tendency_of_ocean_mole_content_of_inorganic_carbon_due_to_sedimentation : Inorganic Carbon loss to sediments </t>
  </si>
  <si>
    <t>friver</t>
  </si>
  <si>
    <t>Water Flux into Sea Water from Rivers</t>
  </si>
  <si>
    <t>Identified in the shaconemo (r274) ocean ping file: runoffs</t>
  </si>
  <si>
    <t>computed as the river flux of water into the ocean divided by the area of the ocean portion of the grid cell.</t>
  </si>
  <si>
    <t xml:space="preserve"> P1 (kg m-2 s-1) water_flux_into_sea_water_from_rivers : computed as the river flux of water into the ocean divided by the area of the ocean portion of the grid cell.  </t>
  </si>
  <si>
    <t>frn</t>
  </si>
  <si>
    <t>Nitrogen Loss to Sediments and Through Denitrification</t>
  </si>
  <si>
    <t>Identified in the shaconemo (r274) ocnBgchem ping file: Sdenit</t>
  </si>
  <si>
    <t>'Content' indicates a quantity per unit area.  The specification of a physical process by the phrase due_to_process means that the quantity named is a single term in a sum of terms which together compose the general quantity  named by omitting the phrase. 'Denitrification' is the conversion of nitrate into gaseous compounds such as nitric oxide, nitrous oxide and molecular nitrogen which are then emitted to the atmosphere.  'Sedimentation' is the sinking of particulate matter to the floor of a body of water. 'tendency_of_X' means derivative of X with respect to time.</t>
  </si>
  <si>
    <t xml:space="preserve"> P1 (mol m-2 s-1) tendency_of_ocean_mole_content_of_elemental_nitrogen_due_to_denitrification_and_sedimentation : "Content" indicates a quantity per unit area.  The specification of a physical process by the phrase due_to_process means that the quantity named is asingle term in a sum of terms which together compose the general quantity  named by omitting the phrase. 'Denitrification' is the conversion of nitrate into gasesous compounds such as nitric oxide, nitrous oxide and molecular nitrogen which are then emitted to the atmosphere.  'Sedimentation' is the sinking of particulate matter to the floor of a body of water. "tendency_of_X" means derivative of X with respect to time. </t>
  </si>
  <si>
    <t>froc</t>
  </si>
  <si>
    <t>Downward Organic Carbon Flux at Ocean Bottom</t>
  </si>
  <si>
    <t>Identified in the shaconemo (r274) ocnBgchem ping file: SedC</t>
  </si>
  <si>
    <t>Organic Carbon loss to sediments</t>
  </si>
  <si>
    <t>AerChemMIP,C4MIP,CDRMIP,CMIP,GMMIP,GeoMIP,HighResMIP,LS3MIP,OMIP,PMIP,VolMIP</t>
  </si>
  <si>
    <t xml:space="preserve"> P1 (mol m-2 s-1) tendency_of_ocean_mole_content_of_organic_carbon_due_to_sedimentation : Organic Carbon loss to sediments </t>
  </si>
  <si>
    <t>fsfe</t>
  </si>
  <si>
    <t>Surface Downward Net Flux of Iron</t>
  </si>
  <si>
    <t>Identified in the shaconemo (r274) ocnBgchem ping file: IronSupply</t>
  </si>
  <si>
    <t>Iron supply through deposition flux onto sea surface, runoff, coasts, sediments, etc</t>
  </si>
  <si>
    <t xml:space="preserve"> P1 (mol m-2 s-1) tendency_of_ocean_mole_content_of_iron_due_to_deposition_and_runoff_and_sediment_dissolution : Iron supply through deposition flux onto sea surface, runoff, coasts, sediments, etc </t>
  </si>
  <si>
    <t>fsitherm</t>
  </si>
  <si>
    <t>Water Flux into Sea Water Due to Sea Ice Thermodynamics</t>
  </si>
  <si>
    <t>Identified in the shaconemo (r274) ocean ping file: fmmflx</t>
  </si>
  <si>
    <t>computed as the sea ice thermodynamic water flux into the ocean divided by the area of the ocean portion of the grid cell.</t>
  </si>
  <si>
    <t xml:space="preserve"> P1 (kg m-2 s-1) water_flux_into_sea_water_due_to_sea_ice_thermodynamics : computed as the sea ice thermodynamic water flux into the ocean divided by the area of the ocean portion of the grid cell. **** Duplication with SIMIP (siflfwbot + sndmassmelt)  but mail to Dirk Notz and Martin Jukes suggest to keep as it is. NEMO-RD : a more appropriate definition is : total freswhater flux into ocean due to sea ice and associated snow cover. </t>
  </si>
  <si>
    <t>fsn</t>
  </si>
  <si>
    <t>Surface Downward Net Flux of Nitrogen</t>
  </si>
  <si>
    <t>Identified in the shaconemo (r274) ocnBgchem ping file: NitrSupply</t>
  </si>
  <si>
    <t>Flux of nitrogen into the ocean due to deposition (sum of dry and wet deposition), fixation (the production of ammonia from nitrogen gas by diazotrophs) and runoff (liquid water which drains from land).</t>
  </si>
  <si>
    <t xml:space="preserve"> P1 (mol m-2 s-1) tendency_of_ocean_mole_content_of_elemental_nitrogen_due_to_deposition_and_fixation_and_runoff : "Content"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 </t>
  </si>
  <si>
    <t>graz</t>
  </si>
  <si>
    <t>Total Grazing of Phytoplankton by Zooplankton</t>
  </si>
  <si>
    <t>mol m-3 s-1</t>
  </si>
  <si>
    <t>Identified in the shaconemo (r274) ocnBgchem ping file: GRAZ1</t>
  </si>
  <si>
    <t>Total grazing of phytoplankton by zooplankton defined as tendency of moles of carbon per cubic metre.</t>
  </si>
  <si>
    <t xml:space="preserve"> P1 (mol m-3 s-1) tendency_of_mole_concentration_of_particulate_organic_matter_expressed_as_carbon_in_sea_water_due_to_grazing_of_phytoplankton : "tendency_of_X"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Phytoplankton are autotrophic prokaryotic or eukaryotic algae that live near the water surface where there is sufficient light to support photosynthesis. "Grazing of phytoplankton" means the grazing of phytoplankton by zooplankton. </t>
  </si>
  <si>
    <t>hfbasin</t>
  </si>
  <si>
    <t>latitude basin time</t>
  </si>
  <si>
    <t>Northward Ocean Heat Transport</t>
  </si>
  <si>
    <t>W</t>
  </si>
  <si>
    <t>Identified in the shaconemo (r274) ocean ping file: sopht_vt_3bsn</t>
  </si>
  <si>
    <t>Contains contributions from all physical processes affecting the northward heat transport, including resolved advection, parameterized advection, lateral diffusion, etc. Diagnosed here as a function of latitude and basin.   Use Celsius for temperature scale.</t>
  </si>
  <si>
    <t>AerChemMIP,C4MIP,CMIP,DAMIP,DCPP,GMMIP,GeoMIP,HighResMIP,LS3MIP,OMIP,PAMIP,VolMIP</t>
  </si>
  <si>
    <t xml:space="preserve"> P1 (W) northward_ocean_heat_transport : Contains contributions from all physical processes affecting the northward heat transport, including resolved advection, parameterized advection, lateral diffusion, etc. Diagnosed here as a function of latitude and basin.   Use Celsius for temperature scale. </t>
  </si>
  <si>
    <t>hfbasinpmadv</t>
  </si>
  <si>
    <t>Northward Ocean Heat Transport Due to Parameterized Mesoscale Advection</t>
  </si>
  <si>
    <t>Identified in the shaconemo (r274) ocean ping file: sophteiv_3bsn</t>
  </si>
  <si>
    <t>Contributions to heat transport from parameterized mesoscale eddy-induced advective transport. Diagnosed here as a function of latitude and basin.  Use Celsius for temperature scale.</t>
  </si>
  <si>
    <t xml:space="preserve"> P1 (W) hfbasinpmadv : Contributions to heat transport from parameterized mesoscale eddy-induced advective transport. Diagnosed here as a function of latitude and basin.  Use Celsius for temperature scale. NEMO-RD: same as previous line in our case: only GM  </t>
  </si>
  <si>
    <t>hfcorr</t>
  </si>
  <si>
    <t>Heat Flux Correction</t>
  </si>
  <si>
    <t>Identified in the shaconemo (r274) ocean ping file: qrp</t>
  </si>
  <si>
    <t>Flux correction is also called 'flux adjustment'. A positive flux correction is downward i.e. added to the ocean. In accordance with common usage in geophysical disciplines, 'flux' implies per unit area, called 'flux density' in physics.</t>
  </si>
  <si>
    <t xml:space="preserve"> P0 (W m-2) heat_flux_correction : Heat Flux Correction **** NEMO-RD: not relevant for IPSLCM6 </t>
  </si>
  <si>
    <t>hfds</t>
  </si>
  <si>
    <t>Downward Heat Flux at Sea Water Surface</t>
  </si>
  <si>
    <t>Identified in the shaconemo (r274) ocean ping file: qt</t>
  </si>
  <si>
    <t>This is the net flux of heat entering the liquid water column through its upper surface (excluding any 'flux adjustment') .</t>
  </si>
  <si>
    <t xml:space="preserve"> P1 (W m-2) surface_downward_heat_flux_in_sea_water : This is the net flux of heat entering the liquid water column through its upper surface (excluding any "flux adjustment") . </t>
  </si>
  <si>
    <t>hfevapds</t>
  </si>
  <si>
    <t>Temperature Flux Due to Evaporation Expressed as Heat Flux out of Sea Water</t>
  </si>
  <si>
    <t>Identified in the shaconemo (r274) ocean ping file: hflx_evap_cea</t>
  </si>
  <si>
    <t>This is defined as 'where ice_free_sea over sea'</t>
  </si>
  <si>
    <t xml:space="preserve"> P1 (W m-2) temperature_flux_due_to_evaporation_expressed_as_heat_flux_out_of_sea_water : This is defined as "where ice_free_sea over sea" </t>
  </si>
  <si>
    <t>AerChemMIP,C4MIP,CMIP,GMMIP,GeoMIP,HighResMIP,ISMIP6,LS3MIP,OMIP,VIACSAB,VolMIP</t>
  </si>
  <si>
    <t>hfibthermds2d</t>
  </si>
  <si>
    <t>Heat Flux into Sea Water Due to Iceberg Thermodynamics</t>
  </si>
  <si>
    <t>Identified in the shaconemo (r274) ocean ping file: hflx_icb_cea</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</si>
  <si>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</si>
  <si>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AerChemMIP,C4MIP,CMIP,GMMIP,GeoMIP,HighResMIP,LS3MIP,OMIP,VolMIP</t>
  </si>
  <si>
    <t xml:space="preserve"> P1 (W m-2) heat_flux_into_sea_water_due_to_iceberg_thermodynamics : Heat Flux into Sea Water due to Iceberg Thermodynamics </t>
  </si>
  <si>
    <t>hflso</t>
  </si>
  <si>
    <t>Surface Downward Latent Heat Flux</t>
  </si>
  <si>
    <t>Identified in the shaconemo (r274) ocean ping file: qla_oce</t>
  </si>
  <si>
    <t>This is defined as with the cell methods string: where ice_free_sea over sea</t>
  </si>
  <si>
    <t xml:space="preserve"> P1 (W m-2) surface_downward_latent_heat_flux : This is defined as with the cell methods string: where ice_free_sea over sea **** NEMO-RD: does not provide </t>
  </si>
  <si>
    <t>hfrainds</t>
  </si>
  <si>
    <t>Temperature Flux Due to Rainfall Expressed as Heat Flux into Sea Water</t>
  </si>
  <si>
    <t>Identified in the shaconemo (r274) ocean ping file: hflx_rain_cea</t>
  </si>
  <si>
    <t>This is defined as 'where ice_free_sea over sea'; i.e., the total flux (considered here) entering the ice-free portion of the grid cell divided by the area of the ocean portion of the grid cell.  All such heat fluxes are computed based on Celsius scale.</t>
  </si>
  <si>
    <t xml:space="preserve"> P1 (W m-2) temperature_flux_due_to_rainfall_expressed_as_heat_flux_into_sea_water : This is defined as "where ice_free_sea over sea"; i.e., the total flux (considered here) entering the ice-free portion of the grid cell divided by the area of the ocean portion of the grid cell.  All such heat fluxes are computed based on Celsius scale.</t>
  </si>
  <si>
    <t>hfrunoffds2d</t>
  </si>
  <si>
    <t>Temperature Flux Due to Runoff Expressed as Heat Flux into Sea Water</t>
  </si>
  <si>
    <t>Identified in the shaconemo (r274) ocean ping file: hflx_rnf_cea</t>
  </si>
  <si>
    <t xml:space="preserve">Heat flux associated with liquid water which drains from land. It is calculated relative to the heat that would be transported by runoff water entering the sea at zero degrees Celsius. </t>
  </si>
  <si>
    <t xml:space="preserve"> P2 (W m-2) temperature_flux_due_to_runoff_expressed_as_heat_flux_into_sea_water : Temperature Flux due to Runoff Expressed as Heat Flux into Sea Water </t>
  </si>
  <si>
    <t>hfsnthermds2d</t>
  </si>
  <si>
    <t>Heat Flux into Sea Water Due to Snow Thermodynamics</t>
  </si>
  <si>
    <t>Identified in the shaconemo (r274) ocean ping file: hflx_snow_ao_cea</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</si>
  <si>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</si>
  <si>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 xml:space="preserve"> P2 (W m-2) heat_flux_into_sea_water_due_to_snow_thermodynamics : Heat Flux into Sea Water due to Snow Thermodynamics </t>
  </si>
  <si>
    <t>hfsso</t>
  </si>
  <si>
    <t>Surface Downward Sensible Heat Flux</t>
  </si>
  <si>
    <t>Identified in the shaconemo (r274) ocean ping file: qsb_oce</t>
  </si>
  <si>
    <t>Downward sensible heat flux over sea ice free sea. The surface sensible heat flux, also called turbulent heat flux, is the exchange of heat between the surface and the air by motion of air.</t>
  </si>
  <si>
    <t xml:space="preserve"> P1 (W m-2) surface_downward_sensible_heat_flux : This is defined as "where ice_free_sea over sea" **** NEMO-RD: does not do </t>
  </si>
  <si>
    <t>hfx</t>
  </si>
  <si>
    <t>Ocean Heat X Transport</t>
  </si>
  <si>
    <t>Identified in the shaconemo (r274) ocean ping file: uadv_heattr</t>
  </si>
  <si>
    <t>Contains all contributions to 'x-ward' heat transport from resolved and parameterized processes.  Use Celsius for temperature scale.</t>
  </si>
  <si>
    <t xml:space="preserve"> P1 (W) ocean_heat_x_transport : Contains all contributions to "x-ward" heat transport from resolved and parameterized processes.  Use Celsius for temperature scale.  </t>
  </si>
  <si>
    <t>hfy</t>
  </si>
  <si>
    <t>Ocean Heat Y Transport</t>
  </si>
  <si>
    <t>Identified in the shaconemo (r274) ocean ping file: vadv_heattr</t>
  </si>
  <si>
    <t>Contains all contributions to 'y-ward' heat transport from resolved and parameterized processes. Use Celsius for temperature scale.</t>
  </si>
  <si>
    <t xml:space="preserve"> P1 (W) ocean_heat_y_transport : Contains all contributions to "y-ward" heat transport from resolved and parameterized processes. Use Celsius for temperature scale.  </t>
  </si>
  <si>
    <t>htovgyre</t>
  </si>
  <si>
    <t>Northward Ocean Heat Transport Due to Gyre</t>
  </si>
  <si>
    <t>Identified in the shaconemo (r274) ocean ping file: sophtove_3bsn</t>
  </si>
  <si>
    <t>From all advective mass transport processes, resolved and parameterized.</t>
  </si>
  <si>
    <t xml:space="preserve"> P1 (W) northward_ocean_heat_transport_due_to_gyre : From all advective mass transport processes, resolved and parameterized. </t>
  </si>
  <si>
    <t>htovovrt</t>
  </si>
  <si>
    <t>Northward Ocean Heat Transport Due to Overturning</t>
  </si>
  <si>
    <t xml:space="preserve"> P1 (W) northward_ocean_heat_transport_due_to_overturning : From all advective mass transport processes, resolved and parameterized. </t>
  </si>
  <si>
    <t>intdic</t>
  </si>
  <si>
    <t>Dissolved Inorganic Carbon Content</t>
  </si>
  <si>
    <t>Identified in the shaconemo (r274) ocnBgchem ping file: INTDIC</t>
  </si>
  <si>
    <t>Vertically integrated DIC</t>
  </si>
  <si>
    <t xml:space="preserve"> P1 (kg m-2) ocean_mass_content_of_dissolved_inorganic_carbon : Vertically integrated DIC </t>
  </si>
  <si>
    <t>intdoc</t>
  </si>
  <si>
    <t>Dissolved Organic Carbon Content</t>
  </si>
  <si>
    <t>Vertically integrated DOC (explicit pools only)</t>
  </si>
  <si>
    <t xml:space="preserve"> P1 (kg m-2) ocean_mass_content_of_dissolved_organic_carbon : Vertically integrated DOC (explicit pools only) </t>
  </si>
  <si>
    <t>intpbfe</t>
  </si>
  <si>
    <t>Iron Production</t>
  </si>
  <si>
    <t>Identified in the shaconemo (r274) ocnBgchem ping file: INTPBFE</t>
  </si>
  <si>
    <t>Vertically integrated biogenic iron production</t>
  </si>
  <si>
    <t xml:space="preserve"> P1 (mol m-2 s-1) tendency_of_ocean_mole_content_of_iron_due_to_biological_production : Vertically integrated biogenic iron production </t>
  </si>
  <si>
    <t>intpbsi</t>
  </si>
  <si>
    <t>Silicon Production</t>
  </si>
  <si>
    <t>Identified in the shaconemo (r274) ocnBgchem ping file: INTPBSI</t>
  </si>
  <si>
    <t>Vertically integrated biogenic silica production</t>
  </si>
  <si>
    <t xml:space="preserve"> P1 (mol m-2 s-1) tendency_of_ocean_mole_content_of_silicon_due_to_biological_production : Vertically integrated biogenic silica production </t>
  </si>
  <si>
    <t>intpcalcite</t>
  </si>
  <si>
    <t>Calcite Production</t>
  </si>
  <si>
    <t>Identified in the shaconemo (r274) ocnBgchem ping file: INTPCAL</t>
  </si>
  <si>
    <t>Vertically integrated calcite production</t>
  </si>
  <si>
    <t xml:space="preserve"> P1 (mol m-2 s-1) tendency_of_ocean_mole_content_of_calcite_expressed_as_carbon_due_to_biological_production : Vertically integrated calcite production </t>
  </si>
  <si>
    <t>intpn2</t>
  </si>
  <si>
    <t>Nitrogen Fixation Rate in Ocean</t>
  </si>
  <si>
    <t>Identified in the shaconemo (r274) ocnBgchem ping file: INTNFIX</t>
  </si>
  <si>
    <t>Vertically integrated nitrogen fixation</t>
  </si>
  <si>
    <t>AerChemMIP,C4MIP,CDRMIP,CMIP,GMMIP,GeoMIP,HighResMIP,LS3MIP,OMIP,VIACSAB</t>
  </si>
  <si>
    <t xml:space="preserve"> P1 (mol m-2 s-1) tendency_of_ocean_mole_content_of_elemental_nitrogen_due_to_fixation : Vertically integrated nitrogen fixation </t>
  </si>
  <si>
    <t>intpoc</t>
  </si>
  <si>
    <t>Particulate Organic Carbon Content</t>
  </si>
  <si>
    <t>Identified in the shaconemo (r274) ocnBgchem ping file: INTPOC</t>
  </si>
  <si>
    <t>Vertically integrated POC</t>
  </si>
  <si>
    <t xml:space="preserve"> P2 (kg m-2) ocean_mass_content_of_particulate_organic_matter_expressed_as_carbon : Vertically integrated POC</t>
  </si>
  <si>
    <t>intpp</t>
  </si>
  <si>
    <t>Primary Organic Carbon Production by All Types of Phytoplankton</t>
  </si>
  <si>
    <t>Identified in the shaconemo (r274) ocnBgchem ping file: INTPP</t>
  </si>
  <si>
    <t>Vertically integrated total primary (organic carbon) production by phytoplankton.  This should equal the sum of intpdiat+intpphymisc, but those individual components may be unavailable in some models.</t>
  </si>
  <si>
    <t>AerChemMIP,C4MIP,CDRMIP,CMIP,DAMIP,DCPP,GMMIP,GeoMIP,HighResMIP,LS3MIP,OMIP,PAMIP,VIACSAB</t>
  </si>
  <si>
    <t xml:space="preserve"> P1 (mol m-2 s-1) net_primary_mole_productivity_of_biomass_expressed_as_carbon_by_phytoplankton : Vertically integrated total primary (organic carbon) production by phytoplankton.  This should equal the sum of intpdiat+intpphymisc, but those individual components may be unavailable in some models. </t>
  </si>
  <si>
    <t>intppcalc</t>
  </si>
  <si>
    <t>Net Primary Mole Productivity of Carbon by Calcareous Phytoplankton</t>
  </si>
  <si>
    <t>Vertically integrated primary (organic carbon) production by the calcareous phytoplankton component alone</t>
  </si>
  <si>
    <t xml:space="preserve"> P1 (mol m-2 s-1) net_primary_mole_productivity_of_biomass_expressed_as_carbon_by_calcareous_phytoplankton : "Production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Phytoplankton are autotrophic prokaryotic or eukaryotic algae that live near the water surface where there is sufficient light to support photosynthesis. "Calcareous phytoplankton" are phytoplankton that produce calcite. The phrase "expressed_as" is used in the construction A_expressed_as_B, where B is a chemical constituent of A. It means that the quantity indicated by the standard name is calculated solely with respect to the B contained in A, neglecting all other chemical constituents of A. Calcite is a mineral that is a polymorph of calcium carbonate. The chemical formula of calcite is CaCO3. Standard names also exist for aragonite, another polymorph of calcium carbonate. </t>
  </si>
  <si>
    <t>intppdiat</t>
  </si>
  <si>
    <t>Net Primary Organic Carbon Production by Diatoms</t>
  </si>
  <si>
    <t>Identified in the shaconemo (r274) ocnBgchem ping file: INTPPPHY2</t>
  </si>
  <si>
    <t>Vertically integrated primary (organic carbon) production by the diatom phytoplankton component alone</t>
  </si>
  <si>
    <t xml:space="preserve"> P1 (mol m-2 s-1) net_primary_mole_productivity_of_biomass_expressed_as_carbon_by_diatoms : Vertically integrated primary (organic carbon) production by the diatom phytoplankton component alone </t>
  </si>
  <si>
    <t>intppmisc</t>
  </si>
  <si>
    <t>Net Primary Organic Carbon Production by Other Phytoplankton</t>
  </si>
  <si>
    <t>Identified in the shaconemo (r274) ocnBgchem ping file: INTPPPHY</t>
  </si>
  <si>
    <t>Vertically integrated total primary (organic carbon) production by other phytoplankton components alone</t>
  </si>
  <si>
    <t xml:space="preserve"> P1 (mol m-2 s-1) net_primary_mole_productivity_of_biomass_expressed_as_carbon_by_miscellaneous_phytoplankton : Vertically integrated total primary (organic carbon) production by other phytoplankton components alone </t>
  </si>
  <si>
    <t>intppnitrate</t>
  </si>
  <si>
    <t>Primary Organic Carbon Production by Phytoplankton Based on Nitrate Uptake Alone</t>
  </si>
  <si>
    <t>Identified in the shaconemo (r274) ocnBgchem ping file: INTPNEW</t>
  </si>
  <si>
    <t>Vertically integrated primary (organic carbon) production by phytoplankton based on nitrate uptake alone</t>
  </si>
  <si>
    <t xml:space="preserve"> P1 (mol m-2 s-1) net_primary_mole_productivity_of_biomass_expressed_as_carbon_due_to_nitrate_utilization : Vertically integrated primary (organic carbon) production by phytoplankton based on nitrate uptake alone </t>
  </si>
  <si>
    <t>limfediat</t>
  </si>
  <si>
    <t>Iron Limitation of Diatoms</t>
  </si>
  <si>
    <t>Identified in the shaconemo (r274) ocnBgchem ping file: LDFeSFC</t>
  </si>
  <si>
    <t>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</si>
  <si>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AerChemMIP,C4MIP,CMIP,GMMIP,GeoMIP,HighResMIP,LS3MIP,OMIP,PMIP</t>
  </si>
  <si>
    <t xml:space="preserve"> P1 (1) iron_growth_limitation_of_diatoms : 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 </t>
  </si>
  <si>
    <t>limfemisc</t>
  </si>
  <si>
    <t>Iron Limitation of Other Phytoplankton</t>
  </si>
  <si>
    <t>Identified in the shaconemo (r274) ocnBgchem ping file: LNFeSFC</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</si>
  <si>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</si>
  <si>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 xml:space="preserve"> P1 (1) iron_growth_limitation_of_miscellaneous_phytoplankton : 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 </t>
  </si>
  <si>
    <t>limirrdiat</t>
  </si>
  <si>
    <t>Irradiance Limitation of Diatoms</t>
  </si>
  <si>
    <t>Identified in the shaconemo (r274) ocnBgchem ping file: LDlightSFC</t>
  </si>
  <si>
    <t>Growth limitation of diatoms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</si>
  <si>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 P1 (1) growth_limitation_of_diatoms_due_to_solar_irradiance : 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 </t>
  </si>
  <si>
    <t>limirrmisc</t>
  </si>
  <si>
    <t>Irradiance Limitation of Other Phytoplankton</t>
  </si>
  <si>
    <t>Identified in the shaconemo (r274) ocnBgchem ping file: LNlightSFC</t>
  </si>
  <si>
    <t>Growth limitation of miscellaneous 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</si>
  <si>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 P1 (1) growth_limitation_of_miscellaneous_phytoplankton_due_to_solar_irradiance : 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 </t>
  </si>
  <si>
    <t>limndiat</t>
  </si>
  <si>
    <t>Nitrogen Limitation of Diatoms</t>
  </si>
  <si>
    <t>Identified in the shaconemo (r274) ocnBgchem ping file: LDnutSFC</t>
  </si>
  <si>
    <t>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</si>
  <si>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P1 (1) nitrogen_growth_limitation_of_diatoms : 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</si>
  <si>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limndiaz</t>
  </si>
  <si>
    <t>Nitrogen Limitation of Diazotrophs</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</si>
  <si>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</si>
  <si>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 xml:space="preserve"> P1 (1) nitrogen_growth_limitation_of_diazotrophs : 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 </t>
  </si>
  <si>
    <t>limnmisc</t>
  </si>
  <si>
    <t>Nitrogen Limitation of Other Phytoplankton</t>
  </si>
  <si>
    <t>Identified in the shaconemo (r274) ocnBgchem ping file: LNnutSFC</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</si>
  <si>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</si>
  <si>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 xml:space="preserve"> P1 (1) nitrogen_growth_limitation_of_miscellaneous_phytoplankton : 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 </t>
  </si>
  <si>
    <t>AerChemMIP,C4MIP,CFMIP,CMIP,DAMIP,GMMIP,GeoMIP,HighResMIP,LS3MIP,OMIP,VIACSAB,VolMIP</t>
  </si>
  <si>
    <t>masso</t>
  </si>
  <si>
    <t>Sea Water Mass</t>
  </si>
  <si>
    <t>kg</t>
  </si>
  <si>
    <t>Identified in the shaconemo (r274) ocean ping file: scmastot</t>
  </si>
  <si>
    <t>Total mass of liquid sea water. For Boussinesq models, report this diagnostic as Boussinesq reference density times total volume.</t>
  </si>
  <si>
    <t xml:space="preserve"> P1 (kg) sea_water_mass : Total mass of liquid seawater. For Boussinesq models, report this diagnostic as Boussinesq reference density times total volume. </t>
  </si>
  <si>
    <t>mfo</t>
  </si>
  <si>
    <t>oline time</t>
  </si>
  <si>
    <t>Sea Water Transport</t>
  </si>
  <si>
    <t>kg s-1</t>
  </si>
  <si>
    <t>Identified in the shaconemo (r274) ocean ping file: transport_masse_transect</t>
  </si>
  <si>
    <t>Transport across_line means that which crosses a particular line on the Earth's surface; formally this means the integral along the line of the normal component of the transport.</t>
  </si>
  <si>
    <t xml:space="preserve"> P1 (kg s-1) sea_water_transport_across_line : Sea Water Transport </t>
  </si>
  <si>
    <t>mlotst</t>
  </si>
  <si>
    <t>Ocean Mixed Layer Thickness Defined by Sigma T</t>
  </si>
  <si>
    <t>Identified in the shaconemo (r274) ocean ping file: mldr10_3</t>
  </si>
  <si>
    <t>Sigma T is potential density referenced to ocean surface.</t>
  </si>
  <si>
    <t xml:space="preserve"> P2 (m) ocean_mixed_layer_thickness_defined_by_sigma_t : Sigma T is potential density referenced to ocean surface. </t>
  </si>
  <si>
    <t>mlotstmax</t>
  </si>
  <si>
    <t>Maximum Ocean Mixed Layer Thickness Defined by Sigma T</t>
  </si>
  <si>
    <t>Identified in the shaconemo (r274) ocean ping file: mldr10_3max</t>
  </si>
  <si>
    <t xml:space="preserve"> P1 (m) ocean_mixed_layer_thickness_defined_by_sigma_t : Sigma T is potential density referenced to ocean surface. </t>
  </si>
  <si>
    <t>mlotstmin</t>
  </si>
  <si>
    <t>Minimum Ocean Mixed Layer Thickness Defined by Sigma T</t>
  </si>
  <si>
    <t>Identified in the shaconemo (r274) ocean ping file: mldr10_3min</t>
  </si>
  <si>
    <t>mlotstsq</t>
  </si>
  <si>
    <t>Square of Ocean Mixed Layer Thickness Defined by Sigma T</t>
  </si>
  <si>
    <t>The phrase 'square_of_X' means X*X. The ocean mixed layer is the upper part of the ocean, regarded as being well-mixed. The base of the mixed layer defined by 'temperature', 'sigma', 'sigma_theta', 'sigma_t' or vertical diffusivity is the level at which the quantity indicated differs from its surface value by a certain amount. A coordinate variable or scalar coordinate variable with standard name sea_water_sigma_t_difference can be used to specify the sigma_t criterion that determines the layer thickness. Sigma-t of sea water is the density of water at atmospheric pressure (i.e. the surface) having the same temperature and salinity, minus 1000 kg m-3. 'Thickness' means the vertical extent of a layer.</t>
  </si>
  <si>
    <t xml:space="preserve"> P1 (m2) square_of_ocean_mixed_layer_thickness_defined_by_sigma_t : Square of Ocean Mixed Layer Thickness Defined by Sigma T </t>
  </si>
  <si>
    <t>msftbarot</t>
  </si>
  <si>
    <t>Ocean Barotropic Mass Streamfunction</t>
  </si>
  <si>
    <t>Identified in the shaconemo (r274) ocean ping file: uoce_e3u_vsum_e2u_cumul</t>
  </si>
  <si>
    <t>Streamfunction or its approximation for free surface models. See OMDP document for details.</t>
  </si>
  <si>
    <t xml:space="preserve"> P1 (kg s-1) ocean_barotropic_mass_streamfunction : Streamfunction or its approximation for free surface models. See OMDP document for details. </t>
  </si>
  <si>
    <t>msftyz</t>
  </si>
  <si>
    <t>gridlatitude olevel basin time</t>
  </si>
  <si>
    <t>Ocean Y Overturning Mass Streamfunction</t>
  </si>
  <si>
    <t>Identified in the shaconemo (r274) ocean ping file: zomsf_3bsn</t>
  </si>
  <si>
    <t>Overturning mass streamfunction arising from all advective mass transport processes, resolved and parameterized.</t>
  </si>
  <si>
    <t>AerChemMIP,C4MIP,CDRMIP,CMIP,DAMIP,GMMIP,GeoMIP,HighResMIP,LS3MIP,OMIP</t>
  </si>
  <si>
    <t xml:space="preserve"> P1 (kg s-1) ocean_y_overturning_mass_streamfunction : Overturning mass streamfunction arising from all advective mass transport processes, resolved and parameterized. </t>
  </si>
  <si>
    <t>nh4</t>
  </si>
  <si>
    <t>Dissolved Ammonium Concentration</t>
  </si>
  <si>
    <t>Identified in the shaconemo (r274) ocnBgchem ping file: NH4_E3T</t>
  </si>
  <si>
    <t>Mole concentration means moles (amount of substance) per unit volume and is used in the construction mole_concentration_of_X_in_Y, where X is a material constituent of Y.</t>
  </si>
  <si>
    <t xml:space="preserve"> P1 (mol m-3) mole_concentration_of_ammonium_in_sea_water : Mole concentration means moles (amount of substance) per unit volume and is used in the construction mole_concentration_of_X_in_Y, where X is a material constituent of Y. </t>
  </si>
  <si>
    <t>nh4os</t>
  </si>
  <si>
    <t>Surface Dissolved Ammonium Concentration</t>
  </si>
  <si>
    <t>Identified in the shaconemo (r274) ocnBgchem ping file: NH4SFC_E3T</t>
  </si>
  <si>
    <t xml:space="preserve"> P2 (mol m-3) mole_concentration_of_ammonium_in_sea_water : Mole concentration means moles (amount of substance) per unit volume and is used in the construction mole_concentration_of_X_in_Y, where X is a material constituent of Y. </t>
  </si>
  <si>
    <t>no3</t>
  </si>
  <si>
    <t>Dissolved Nitrate Concentration</t>
  </si>
  <si>
    <t>Identified in the shaconemo (r274) ocnBgchem ping file: NO3_E3T</t>
  </si>
  <si>
    <t xml:space="preserve"> P1 (mol m-3) mole_concentration_of_nitrate_in_sea_water : Mole concentration means moles (amount of substance) per unit volume and is used in the construction mole_concentration_of_X_in_Y, where X is a material constituent of Y. </t>
  </si>
  <si>
    <t>no3os</t>
  </si>
  <si>
    <t>Surface Dissolved Nitrate Concentration</t>
  </si>
  <si>
    <t>Identified in the shaconemo (r274) ocnBgchem ping file: NO3SFC_E3T</t>
  </si>
  <si>
    <t>o2</t>
  </si>
  <si>
    <t>Dissolved Oxygen Concentration</t>
  </si>
  <si>
    <t>Identified in the shaconemo (r274) ocnBgchem ping file: O2_E3T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</si>
  <si>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</si>
  <si>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 P1 (mol m-3) mole_concentration_of_dissolved_molecular_oxygen_in_sea_water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
  </si>
  <si>
    <t>o2min</t>
  </si>
  <si>
    <t>Oxygen Minimum Concentration</t>
  </si>
  <si>
    <t>Identified in the shaconemo (r274) ocnBgchem ping file: O2MIN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</si>
  <si>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</si>
  <si>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 xml:space="preserve"> P1 (mol m-3) mole_concentration_of_dissolved_molecular_oxygen_in_sea_water_at_shallowest_local_minimum_in_vertical_profile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 </t>
  </si>
  <si>
    <t>o2os</t>
  </si>
  <si>
    <t>Surface Dissolved Oxygen Concentration</t>
  </si>
  <si>
    <t>Identified in the shaconemo (r274) ocnBgchem ping file: O2SFC_E3T</t>
  </si>
  <si>
    <t>obvfsq</t>
  </si>
  <si>
    <t>Square of Brunt Vaisala Frequency in Sea Water</t>
  </si>
  <si>
    <t>s-2</t>
  </si>
  <si>
    <t>Identified in the shaconemo (r274) ocean ping file: bn2_e3t</t>
  </si>
  <si>
    <t>The phrase 'square_of_X' means X*X. Frequency is the number of oscillations of a wave per unit time. Brunt-Vaisala frequency is also sometimes called 'buoyancy frequency' and is a measure of the vertical stratification of the medium.</t>
  </si>
  <si>
    <t xml:space="preserve"> P1 (s-2) obvfsq : Square of Brunt Vaisala Frequency in Sea Water </t>
  </si>
  <si>
    <t>pbo</t>
  </si>
  <si>
    <t>Sea Water Pressure at Sea Floor</t>
  </si>
  <si>
    <t>Identified in the shaconemo (r274) ocean ping file: botpres</t>
  </si>
  <si>
    <t>'Sea water pressure' is the pressure that exists in the medium of sea water.  It includes the pressure due to overlying sea water, sea ice, air and any other medium that may be present.</t>
  </si>
  <si>
    <t>AerChemMIP,C4MIP,CMIP,DAMIP,GMMIP,GeoMIP,HighResMIP,LS3MIP,OMIP,VIACSAB</t>
  </si>
  <si>
    <t xml:space="preserve"> P1 (Pa) sea_water_pressure_at_sea_floor : Sea Water Pressure at Sea floor  </t>
  </si>
  <si>
    <t>ph</t>
  </si>
  <si>
    <t>pH</t>
  </si>
  <si>
    <t>Identified in the shaconemo (r274) ocnBgchem ping file: PH</t>
  </si>
  <si>
    <t>negative log of hydrogen ion concentration with the concentration expressed as mol H kg-1.</t>
  </si>
  <si>
    <t>AerChemMIP,C4MIP,CMIP,DCPP,GMMIP,GeoMIP,HighResMIP,LS3MIP,LUMIP,OMIP,PAMIP,PMIP,VIACSAB</t>
  </si>
  <si>
    <t xml:space="preserve"> P1 (1) sea_water_ph_reported_on_total_scale : negative log10 of hydrogen ion concentration with the concentration expressed as mol H kg-1. </t>
  </si>
  <si>
    <t>phos</t>
  </si>
  <si>
    <t>Surface pH</t>
  </si>
  <si>
    <t>Identified in the shaconemo (r274) ocnBgchem ping file: PHSFC</t>
  </si>
  <si>
    <t>negative log10 of hydrogen ion concentration with the concentration expressed as mol H kg-1.</t>
  </si>
  <si>
    <t>phyc</t>
  </si>
  <si>
    <t>Phytoplankton Carbon Concentration</t>
  </si>
  <si>
    <t>Identified in the shaconemo (r274) ocnBgchem ping file: PHY_E3T</t>
  </si>
  <si>
    <t>sum of phytoplankton carbon component concentrations.  In most (all?) cases this is the sum of phycdiat and phycmisc (i.e., 'Diatom Carbon Concentration' and 'Non-Diatom Phytoplankton Carbon Concentration'</t>
  </si>
  <si>
    <t>AerChemMIP,C4MIP,CMIP,DCPP,GMMIP,GeoMIP,LUMIP,OMIP,PAMIP</t>
  </si>
  <si>
    <t>phydiat</t>
  </si>
  <si>
    <t>Mole Concentration of Diatoms Expressed as Carbon in Sea Water</t>
  </si>
  <si>
    <t>Identified in the shaconemo (r274) ocnBgchem ping file: PHY2_E3T</t>
  </si>
  <si>
    <t>carbon from the diatom phytoplankton component concentration alone</t>
  </si>
  <si>
    <t xml:space="preserve"> P1 (mol m-3) mole_concentration_of_diatoms_expressed_as_carbon_in_sea_water : carbon from the diatom phytoplankton component concentration alone </t>
  </si>
  <si>
    <t>phydiatos</t>
  </si>
  <si>
    <t>Surface Mole Concentration of Diatoms Expressed as Carbon in Sea Water</t>
  </si>
  <si>
    <t>Identified in the shaconemo (r274) ocnBgchem ping file: PHY2SFC_E3T</t>
  </si>
  <si>
    <t xml:space="preserve"> P2 (mol m-3) mole_concentration_of_diatoms_expressed_as_carbon_in_sea_water : carbon from the diatom phytoplankton component concentration alone </t>
  </si>
  <si>
    <t>phyfe</t>
  </si>
  <si>
    <t>Mole Concentration of Total Phytoplankton Expressed as Iron in Sea Water</t>
  </si>
  <si>
    <t>Identified in the shaconemo (r274) ocnBgchem ping file: NFe_E3T</t>
  </si>
  <si>
    <t>sum of phytoplankton iron component concentrations</t>
  </si>
  <si>
    <t xml:space="preserve"> P2 (mol m-3) mole_concentration_of_phytoplankton_expressed_as_iron_in_sea_water : sum of phytoplankton iron component concentrations </t>
  </si>
  <si>
    <t>phyfeos</t>
  </si>
  <si>
    <t>Surface Mole Concentration of Total Phytoplankton Expressed as Iron in Sea Water</t>
  </si>
  <si>
    <t>Identified in the shaconemo (r274) ocnBgchem ping file: NFeSFC_E3T</t>
  </si>
  <si>
    <t>phymisc</t>
  </si>
  <si>
    <t>Mole Concentration of Miscellaneous Phytoplankton Expressed as Carbon in Sea Water</t>
  </si>
  <si>
    <t>carbon concentration from additional phytoplankton component alone</t>
  </si>
  <si>
    <t xml:space="preserve"> P1 (mol m-3) mole_concentration_of_miscellaneous_phytoplankton_expressed_as_carbon_in_sea_water : carbon concentration from additional phytoplankton component alone </t>
  </si>
  <si>
    <t>phymiscos</t>
  </si>
  <si>
    <t>Surface Mole Concentration of Miscellaneous Phytoplankton Expressed as Carbon in Sea Water</t>
  </si>
  <si>
    <t xml:space="preserve"> P2 (mol m-3) mole_concentration_of_miscellaneous_phytoplankton_expressed_as_carbon_in_sea_water : carbon concentration from additional phytoplankton component alone </t>
  </si>
  <si>
    <t>physi</t>
  </si>
  <si>
    <t>Mole Concentration of Total Phytoplankton Expressed as Silicon in Sea Water</t>
  </si>
  <si>
    <t>Identified in the shaconemo (r274) ocnBgchem ping file: DSi_E3T</t>
  </si>
  <si>
    <t>sum of phytoplankton silica component concentrations</t>
  </si>
  <si>
    <t xml:space="preserve"> P2 (mol m-3) mole_concentration_of_phytoplankton_expressed_as_silicon_in_sea_water : sum of phytoplankton silica component concentrations </t>
  </si>
  <si>
    <t>physios</t>
  </si>
  <si>
    <t>Surface Mole Concentration of Total Phytoplankton Expressed as Silicon in Sea Water</t>
  </si>
  <si>
    <t>Identified in the shaconemo (r274) ocnBgchem ping file: DSiSFC_E3T</t>
  </si>
  <si>
    <t>po4</t>
  </si>
  <si>
    <t>Total Dissolved Inorganic Phosphorus Concentration</t>
  </si>
  <si>
    <t>Identified in the shaconemo (r274) ocnBgchem ping file: PO4_E3T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</si>
  <si>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</si>
  <si>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 xml:space="preserve"> P1 (mol m-3) mole_concentration_of_dissolved_inorganic_phosphorus_in_sea_water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 </t>
  </si>
  <si>
    <t>po4os</t>
  </si>
  <si>
    <t>Surface Total Dissolved Inorganic Phosphorus Concentration</t>
  </si>
  <si>
    <t>Identified in the shaconemo (r274) ocnBgchem ping file: PO4SFC_E3T</t>
  </si>
  <si>
    <t>pp</t>
  </si>
  <si>
    <t>Primary Carbon Production by Phytoplankton</t>
  </si>
  <si>
    <t>Identified in the shaconemo (r274) ocnBgchem ping file: TPP</t>
  </si>
  <si>
    <t>total primary (organic carbon) production by phytoplankton</t>
  </si>
  <si>
    <t xml:space="preserve"> P1 (mol m-3 s-1) tendency_of_mole_concentration_of_particulate_organic_matter_expressed_as_carbon_in_sea_water_due_to_net_primary_production : total primary (organic carbon) production by phytoplankton </t>
  </si>
  <si>
    <t>ppos</t>
  </si>
  <si>
    <t>Identified in the shaconemo (r274) ocnBgchem ping file: TPPSFC</t>
  </si>
  <si>
    <t>pso</t>
  </si>
  <si>
    <t>Sea Water Pressure at Sea Water Surface</t>
  </si>
  <si>
    <t>The surface called 'surface' means the lower boundary of the atmosphere.  'Sea water pressure' is the pressure that exists in the medium of sea water.  It includes the pressure due to overlying sea water, sea ice, air and any other medium that may be present.</t>
  </si>
  <si>
    <t xml:space="preserve"> P1 (Pa) sea_water_pressure_at_sea_water_surface : Sea Water Pressure at Sea Water Surface **** NEMO-RD: not relevant for IPSLCM6 </t>
  </si>
  <si>
    <t>rlntds</t>
  </si>
  <si>
    <t>Surface Net Downward Longwave Radiation</t>
  </si>
  <si>
    <t>Identified in the shaconemo (r274) ocean ping file: qlw_oce</t>
  </si>
  <si>
    <t xml:space="preserve"> P1 (W m-2) surface_net_downward_longwave_flux : This is defined as "where ice_free_sea over sea" **** NEMO-RD: does not do </t>
  </si>
  <si>
    <t>rsdo</t>
  </si>
  <si>
    <t>Downwelling Shortwave Radiation in Sea Water</t>
  </si>
  <si>
    <t>Identified in the shaconemo (r274) ocean ping file: qsr3d_e3t_SBC</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</si>
  <si>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'shortwave' means shortwave radiation.</t>
  </si>
  <si>
    <t xml:space="preserve"> P1 (W m-2) downwelling_shortwave_flux_in_sea_water : Downwelling Shortwave Radiation in Sea Water </t>
  </si>
  <si>
    <t>rsntds</t>
  </si>
  <si>
    <t>Net Downward Shortwave Radiation at Sea Water Surface</t>
  </si>
  <si>
    <t>Identified in the shaconemo (r274) ocean ping file: qsr</t>
  </si>
  <si>
    <t>This is the flux into the surface of liquid sea water only. This excludes shortwave flux absorbed by sea ice, but includes any light that passes through the ice and is absorbed by the ocean.</t>
  </si>
  <si>
    <t xml:space="preserve"> P1 (W m-2) net_downward_shortwave_flux_at_sea_water_surface : This is the flux into the surface of liquid sea water only. This excludes shortwave flux absorbed by sea ice, but includes any light that passes through the ice and is absorbed by the ocean. </t>
  </si>
  <si>
    <t>sf6</t>
  </si>
  <si>
    <t>Mole Concentration of SF6 in Sea Water</t>
  </si>
  <si>
    <t>Identified in the shaconemo (r274) ocean ping file: SF6_E3T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</si>
  <si>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sulfur hexafluoride is SF6.</t>
  </si>
  <si>
    <t xml:space="preserve"> P1 (mol m-3) mole_concentration_of_sulfur_hexafluoride_in_sea_water : Moles Per Unit Mass of SF6 in sea water **** NEMO-RD: does not do </t>
  </si>
  <si>
    <t>sfdsi</t>
  </si>
  <si>
    <t>Downward Sea Ice Basal Salt Flux</t>
  </si>
  <si>
    <t>Identified in the shaconemo (r274) ocean ping file: saltflx</t>
  </si>
  <si>
    <t>This field is physical, and it arises since sea ice has a nonzero salt content, so it exchanges salt with the liquid ocean upon melting and freezing.</t>
  </si>
  <si>
    <t xml:space="preserve"> P1 (kg m-2 s-1) downward_sea_ice_basal_salt_flux : This field is physical, and it arises since sea ice has a nonzero salt content, so it exchanges salt with the liquid ocean upon melting and freezing. </t>
  </si>
  <si>
    <t>si</t>
  </si>
  <si>
    <t>Total Dissolved Inorganic Silicon Concentration</t>
  </si>
  <si>
    <t>Identified in the shaconemo (r274) ocnBgchem ping file: Si_E3T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</si>
  <si>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t>
  </si>
  <si>
    <t xml:space="preserve"> P1 (mol m-3) mole_concentration_of_dissolved_inorganic_silicon_in_sea_water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 </t>
  </si>
  <si>
    <t>sios</t>
  </si>
  <si>
    <t>Surface Total Dissolved Inorganic Silicon Concentration</t>
  </si>
  <si>
    <t>Identified in the shaconemo (r274) ocnBgchem ping file: SiSFC_E3T</t>
  </si>
  <si>
    <t>sltovgyre</t>
  </si>
  <si>
    <t>Northward Ocean Salt Transport Due to Gyre</t>
  </si>
  <si>
    <t>Identified in the shaconemo (r274) ocean ping file: sopstove_3bsn</t>
  </si>
  <si>
    <t xml:space="preserve"> P1 (kg s-1) northward_ocean_salt_transport_due_to_gyre : From all advective mass transport processes, resolved and parameterized. **** NEMO-RD: requested is as a function of latitude. In principle, we do not want to translate y into. latitude. to be written in meta data </t>
  </si>
  <si>
    <t>sltovovrt</t>
  </si>
  <si>
    <t>Northward Ocean Salt Transport Due to Overturning</t>
  </si>
  <si>
    <t xml:space="preserve"> P1 (kg s-1) northward_ocean_salt_transport_due_to_overturning : From all advective mass transport processes, resolved and parameterized. **** NEMO-RD: requested is as a function of latitude. In principle, we do not want to translate y into latitude. to be writtent in meta data </t>
  </si>
  <si>
    <t>so</t>
  </si>
  <si>
    <t>Sea Water Salinity</t>
  </si>
  <si>
    <t>Identified in the shaconemo (r274) ocean ping file: soce_e3t</t>
  </si>
  <si>
    <t xml:space="preserve"> P1 (0.001) sea_water_salinity : Sea Water Salinity </t>
  </si>
  <si>
    <t>sob</t>
  </si>
  <si>
    <t>Sea Water Salinity at Sea Floor</t>
  </si>
  <si>
    <t>Identified in the shaconemo (r274) ocean ping file: sbs_e3tb</t>
  </si>
  <si>
    <t>Model prognostic salinity at bottom-most model grid cell</t>
  </si>
  <si>
    <t xml:space="preserve"> P1 (0.001) sob : Model prognostic salinity at bottom-most model grid cell </t>
  </si>
  <si>
    <t>soga</t>
  </si>
  <si>
    <t>Global Mean Sea Water Salinity</t>
  </si>
  <si>
    <t>Identified in the shaconemo (r274) ocean ping file: scsaltot</t>
  </si>
  <si>
    <t>AerChemMIP,C4MIP,CMIP,DAMIP,GMMIP,GeoMIP,HighResMIP,ISMIP6,LS3MIP,OMIP,VIACSAB,VolMIP</t>
  </si>
  <si>
    <t xml:space="preserve"> P1 (0.001) sea_water_salinity : Global Mean Sea Water Salinity </t>
  </si>
  <si>
    <t>AerChemMIP,C4MIP,CMIP,DAMIP,DCPP,GMMIP,GeoMIP,HighResMIP,ISMIP6,LS3MIP,OMIP,PAMIP,VIACSAB,VolMIP</t>
  </si>
  <si>
    <t>sosga</t>
  </si>
  <si>
    <t>Global Average Sea Surface Salinity</t>
  </si>
  <si>
    <t>Identified in the shaconemo (r274) ocean ping file: scssstot</t>
  </si>
  <si>
    <t xml:space="preserve"> P1 (0.001) sea_surface_salinity : Global Average Sea Surface Salinity </t>
  </si>
  <si>
    <t>spco2</t>
  </si>
  <si>
    <t>Surface Aqueous Partial Pressure of CO2</t>
  </si>
  <si>
    <t>Identified in the shaconemo (r274) ocnBgchem ping file: pCO2sea</t>
  </si>
  <si>
    <t>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</si>
  <si>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AerChemMIP,C4MIP,CMIP,DAMIP,DCPP,GMMIP,GeoMIP,HighResMIP,LS3MIP,OMIP,PAMIP,VIACSAB</t>
  </si>
  <si>
    <t xml:space="preserve"> P1 (Pa) surface_partial_pressure_of_carbon_dioxide_in_sea_water : 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 </t>
  </si>
  <si>
    <t>talk</t>
  </si>
  <si>
    <t>Total Alkalinity</t>
  </si>
  <si>
    <t>Identified in the shaconemo (r274) ocnBgchem ping file: Alkalini_E3T</t>
  </si>
  <si>
    <t>total alkalinity equivalent concentration (including carbonate, nitrogen, silicate, and borate components)</t>
  </si>
  <si>
    <t xml:space="preserve"> P1 (mol m-3) sea_water_alkalinity_expressed_as_mole_equivalent : total alkalinity equivalent concentration (including carbonate, borate, phosphorus, silicon, and nitrogen components) </t>
  </si>
  <si>
    <t>talknat</t>
  </si>
  <si>
    <t>Natural Total Alkalinity</t>
  </si>
  <si>
    <t>total alkalinity equivalent concentration (including carbonate, borate, phosphorus, silicon, and nitrogen components) at preindustrial atmospheric xCO2</t>
  </si>
  <si>
    <t>AerChemMIP,C4MIP,CMIP,DAMIP,GMMIP,GeoMIP,OMIP</t>
  </si>
  <si>
    <t xml:space="preserve"> P1 (mol m-3) sea_water_alkalinity_natural_analogue_expressed_as_mole_equivalent : total alkalinity equivalent concentration (including carbonate, borate, phosphorus, silicon, and nitrogen components) at preindustrial atmospheric xCO2 </t>
  </si>
  <si>
    <t>talknatos</t>
  </si>
  <si>
    <t>Surface Natural Total Alkalinity</t>
  </si>
  <si>
    <t>Identified in the shaconemo (r274) ocnBgchem ping file: AlkaliniSFC_E3T</t>
  </si>
  <si>
    <t>talkos</t>
  </si>
  <si>
    <t>Surface Total Alkalinity</t>
  </si>
  <si>
    <t>total alkalinity equivalent concentration (including carbonate, borate, phosphorus, silicon, and nitrogen components)</t>
  </si>
  <si>
    <t>tauuo</t>
  </si>
  <si>
    <t>Sea Water Surface Downward X Stress</t>
  </si>
  <si>
    <t>N m-2</t>
  </si>
  <si>
    <t>Identified in the shaconemo (r274) ocean ping file: utau</t>
  </si>
  <si>
    <t>This is the stress on the liquid ocean from overlying atmosphere, sea ice, ice shelf, etc.</t>
  </si>
  <si>
    <t xml:space="preserve"> P1 (N m-2) surface_downward_x_stress : This is the stress on the liquid ocean from overlying atmosphere, sea ice, ice shelf, etc. </t>
  </si>
  <si>
    <t>tauvo</t>
  </si>
  <si>
    <t>Sea Water Surface Downward Y Stress</t>
  </si>
  <si>
    <t>Identified in the shaconemo (r274) ocean ping file: vtau</t>
  </si>
  <si>
    <t xml:space="preserve"> P1 (N m-2) surface_downward_y_stress : This is the stress on the liquid ocean from overlying atmosphere, sea ice, ice shelf, etc. </t>
  </si>
  <si>
    <t>thetao</t>
  </si>
  <si>
    <t>Sea Water Potential Temperature</t>
  </si>
  <si>
    <t>Identified in the shaconemo (r274) ocean ping file: toce_pot</t>
  </si>
  <si>
    <t>Diagnostic should be contributed even for models using conservative temperature as prognostic field.</t>
  </si>
  <si>
    <t xml:space="preserve"> P1 (degC) sea_water_potential_temperature : Diagnostic should be contributed even for models using conservative temperature as prognostic field. </t>
  </si>
  <si>
    <t>thetaoga</t>
  </si>
  <si>
    <t>Global Average Sea Water Potential Temperature</t>
  </si>
  <si>
    <t>Identified in the shaconemo (r274) ocean ping file: sctemtotpot</t>
  </si>
  <si>
    <t>Diagnostic should be contributed even for models using conservative temperature as prognostic field</t>
  </si>
  <si>
    <t xml:space="preserve"> P1 (degC) sea_water_potential_temperature : Diagnostic should be contributed even for models using conservative temperature as prognostic field </t>
  </si>
  <si>
    <t>AerChemMIP,C4MIP,CFMIP,CMIP,DAMIP,GMMIP,GeoMIP,HighResMIP,ISMIP6,LS3MIP,OMIP,VIACSAB,VolMIP</t>
  </si>
  <si>
    <t>tob</t>
  </si>
  <si>
    <t>Sea Water Potential Temperature at Sea Floor</t>
  </si>
  <si>
    <t>Identified in the shaconemo (r274) ocean ping file: toce_potb_e3tb</t>
  </si>
  <si>
    <t>Potential temperature at the ocean bottom-most grid cell.</t>
  </si>
  <si>
    <t xml:space="preserve"> P1 (degC) sea_water_potential_temperature_at_sea_floor : Potential temperature at the ocean bottom-most grid cell.  </t>
  </si>
  <si>
    <t>AerChemMIP,C4MIP,CMIP,CORDEX,DAMIP,DCPP,GMMIP,GeoMIP,HighResMIP,ISMIP6,LS3MIP,OMIP,PAMIP,VIACSAB,VolMIP</t>
  </si>
  <si>
    <t>tosga</t>
  </si>
  <si>
    <t>Global Average Sea Surface Temperature</t>
  </si>
  <si>
    <t>Identified in the shaconemo (r274) ocean ping file: scssttot</t>
  </si>
  <si>
    <t xml:space="preserve"> P1 (degC) sea_surface_temperature : This may differ from "surface temperature" in regions of sea ice.This may differ from "surface temperature" in regions of sea ice.For models using conservative temperature as prognostic field, they should report the SST as surface potent </t>
  </si>
  <si>
    <t>umo</t>
  </si>
  <si>
    <t>Ocean Mass X Transport</t>
  </si>
  <si>
    <t>Identified in the shaconemo (r274) ocean ping file: uocetr_eff</t>
  </si>
  <si>
    <t>X-ward mass transport from resolved and parameterized advective transport.</t>
  </si>
  <si>
    <t>AerChemMIP,C4MIP,CFMIP,CMIP,GMMIP,GeoMIP,HighResMIP,LS3MIP,OMIP,VIACSAB</t>
  </si>
  <si>
    <t xml:space="preserve"> P1 (kg s-1) ocean_mass_x_transport : X-ward mass transport from resolved and parameterized advective transport. </t>
  </si>
  <si>
    <t>uo</t>
  </si>
  <si>
    <t>Sea Water X Velocity</t>
  </si>
  <si>
    <t>m s-1</t>
  </si>
  <si>
    <t>Identified in the shaconemo (r274) ocean ping file: uoce_e3u</t>
  </si>
  <si>
    <t>Prognostic x-ward velocity component resolved by the model.</t>
  </si>
  <si>
    <t>AerChemMIP,C4MIP,CDRMIP,CFMIP,CMIP,DAMIP,DCPP,GMMIP,GeoMIP,HighResMIP,LS3MIP,OMIP,PAMIP,VIACSAB,VolMIP</t>
  </si>
  <si>
    <t xml:space="preserve"> P1 (m s-1) sea_water_x_velocity : Prognostic x-ward velocity component resolved by the model. </t>
  </si>
  <si>
    <t>vmo</t>
  </si>
  <si>
    <t>Ocean Mass Y Transport</t>
  </si>
  <si>
    <t>Identified in the shaconemo (r274) ocean ping file: vocetr_eff</t>
  </si>
  <si>
    <t>Y-ward mass transport from resolved and parameterized advective transport.</t>
  </si>
  <si>
    <t xml:space="preserve"> P1 (kg s-1) ocean_mass_y_transport : Y-ward mass transport from resolved and parameterized advective transport. </t>
  </si>
  <si>
    <t>vo</t>
  </si>
  <si>
    <t>Sea Water Y Velocity</t>
  </si>
  <si>
    <t>Identified in the shaconemo (r274) ocean ping file: voce_e3v</t>
  </si>
  <si>
    <t>Prognostic y-ward velocity component resolved by the model.</t>
  </si>
  <si>
    <t xml:space="preserve"> P1 (m s-1) sea_water_y_velocity : Prognostic x-ward velocity component resolved by the model. </t>
  </si>
  <si>
    <t>volo</t>
  </si>
  <si>
    <t>Sea Water Volume</t>
  </si>
  <si>
    <t>m3</t>
  </si>
  <si>
    <t>Identified in the shaconemo (r274) ocean ping file: scvoltot</t>
  </si>
  <si>
    <t>Total volume of liquid sea water.</t>
  </si>
  <si>
    <t xml:space="preserve"> P1 (m3) sea_water_volume : Total volume of liquid seawater. </t>
  </si>
  <si>
    <t>wfcorr</t>
  </si>
  <si>
    <t>Water Flux Correction</t>
  </si>
  <si>
    <t>Identified in the shaconemo (r274) ocean ping file: erp</t>
  </si>
  <si>
    <t>Computed as the water flux into the ocean due to flux correction divided by the area of the ocean portion of the grid cell.</t>
  </si>
  <si>
    <t xml:space="preserve"> P1 (kg m-2 s-1) water_flux_correction : Positive flux implies correction adds water to ocean. </t>
  </si>
  <si>
    <t>wfo</t>
  </si>
  <si>
    <t>Water Flux into Sea Water</t>
  </si>
  <si>
    <t>Identified in the shaconemo (r274) ocean ping file: empmr</t>
  </si>
  <si>
    <t>Computed as the water flux into the ocean divided by the area of the ocean portion of the grid cell. This is the sum *wfonocorr* and *wfcorr*.</t>
  </si>
  <si>
    <t xml:space="preserve"> P1 (kg m-2 s-1) water_flux_into_sea_water : computed as the water  flux into the ocean divided by the area of the ocean portion of the grid cell.  This is the sum of the next two variables in this table.  </t>
  </si>
  <si>
    <t>wfonocorr</t>
  </si>
  <si>
    <t>Water Flux into Sea Water Without Flux Correction</t>
  </si>
  <si>
    <t>Computed as the water flux (without flux correction) into the ocean divided by the area of the ocean portion of the grid cell.</t>
  </si>
  <si>
    <t xml:space="preserve"> P1 (kg m-2 s-1) water_flux_into_sea_water_without_flux_correction : computed as the water  flux (without flux correction) into the ocean divided by the area of the ocean portion of the grid cell. *** NEMO-RD : TODO in field_ocean, empmr is defined as water flux out of sea ice and sea water. Is sea ice really taken into here? If no, correct description in field. If yes, this input is wrong here. </t>
  </si>
  <si>
    <t>wmo</t>
  </si>
  <si>
    <t>Upward Ocean Mass Transport</t>
  </si>
  <si>
    <t>Identified in the shaconemo (r274) ocean ping file: wocetr_eff</t>
  </si>
  <si>
    <t>Upward mass transport from resolved and parameterized advective transport.</t>
  </si>
  <si>
    <t>AerChemMIP,C4MIP,CFMIP,CMIP,DAMIP,DCPP,GMMIP,GeoMIP,HighResMIP,LS3MIP,OMIP,PAMIP,VIACSAB</t>
  </si>
  <si>
    <t xml:space="preserve"> P1 (kg s-1) upward_ocean_mass_transport : Upward mass transport from resolved and parameterized advective transport. </t>
  </si>
  <si>
    <t>wo</t>
  </si>
  <si>
    <t>Sea Water Vertical Velocity</t>
  </si>
  <si>
    <t>Identified in the shaconemo (r274) ocean ping file: woce</t>
  </si>
  <si>
    <t>A velocity is a vector quantity. 'Upward' indicates a vector component which is positive when directed upward (negative downward).</t>
  </si>
  <si>
    <t xml:space="preserve"> P1 (m s-1) upward_sea_water_velocity : Sea Water Vertical Velocity </t>
  </si>
  <si>
    <t>zhalfo</t>
  </si>
  <si>
    <t>longitude latitude olevhalf time</t>
  </si>
  <si>
    <t>Depth Below Geoid of Interfaces Between Ocean Layers</t>
  </si>
  <si>
    <t>Depth below geoid</t>
  </si>
  <si>
    <t xml:space="preserve"> P1 (m) depth_below_geoid : Depth below geoid </t>
  </si>
  <si>
    <t>zmeso</t>
  </si>
  <si>
    <t>Mole Concentration of Mesozooplankton Expressed as Carbon in Sea Water</t>
  </si>
  <si>
    <t>Identified in the shaconemo (r274) ocnBgchem ping file: ZOO2_E3T</t>
  </si>
  <si>
    <t>carbon  concentration from mesozooplankton (20-200 um) component alone</t>
  </si>
  <si>
    <t xml:space="preserve"> P1 (mol m-3) mole_concentration_of_mesozooplankton_expressed_as_carbon_in_sea_water : carbon  concentration from mesozooplankton (20-200 um) component alone </t>
  </si>
  <si>
    <t>zmesoos</t>
  </si>
  <si>
    <t>Surface Mole Concentration of Mesozooplankton Expressed as Carbon in Sea Water</t>
  </si>
  <si>
    <t>Identified in the shaconemo (r274) ocnBgchem ping file: ZOO2SFC_E3T</t>
  </si>
  <si>
    <t xml:space="preserve"> P2 (mol m-3) mole_concentration_of_mesozooplankton_expressed_as_carbon_in_sea_water : carbon  concentration from mesozooplankton (20-200 um) component alone </t>
  </si>
  <si>
    <t>zmicro</t>
  </si>
  <si>
    <t>Mole Concentration of Microzooplankton Expressed as Carbon in Sea Water</t>
  </si>
  <si>
    <t>Identified in the shaconemo (r274) ocnBgchem ping file: ZOO_E3T</t>
  </si>
  <si>
    <t>carbon  concentration from the microzooplankton (&lt;20 um) component alone</t>
  </si>
  <si>
    <t xml:space="preserve"> P1 (mol m-3) mole_concentration_of_microzooplankton_expressed_as_carbon_in_sea_water : carbon  concentration from the microzooplankton (&lt;20 um) component alone </t>
  </si>
  <si>
    <t>zmicroos</t>
  </si>
  <si>
    <t>Surface Mole Concentration of Microzooplankton Expressed as Carbon in Sea Water</t>
  </si>
  <si>
    <t>Identified in the shaconemo (r274) ocnBgchem ping file: ZOOSFC_E3T</t>
  </si>
  <si>
    <t xml:space="preserve"> P2 (mol m-3) mole_concentration_of_microzooplankton_expressed_as_carbon_in_sea_water : carbon  concentration from the microzooplankton (&lt;20 um) component alone </t>
  </si>
  <si>
    <t>zo2min</t>
  </si>
  <si>
    <t>Depth of Oxygen Minimum Concentration</t>
  </si>
  <si>
    <t>Identified in the shaconemo (r274) ocnBgchem ping file: ZO2MIN</t>
  </si>
  <si>
    <t>Depth of vertical minimum concentration of dissolved oxygen gas (if two, then the shallower)</t>
  </si>
  <si>
    <t xml:space="preserve"> P1 (m) depth_at_shallowest_local_minimum_in_vertical_profile_of_mole_concentration_of_dissolved_molecular_oxygen_in_sea_water : Depth of vertical minimum concentration of dissolved oxygen gas (if two, then the shallower) </t>
  </si>
  <si>
    <t>zooc</t>
  </si>
  <si>
    <t>Zooplankton Carbon Concentration</t>
  </si>
  <si>
    <t>sum of zooplankton carbon component concentrations</t>
  </si>
  <si>
    <t>AerChemMIP,C4MIP,CMIP,DCPP,GMMIP,GeoMIP,HighResMIP,LS3MIP,LUMIP,OMIP,PAMIP,VIACSAB</t>
  </si>
  <si>
    <t xml:space="preserve"> P1 (mol m-3) mole_concentration_of_zooplankton_expressed_as_carbon_in_sea_water : sum of zooplankton carbon component concentrations </t>
  </si>
  <si>
    <t>zoocos</t>
  </si>
  <si>
    <t>Surface Zooplankton Carbon Concentration</t>
  </si>
  <si>
    <t xml:space="preserve"> P2 (mol m-3) mole_concentration_of_zooplankton_expressed_as_carbon_in_sea_water : sum of zooplankton carbon component concentrations </t>
  </si>
  <si>
    <t>zos</t>
  </si>
  <si>
    <t>Sea Surface Height Above Geoid</t>
  </si>
  <si>
    <t>Identified in the shaconemo (r274) ocean ping file: sshdyn</t>
  </si>
  <si>
    <t>This is the dynamic sea level, so should have zero global area mean. It should not include inverse barometer depressions from sea ice.</t>
  </si>
  <si>
    <t>AerChemMIP,C4MIP,CDRMIP,CMIP,DAMIP,DCPP,GMMIP,GeoMIP,HighResMIP,ISMIP6,LS3MIP,OMIP,PAMIP,VIACSAB,VolMIP</t>
  </si>
  <si>
    <t xml:space="preserve"> P1 (m) sea_surface_height_above_geoid : This is the dynamic sea level, so should have zero global area mean. It should not include inverse barometer depressions from sea ice. </t>
  </si>
  <si>
    <t>zossq</t>
  </si>
  <si>
    <t>Square of Sea Surface Height Above Geoid</t>
  </si>
  <si>
    <t>Identified in the shaconemo (r274) ocean ping file: sshdyn2</t>
  </si>
  <si>
    <t>Surface ocean geoid defines z=0.</t>
  </si>
  <si>
    <t xml:space="preserve"> P1 (m2) square_of_sea_surface_height_above_geoid : Surface ocean geoid defines z=0. </t>
  </si>
  <si>
    <t>zostoga</t>
  </si>
  <si>
    <t>Global Average Thermosteric Sea Level Change</t>
  </si>
  <si>
    <t>Identified in the shaconemo (r274) ocean ping file: scsshtst</t>
  </si>
  <si>
    <t>There is no CMIP6 request for zosga nor zossga.</t>
  </si>
  <si>
    <t>AerChemMIP,C4MIP,CDRMIP,CMIP,DAMIP,DCPP,GMMIP,GeoMIP,HighResMIP,ISMIP6,LS3MIP,OMIP,PAMIP,VIACSAB</t>
  </si>
  <si>
    <t xml:space="preserve"> P1 (m) global_average_thermosteric_sea_level_change : There is no CMIP6 request for zosga nor zossga. </t>
  </si>
  <si>
    <t>Oyr</t>
  </si>
  <si>
    <t>AerChemMIP,CMIP,GeoMIP,LUMIP,OMIP</t>
  </si>
  <si>
    <t>AerChemMIP,CMIP,GeoMIP,LUMIP,OMIP,PMIP,VIACSAB</t>
  </si>
  <si>
    <t>AerChemMIP,CMIP,GeoMIP,LUMIP,OMIP,PMIP</t>
  </si>
  <si>
    <t>AerChemMIP,CMIP,GeoMIP,LUMIP,OMIP,VIACSAB</t>
  </si>
  <si>
    <t>dcalc</t>
  </si>
  <si>
    <t>Calcite Dissolution</t>
  </si>
  <si>
    <t>Identified in the shaconemo (r274) ocnBgchem ping file: DCAL</t>
  </si>
  <si>
    <t>Rate of change of Calcite carbon mole concentration  due to dissolution</t>
  </si>
  <si>
    <t xml:space="preserve"> P1 (mol m-3 s-1) tendency_of_mole_concentration_of_calcite_expressed_as_carbon_in_sea_water_due_to_dissolution : Rate of change of Calcite carbon mole concentration  due to dissolution </t>
  </si>
  <si>
    <t>AerChemMIP,CDRMIP,CMIP,GeoMIP,LUMIP,OMIP,PMIP,VIACSAB</t>
  </si>
  <si>
    <t>difvho</t>
  </si>
  <si>
    <t>Ocean Vertical Heat Diffusivity</t>
  </si>
  <si>
    <t>m2 s-1</t>
  </si>
  <si>
    <t>Identified in the shaconemo (r274) ocean ping file: avt_e3w</t>
  </si>
  <si>
    <t>Vertical/dianeutral diffusivity applied to prognostic temperature field.</t>
  </si>
  <si>
    <t>AerChemMIP,CMIP,FAFMIP,GeoMIP,LUMIP,OMIP</t>
  </si>
  <si>
    <t xml:space="preserve"> P1 (m2 s-1) ocean_vertical_heat_diffusivity : Vertical/dianeutral diffusivity applied to prognostic temperature field. </t>
  </si>
  <si>
    <t>difvso</t>
  </si>
  <si>
    <t>Ocean Vertical Salt Diffusivity</t>
  </si>
  <si>
    <t>Identified in the shaconemo (r274) ocean ping file: avs_e3w</t>
  </si>
  <si>
    <t>Vertical/dianeutral diffusivity applied to prognostic salinity field.</t>
  </si>
  <si>
    <t xml:space="preserve"> P1 (m2 s-1) ocean_vertical_salt_diffusivity : Vertical/dianeutral diffusivity applied to prognostic salinity field. </t>
  </si>
  <si>
    <t>expcalc</t>
  </si>
  <si>
    <t>Identified in the shaconemo (r274) ocnBgchem ping file: EXPCAL</t>
  </si>
  <si>
    <t>Downward flux of Calcite</t>
  </si>
  <si>
    <t xml:space="preserve"> P1 (mol m-2 s-1) sinking_mole_flux_of_calcite_expressed_as_carbon_in_sea_water : Downward flux of Calcite </t>
  </si>
  <si>
    <t>expfe</t>
  </si>
  <si>
    <t>Sinking Particulate Iron Flux</t>
  </si>
  <si>
    <t>Identified in the shaconemo (r274) ocnBgchem ping file: EXPFE</t>
  </si>
  <si>
    <t>expn</t>
  </si>
  <si>
    <t>Sinking Particulate Organic Nitrogen Flux</t>
  </si>
  <si>
    <t xml:space="preserve"> P1 (mol m-2 s-1) sinking_mole_flux_of_particulate_organic_nitrogen_in_sea_water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</si>
  <si>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expp</t>
  </si>
  <si>
    <t>Sinking Particulate Organic Phosphorus Flux</t>
  </si>
  <si>
    <t xml:space="preserve"> P1 (mol m-2 s-1) sinking_mole_flux_of_particulate_organic_phosphorus_in_sea_water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</si>
  <si>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expsi</t>
  </si>
  <si>
    <t>Sinking Particulate Silicon Flux</t>
  </si>
  <si>
    <t>Identified in the shaconemo (r274) ocnBgchem ping file: EXPSI</t>
  </si>
  <si>
    <t>AerChemMIP,CDRMIP,CMIP,GeoMIP,LUMIP,OMIP,PMIP</t>
  </si>
  <si>
    <t>ocontempdiff</t>
  </si>
  <si>
    <t>Tendency of Sea Water Conservative Temperature Expressed as Heat Content Due to Parameterized Dianeutral Mixing</t>
  </si>
  <si>
    <t>Identified in the shaconemo (r274) ocean ping file: ttrd_zdfp_e3t</t>
  </si>
  <si>
    <t>Tendency of heat content for a grid cell from parameterized dianeutral mixing. Reported only for models that use conservative temperature as prognostic field.</t>
  </si>
  <si>
    <t xml:space="preserve"> P1 (W m-2) ocontempdiff : Tendency of heat content for a grid cell from parameterized dianeutral mixing. Reported only for models that use conservative temperature as prognostic field. </t>
  </si>
  <si>
    <t>ocontemppadvect</t>
  </si>
  <si>
    <t>Tendency of Sea Water Conservative Temperature Expressed as Heat Content Due to Parameterized Eddy Advection</t>
  </si>
  <si>
    <t>Identified in the shaconemo (r274) ocean ping file: ttrd_eivad_e3t</t>
  </si>
  <si>
    <t>Tendency of heat content for a grid cell from parameterized eddy advection (any form of eddy advection). Reported only for models that use conservative temperature as prognostic field.</t>
  </si>
  <si>
    <t xml:space="preserve"> P1 (W m-2) ocontemppadvect : Tendency of heat content for a grid cell from parameterized eddy advection (any form of eddy advection). Reported only for models that use conservative temperature as prognostic field. </t>
  </si>
  <si>
    <t>ocontemppmdiff</t>
  </si>
  <si>
    <t>Tendency of Sea Water Conservative Temperature Expressed as Heat Content Due to Parameterized Mesoscale Diffusion</t>
  </si>
  <si>
    <t>Identified in the shaconemo (r274) ocean ping file: ttrd_iso_e3t</t>
  </si>
  <si>
    <t>Tendency of heat content for a grid cell from parameterized mesoscale eddy diffusion. Reported only for models that use conservative temperature as prognostic field.</t>
  </si>
  <si>
    <t xml:space="preserve"> P1 (W m-2) ocontemppmdiff : Tendency of heat content for a grid cell from parameterized mesoscale eddy diffusion. Reported only for models that use conservative temperature as prognostic field. </t>
  </si>
  <si>
    <t>ocontemprmadvect</t>
  </si>
  <si>
    <t>Tendency of Sea Water Conservative Temperature Expressed as Heat Content Due to Residual Mean Advection</t>
  </si>
  <si>
    <t>Identified in the shaconemo (r274) ocean ping file: ttrd_totad_e3t</t>
  </si>
  <si>
    <t>Conservative Temperature is defined as part of the Thermodynamic Equation of Seawater 2010 (TEOS-10) which was adopted in 2010 by the International Oceanographic Commission (IOC). The phrase 'residual mean 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</si>
  <si>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 P1 (W m-2) ocontemprmadvect : Tendency of Sea Water Conservative Temperature Expressed as Heat Content due to Residual Mean Advection  </t>
  </si>
  <si>
    <t>ocontemptend</t>
  </si>
  <si>
    <t>Tendency of Sea Water Conservative Temperature Expressed as Heat Content</t>
  </si>
  <si>
    <t>Identified in the shaconemo (r274) ocean ping file: ttrd_tot_e3t</t>
  </si>
  <si>
    <t>Tendency of heat content for a grid cell from all processes. Reported only for models that use conservative temperature as prognostic field.</t>
  </si>
  <si>
    <t xml:space="preserve"> P1 (W m-2) ocontemptend : Tendency of heat content for a grid cell from all processes. Reported only for models that use conservative temperature as prognostic field.  </t>
  </si>
  <si>
    <t>osaltdiff</t>
  </si>
  <si>
    <t>Tendency of Sea Water Salinity Expressed as Salt Content Due to Parameterized Dianeutral Mixing</t>
  </si>
  <si>
    <t>Identified in the shaconemo (r274) ocean ping file: strd_zdfp_e3t</t>
  </si>
  <si>
    <t>Tendency of salt content for a grid cell from parameterized dianeutral mixing.</t>
  </si>
  <si>
    <t xml:space="preserve"> P1 (kg m-2 s-1) osaltdiff : Tendency of salt content for a grid cell from parameterized dianeutral mixing.</t>
  </si>
  <si>
    <t>osaltpadvect</t>
  </si>
  <si>
    <t>Tendency of Sea Water Salinity Expressed as Salt Content Due to Parameterized Eddy Advection</t>
  </si>
  <si>
    <t>Identified in the shaconemo (r274) ocean ping file: strd_eivad_e3t</t>
  </si>
  <si>
    <t>Tendency of salt content for a grid cell from parameterized eddy advection (any form of eddy advection).</t>
  </si>
  <si>
    <t xml:space="preserve"> P1 (kg m-2 s-1) osaltpadvect : Tendency of salt content for a grid cell from parameterized eddy advection (any form of eddy advection). </t>
  </si>
  <si>
    <t>osaltpmdiff</t>
  </si>
  <si>
    <t>Tendency of Sea Water Salinity Expressed as Salt Content Due to Parameterized Mesoscale Diffusion</t>
  </si>
  <si>
    <t>Identified in the shaconemo (r274) ocean ping file: strd_iso_e3t</t>
  </si>
  <si>
    <t>Tendency of salt content for a grid cell from parameterized mesoscale eddy diffusion.</t>
  </si>
  <si>
    <t xml:space="preserve"> P1 (kg m-2 s-1) osaltpmdiff : Tendency of salt content for a grid cell from parameterized mesoscale eddy diffusion. </t>
  </si>
  <si>
    <t>osaltrmadvect</t>
  </si>
  <si>
    <t>Tendency of Sea Water Salinity Expressed as Salt Content Due to Residual Mean Advection</t>
  </si>
  <si>
    <t>Identified in the shaconemo (r274) ocean ping file: strd_totad_e3t</t>
  </si>
  <si>
    <t>The phrase 'residual mean 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</si>
  <si>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 P1 (kg m-2 s-1) osaltrmadvect : Tendency of Sea Water Salinity Expressed as Salt Content due to Residual Mean Advection </t>
  </si>
  <si>
    <t>osalttend</t>
  </si>
  <si>
    <t>Tendency of Sea Water Salinity Expressed as Salt Content</t>
  </si>
  <si>
    <t>Identified in the shaconemo (r274) ocean ping file: strd_tot_e3t</t>
  </si>
  <si>
    <t>Tendency of salt content for a grid cell from all processes.</t>
  </si>
  <si>
    <t xml:space="preserve"> P1 (kg m-2 s-1) osalttend : Tendency of salt content for a grid cell from all processes. </t>
  </si>
  <si>
    <t>pbfe</t>
  </si>
  <si>
    <t>Biogenic Iron Production</t>
  </si>
  <si>
    <t>Identified in the shaconemo (r274) ocnBgchem ping file: PFeN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</si>
  <si>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</si>
  <si>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 P1 (mol m-3 s-1) tendency_of_mole_concentration_of_iron_in_sea_water_due_to_biological_production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t>
  </si>
  <si>
    <t>pbsi</t>
  </si>
  <si>
    <t>Biogenic Silicon Production</t>
  </si>
  <si>
    <t>Identified in the shaconemo (r274) ocnBgchem ping file: PBSi</t>
  </si>
  <si>
    <t xml:space="preserve"> P1 (mol m-3 s-1) tendency_of_mole_concentration_of_silicon_in_sea_water_due_to_biological_production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t>
  </si>
  <si>
    <t>pcalc</t>
  </si>
  <si>
    <t>Identified in the shaconemo (r274) ocnBgchem ping file: PCAL</t>
  </si>
  <si>
    <t xml:space="preserve">Production rate of Calcite, a mineral that is a polymorph of calcium carbonate. The chemical formula of calcite is CaCO3. </t>
  </si>
  <si>
    <t xml:space="preserve"> P1 (mol m-3 s-1) tendency_of_mole_concentration_of_calcite_expressed_as_carbon_in_sea_water_due_to_biological_production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 Standard names also exist for aragonite, another polymorph of calcium carbonate. </t>
  </si>
  <si>
    <t>AerChemMIP,CDRMIP,CMIP,GeoMIP,LUMIP,OMIP,VIACSAB</t>
  </si>
  <si>
    <t>pnitrate</t>
  </si>
  <si>
    <t>Primary Carbon Production by Phytoplankton Due to Nitrate Uptake Alone</t>
  </si>
  <si>
    <t>Identified in the shaconemo (r274) ocnBgchem ping file: TPNEW</t>
  </si>
  <si>
    <t>Primary (organic carbon) production by phytoplankton due to nitrate uptake alone</t>
  </si>
  <si>
    <t xml:space="preserve"> P1 (mol m-3 s-1) tendency_of_mole_concentration_of_particulate_organic_matter_expressed_as_carbon_in_sea_water_due_to_nitrate_utilization : Primary (organic carbon) production by phytoplankton due to nitrate uptake alone </t>
  </si>
  <si>
    <t>ppdiat</t>
  </si>
  <si>
    <t>Identified in the shaconemo (r274) ocnBgchem ping file: PPPHY2</t>
  </si>
  <si>
    <t>Primary (organic carbon) production by the diatom component alone</t>
  </si>
  <si>
    <t xml:space="preserve"> P1 (mol m-3 s-1) tendency_of_mole_concentration_of_particulate_organic_matter_expressed_as_carbon_in_sea_water_due_to_net_primary_production_by_diatoms : Primary (organic carbon) production by diatom phytoplankton components alone </t>
  </si>
  <si>
    <t>ppmisc</t>
  </si>
  <si>
    <t>Identified in the shaconemo (r274) ocnBgchem ping file: PPPHY</t>
  </si>
  <si>
    <t>Primary (organic carbon) production by other phytoplankton components alone</t>
  </si>
  <si>
    <t xml:space="preserve"> P1 (mol m-3 s-1) tendency_of_mole_concentration_of_particulate_organic_matter_expressed_as_carbon_in_sea_water_due_to_net_primary_production_by_miscellaneous_phytoplankton : Primary (organic carbon) production by other phytoplankton components alone </t>
  </si>
  <si>
    <t>remoc</t>
  </si>
  <si>
    <t>Remineralization of Organic Carbon</t>
  </si>
  <si>
    <t>Identified in the shaconemo (r274) ocnBgchem ping file: REMIN</t>
  </si>
  <si>
    <t>Remineralization is the degradation of organic matter into inorganic forms of carbon, nitrogen, phosphorus and other micronutrients, which consumes oxygen and releases energy.</t>
  </si>
  <si>
    <t>AerChemMIP,C4MIP,CMIP,GeoMIP,LUMIP,OMIP</t>
  </si>
  <si>
    <t xml:space="preserve"> P2 (mol m-3 s-1) tendency_of_mole_concentration_of_particulate_organic_matter_expressed_as_carbon_in_sea_water_due_to_remineralization : "tendency_of_X"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Remineralization is the degradation of organic matter into inorganic forms of carbon, nitrogen, phosphorus and other micronutrients, which consumes oxygen and releases energy. </t>
  </si>
  <si>
    <t>somint</t>
  </si>
  <si>
    <t>Depth Integral of Product of Sea Water Density and Prognostic Salinity</t>
  </si>
  <si>
    <t>1e-3 kg m-2</t>
  </si>
  <si>
    <t>Identified in the shaconemo (r274) ocean ping file: somint</t>
  </si>
  <si>
    <t>Full column sum of density*cell thickness*prognostic salinity. If the model is Boussinesq, then use Boussinesq reference density for the density factor.</t>
  </si>
  <si>
    <t xml:space="preserve"> P1 (1e-3 kg m-2) somint : Full column sum of density*cell thickness*prognostic salinity. If the model is Boussinesq, then use Boussinesq reference density for the density factor. </t>
  </si>
  <si>
    <t>tnpeo</t>
  </si>
  <si>
    <t>Tendency of Ocean Potential Energy Content</t>
  </si>
  <si>
    <t>Identified in the shaconemo (r274) ocean ping file: tnpeo</t>
  </si>
  <si>
    <t>Rate that work is done against vertical stratification, as measured by the vertical heat and salt diffusivity. Report here as depth integrated two-dimensional field.</t>
  </si>
  <si>
    <t xml:space="preserve"> P1 (W m-2) tendency_of_ocean_potential_energy_content : Rate that work is done against vertical stratification, as measured by the vertical heat and salt diffusivity. Report here as depth integrated two-dimensional field. </t>
  </si>
  <si>
    <t>AerChemMIP,C4MIP,CMIP,GeoMIP,LUMIP,OMIP,PMIP,VIACSAB</t>
  </si>
  <si>
    <t>Oclim</t>
  </si>
  <si>
    <t>diftrblo2d</t>
  </si>
  <si>
    <t>longitude latitude time2</t>
  </si>
  <si>
    <t>Ocean Tracer Diffusivity Due to Parameterized Mesoscale Advection</t>
  </si>
  <si>
    <t>Identified in the shaconemo (r274) ocean ping file: aht2d_eiv</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</si>
  <si>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</si>
  <si>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CMIP,FAFMIP,HighResMIP,LUMIP,RFMIP</t>
  </si>
  <si>
    <t xml:space="preserve"> P3 (m2 s-1) ocean_tracer_bolus_laplacian_diffusivity : Ocean tracer diffusivity associated with parameterized eddy-induced advective transport. Sometimes this diffusivity is called the 'thickness' diffusivity. For CMIP5, this diagnostic was called 'ocean tracer bolus laplacian diffusivity'.  The CMIP6 name is physically more relevant. </t>
  </si>
  <si>
    <t>diftrelo2d</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</si>
  <si>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</si>
  <si>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</si>
  <si>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 xml:space="preserve"> P3 (m2 s-1) ocean_tracer_epineutral_laplacian_diffusivity : Ocean tracer diffusivity associated with parameterized eddy-induced diffusive transport oriented along neutral or isopycnal directions. Sometimes this diffusivity is called the neutral diffusivity or isopycnal diffusivity or Redi diffusivity. </t>
  </si>
  <si>
    <t>diftrxylo2d</t>
  </si>
  <si>
    <t>Ocean Tracer XY Laplacian Diffusivity</t>
  </si>
  <si>
    <t>Identified in the shaconemo (r274) ocean ping file: aht2d</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</si>
  <si>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'laplacian diffusivity' means diffusivity for use with a Laplacian diffusion operator.</t>
  </si>
  <si>
    <t xml:space="preserve"> P3 (m2 s-1) ocean_tracer_xy_laplacian_diffusivity : unset </t>
  </si>
  <si>
    <t>longitude latitude olevel time2</t>
  </si>
  <si>
    <t>CMIP,FAFMIP,GeoMIP,HighResMIP,LUMIP,RFMIP,VIACSAB</t>
  </si>
  <si>
    <t>difvmo</t>
  </si>
  <si>
    <t>Ocean Vertical Momentum Diffusivity</t>
  </si>
  <si>
    <t>Identified in the shaconemo (r274) ocean ping file: avm_e3w</t>
  </si>
  <si>
    <t>Vertical/dianeutral diffusivity applied to momentum.</t>
  </si>
  <si>
    <t xml:space="preserve"> P1 (m2 s-1) ocean_vertical_momentum_diffusivity : unset </t>
  </si>
  <si>
    <t>difvmto</t>
  </si>
  <si>
    <t>Ocean Vertical Momentum Diffusivity Due to Tides</t>
  </si>
  <si>
    <t>Identified in the shaconemo (r274) ocean ping file: av_wave_e3w</t>
  </si>
  <si>
    <t>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 diffusivity of X due to motion which is not resolved on the grid scale of the model.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t>
  </si>
  <si>
    <t>CMIP,FAFMIP,HighResMIP,LUMIP,RFMIP,VIACSAB</t>
  </si>
  <si>
    <t xml:space="preserve"> P1 (m2 s-1) ocean_vertical_momentum_diffusivity_due_to_tides : unset </t>
  </si>
  <si>
    <t>difvtrto</t>
  </si>
  <si>
    <t>Ocean Vertical Tracer Diffusivity Due to Tides</t>
  </si>
  <si>
    <t>Vertical/dianeutral diffusivity applied to tracers due to tides (i.e. caused by astronomical gravity changes which manifest as tides).</t>
  </si>
  <si>
    <t xml:space="preserve"> P1 (m2 s-1) ocean_vertical_tracer_diffusivity_due_to_tides : unset </t>
  </si>
  <si>
    <t>dispkevfo</t>
  </si>
  <si>
    <t>Ocean Kinetic Energy Dissipation per Unit Area Due to Vertical Friction</t>
  </si>
  <si>
    <t>Identified in the shaconemo (r274) ocean ping file: dispkevfo</t>
  </si>
  <si>
    <t>Friction, leading to the dissipation of kinetic energy, arises in ocean models as a result of the viscosity of sea water.  Generally, the  lateral (xy) viscosity is given a large value to maintain the numerical stability of the model.  In contrast, the vertical viscosity is usually much smaller. The specification of a physical process by the phrase due_to_process means that the quantity named is a  single term in a sum of terms which together compose the general quantity  named by omitting the phrase.</t>
  </si>
  <si>
    <t xml:space="preserve"> P1 (W m-2) ocean_kinetic_energy_dissipation_per_unit_area_due_to_vertical_friction. *** NEMO-RD : provides 2D (vertical integral) while not requested by CMIP6 (Griffies et al. 2016) while CMIP5 requested 3D field </t>
  </si>
  <si>
    <t>dispkexyfo2d</t>
  </si>
  <si>
    <t>Ocean Kinetic Energy Dissipation per Unit Area Due to XY Friction</t>
  </si>
  <si>
    <t>Identified in the shaconemo (r274) ocean ping file: dispkexyfo</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</si>
  <si>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</si>
  <si>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 xml:space="preserve"> P3 (W m-2) ocean_kinetic_energy_dissipation_per_unit_area_due_to_xy_friction : 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 </t>
  </si>
  <si>
    <t>tnkebto2d</t>
  </si>
  <si>
    <t>Tendency of Ocean Eddy Kinetic Energy Content Due to Parameterized Eddy Advection</t>
  </si>
  <si>
    <t>Identified in the shaconemo (r274) ocean ping file: eketrd_eiv</t>
  </si>
  <si>
    <t>Depth integrated impacts on kinetic energy arising from parameterized eddy-induced advection. For CMIP5, this diagnostic was 3d, whereas the CMIP6 depth integrated diagnostic is sufficient for many purposes and reduces archive requirements.</t>
  </si>
  <si>
    <t xml:space="preserve"> P3 (W m-2) tendency_of_ocean_eddy_kinetic_energy_content_due_to_bolus_transport : Depth integrated impacts on kinetic energy arising from parameterized eddy-induced advection. For CMIP5, this diagnostic was 3d, whereas the CMIP6 depth integrated diagnostic is sufficient for many purposes and reduces archive requirements.  </t>
  </si>
  <si>
    <t>longitude latitude olevhalf time2</t>
  </si>
  <si>
    <t>SIday</t>
  </si>
  <si>
    <t>siconc</t>
  </si>
  <si>
    <t>longitude latitude time typesi</t>
  </si>
  <si>
    <t>Sea-Ice Area Percentage (Ocean Grid)</t>
  </si>
  <si>
    <t>Identified in the shaconemo (r274) seaIce ping file: iceconc_pct</t>
  </si>
  <si>
    <t>Percentage of grid cell covered by sea ice</t>
  </si>
  <si>
    <t>CFMIP,CMIP,CORDEX,DAMIP,DCPP,HighResMIP,LS3MIP,PAMIP,SIMIP,VolMIP</t>
  </si>
  <si>
    <t>seaIce</t>
  </si>
  <si>
    <t xml:space="preserve"> P1 (%) sea_ice_area_fraction : Area fraction of grid cell covered by sea ice </t>
  </si>
  <si>
    <t>sisnthick</t>
  </si>
  <si>
    <t>Snow Thickness</t>
  </si>
  <si>
    <t>Identified in the shaconemo (r274) seaIce ping file: snothic</t>
  </si>
  <si>
    <t>Actual thickness of snow (snow volume divided by snow-covered area)</t>
  </si>
  <si>
    <t>SIMIP</t>
  </si>
  <si>
    <t xml:space="preserve"> P1 (m) surface_snow_thickness : Actual thickness of snow (snow volume divided by snow-covered area) </t>
  </si>
  <si>
    <t>sispeed</t>
  </si>
  <si>
    <t>Sea-Ice Speed</t>
  </si>
  <si>
    <t>Identified in the shaconemo (r274) seaIce ping file: icevel_mv</t>
  </si>
  <si>
    <t>Speed of ice (i.e. mean absolute velocity) to account for back-and-forth movement of the ice</t>
  </si>
  <si>
    <t xml:space="preserve"> P1 (m s-1) sea_ice_speed : Speed of ice (i.e. mean absolute velocity) to account for back-and-forth movement of the ice </t>
  </si>
  <si>
    <t>sitemptop</t>
  </si>
  <si>
    <t>Surface Temperature of Sea Ice</t>
  </si>
  <si>
    <t>K</t>
  </si>
  <si>
    <t>Identified in the shaconemo (r274) seaIce ping file: icestK</t>
  </si>
  <si>
    <t>Report surface temperature of snow where snow covers the sea ice.</t>
  </si>
  <si>
    <t>DCPP,PAMIP,SIMIP</t>
  </si>
  <si>
    <t xml:space="preserve"> P1 (K) sea_ice_surface_temperature : Report surface temperature of snow where snow covers the sea ice. </t>
  </si>
  <si>
    <t>sithick</t>
  </si>
  <si>
    <t>Sea Ice Thickness</t>
  </si>
  <si>
    <t>Identified in the shaconemo (r274) seaIce ping file: icethic</t>
  </si>
  <si>
    <t>Actual (floe) thickness of sea ice (NOT volume divided by grid area as was done in CMIP5)</t>
  </si>
  <si>
    <t>CFMIP,CMIP,DAMIP,HighResMIP,LS3MIP,SIMIP,VolMIP</t>
  </si>
  <si>
    <t xml:space="preserve"> P1 (m) sea_ice_thickness : Actual (floe) thickness of sea ice (NOT volume divided by grid area as was done in CMIP5) </t>
  </si>
  <si>
    <t>sitimefrac</t>
  </si>
  <si>
    <t>Fraction of Time Steps with Sea Ice</t>
  </si>
  <si>
    <t>Identified in the shaconemo (r274) seaIce ping file: icepres</t>
  </si>
  <si>
    <t>Fraction of time steps of the averaging period during which sea ice is present (siconc &gt;0 ) in a grid cell</t>
  </si>
  <si>
    <t xml:space="preserve"> P1 (1.0) sitimefrac : Fraction of time steps of the averaging period during which sea ice is present (siconc &gt;0 ) in a grid cell </t>
  </si>
  <si>
    <t>siu</t>
  </si>
  <si>
    <t>X-Component of Sea-Ice Velocity</t>
  </si>
  <si>
    <t>Identified in the shaconemo (r274) seaIce ping file: uice_mv</t>
  </si>
  <si>
    <t>The x-velocity of ice on native model grid</t>
  </si>
  <si>
    <t>CFMIP,CMIP,DAMIP,HighResMIP,SIMIP,VolMIP</t>
  </si>
  <si>
    <t xml:space="preserve"> P1 (m s-1) sea_ice_x_velocity : The x-velocity of ice on native model grid </t>
  </si>
  <si>
    <t>siv</t>
  </si>
  <si>
    <t>Y-Component of Sea-Ice Velocity</t>
  </si>
  <si>
    <t>Identified in the shaconemo (r274) seaIce ping file: vice_mv</t>
  </si>
  <si>
    <t>The y-velocity of ice on native model grid</t>
  </si>
  <si>
    <t xml:space="preserve"> P1 (m s-1) sea_ice_y_velocity : The y-velocity of ice on native model grid </t>
  </si>
  <si>
    <t>SImon</t>
  </si>
  <si>
    <t>C4MIP,CMIP,FAFMIP,GMMIP,GeoMIP,HighResMIP,LS3MIP,RFMIP,SIMIP</t>
  </si>
  <si>
    <t>siage</t>
  </si>
  <si>
    <t>Age of Sea Ice</t>
  </si>
  <si>
    <t>s</t>
  </si>
  <si>
    <t>Identified in the shaconemo (r274) seaIce ping file: iceage</t>
  </si>
  <si>
    <t>Age of sea ice</t>
  </si>
  <si>
    <t>C4MIP,CMIP,FAFMIP,GMMIP,GeoMIP,HighResMIP,LS3MIP,PMIP,RFMIP,SIMIP,VIACSAB</t>
  </si>
  <si>
    <t xml:space="preserve"> P1 (s) age_of_sea_ice : Age of sea ice </t>
  </si>
  <si>
    <t>siareaacrossline</t>
  </si>
  <si>
    <t>siline time</t>
  </si>
  <si>
    <t>Sea-Ice Area Flux Through Straits</t>
  </si>
  <si>
    <t>Identified in the shaconemo (r274) seaIce ping file: transport_siarea_transect</t>
  </si>
  <si>
    <t>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</si>
  <si>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 P2 (m2 s-1) siareaacrossline : net (sum of transport in all directions) sea ice area transport through the following four passages, positive into the Arctic Ocean 1. Fram Strait = (11.5W,81.3N to (10.5E,79.6N) 2. Canadian Archipelego = (128.2W,70.6N) to (59.3W,82.1N) 3. Barents opening = (16.8E,76.5N) to (19.2E,70.2N) 4. Bering Strait = (171W,66.2N) to (166W,65N) </t>
  </si>
  <si>
    <t>siarean</t>
  </si>
  <si>
    <t>Sea-Ice Area North</t>
  </si>
  <si>
    <t>1e6 km2</t>
  </si>
  <si>
    <t>Identified in the shaconemo (r274) seaIce ping file: NH_sc_icearea</t>
  </si>
  <si>
    <t>total area of sea ice in the Northern hemisphere</t>
  </si>
  <si>
    <t xml:space="preserve"> P2 (1e6 km2) sea_ice_area : total area of sea ice in the Northern hemisphere </t>
  </si>
  <si>
    <t>siareas</t>
  </si>
  <si>
    <t>Sea-Ice Area South</t>
  </si>
  <si>
    <t>Identified in the shaconemo (r274) seaIce ping file: SH_sc_icearea</t>
  </si>
  <si>
    <t>total area of sea ice in the Southern hemisphere</t>
  </si>
  <si>
    <t xml:space="preserve"> P2 (1e6 km2) sea_ice_area : total area of sea ice in the Southern hemisphere </t>
  </si>
  <si>
    <t>sicompstren</t>
  </si>
  <si>
    <t>Compressive Sea Ice Strength</t>
  </si>
  <si>
    <t>N m-1</t>
  </si>
  <si>
    <t>Identified in the shaconemo (r274) seaIce ping file: icestr</t>
  </si>
  <si>
    <t>Computed strength of the ice pack, defined as the energy (J m-2) dissipated per unit area removed from the ice pack under compression, and assumed proportional to the change in potential energy caused by ridging. For Hibler-type models, this is P (= P*h exp(-C(1-A)) where P* is compressive strength, h ice thickness, A compactness and C strength reduction constant).</t>
  </si>
  <si>
    <t>C4MIP,CMIP,FAFMIP,GMMIP,GeoMIP,HighResMIP,LS3MIP,RFMIP,SIMIP,VIACSAB</t>
  </si>
  <si>
    <t xml:space="preserve"> P2 (N m-1) compressive_strength_of_sea_ice : Computed strength of the ice pack, defined as the energy (J m-2) dissipated per unit area removed from the ice pack under compression, and assumed proportional to the change in potential energy caused by ridging. For Hibler-type models, this is P (= P*hexp(-C(1-A))) </t>
  </si>
  <si>
    <t>C4MIP,CDRMIP,CFMIP,CMIP,CORDEX,DAMIP,DCPP,FAFMIP,GMMIP,GeoMIP,HighResMIP,LS3MIP,PAMIP,PMIP,RFMIP,SIMIP,VIACSAB</t>
  </si>
  <si>
    <t>sidconcdyn</t>
  </si>
  <si>
    <t>Sea-Ice Area Percentage Tendency Due to Dynamics</t>
  </si>
  <si>
    <t>s-1</t>
  </si>
  <si>
    <t>Identified in the shaconemo (r274) seaIce ping file: afxdyn</t>
  </si>
  <si>
    <t>Total change in sea-ice area fraction through dynamics-related processes (advection, divergence...)</t>
  </si>
  <si>
    <t xml:space="preserve"> P2 (s-1) tendency_of_sea_ice_area_fraction_due_to_dynamics : Total change in sea-ice area fraction through dynamics-related processes (advection, divergence...) </t>
  </si>
  <si>
    <t>sidconcth</t>
  </si>
  <si>
    <t>Sea-Ice Area Percentage Tendency Due to Thermodynamics</t>
  </si>
  <si>
    <t>Identified in the shaconemo (r274) seaIce ping file: afxthd</t>
  </si>
  <si>
    <t>Total change in sea-ice area fraction through thermodynamic processes</t>
  </si>
  <si>
    <t xml:space="preserve"> P2 (s-1) tendency_of_sea_ice_area_fraction_due_to_thermodynamics : Total change in sea-ice area fraction through thermodynamic processes </t>
  </si>
  <si>
    <t>sidivvel</t>
  </si>
  <si>
    <t>Divergence of the Sea-Ice Velocity Field</t>
  </si>
  <si>
    <t>Identified in the shaconemo (r274) seaIce ping file: idive</t>
  </si>
  <si>
    <t>Divergence of sea-ice velocity field (first shear strain invariant)</t>
  </si>
  <si>
    <t xml:space="preserve"> P2 (s-1) divergence_of_sea_ice_velocity : Divergence of sea-ice velocity field (first shear strain invariant) </t>
  </si>
  <si>
    <t>sidmassdyn</t>
  </si>
  <si>
    <t>Sea-Ice Mass Change from Dynamics</t>
  </si>
  <si>
    <t>Identified in the shaconemo (r274) seaIce ping file: dmidyn</t>
  </si>
  <si>
    <t>Total change in sea-ice mass through dynamics-related processes (advection,...) divided by grid-cell area</t>
  </si>
  <si>
    <t xml:space="preserve"> P2 (kg m-2 s-1) sidmassdyn : Total change in sea-ice mass through dynamics-related processes (advection,...) divided by grid-cell area </t>
  </si>
  <si>
    <t>sidmassevapsubl</t>
  </si>
  <si>
    <t>Sea-Ice Mass Change Through Evaporation and Sublimation</t>
  </si>
  <si>
    <t>Identified in the shaconemo (r274) seaIce ping file: dmisub</t>
  </si>
  <si>
    <t>The rate of change of sea-ice mass change through evaporation and sublimation divided by grid-cell area</t>
  </si>
  <si>
    <t>C4MIP,CFMIP,CMIP,FAFMIP,GMMIP,GeoMIP,HighResMIP,LS3MIP,PMIP,RFMIP,SIMIP,VIACSAB</t>
  </si>
  <si>
    <t xml:space="preserve"> P1 (kg m-2 s-1) water_evaporation_flux : The rate of change of sea-ice mass change through evaporation and sublimation divided by grid-cell area </t>
  </si>
  <si>
    <t>sidmassgrowthbot</t>
  </si>
  <si>
    <t>Sea-Ice Mass Change Through Basal Growth</t>
  </si>
  <si>
    <t>Identified in the shaconemo (r274) seaIce ping file: dmibog</t>
  </si>
  <si>
    <t>The rate of change of sea ice mass due to vertical growth of existing sea ice at its base divided by grid-cell area.</t>
  </si>
  <si>
    <t xml:space="preserve"> P2 (kg m-2 s-1) tendency_of_sea_ice_amount_due_to_congelation_ice_accumulation : The rate of change of sea ice mass due to vertical growth of existing sea ice at its base divided by grid-cell area. </t>
  </si>
  <si>
    <t>sidmassgrowthwat</t>
  </si>
  <si>
    <t>Sea-Ice Mass Change Through Growth in Supercooled Open Water (Frazil)</t>
  </si>
  <si>
    <t>Identified in the shaconemo (r274) seaIce ping file: dmiopw</t>
  </si>
  <si>
    <t>The rate of change of sea ice mass due to sea ice formation in supercooled water (often through frazil formation) divided by grid-cell area. Together, sidmassgrowthwat and sidmassgrowthbot should give total ice growth</t>
  </si>
  <si>
    <t xml:space="preserve"> P2 (kg m-2 s-1) sidmassgrowthwat : The rate of change of sea ice mass due to sea ice formation in supercooled water (often through frazil formation) divided by grid-cell area. Together, sidmassgrowthwat and sidmassgrowthbot should give total ice growth </t>
  </si>
  <si>
    <t>sidmassmeltbot</t>
  </si>
  <si>
    <t>Sea-Ice Mass Change Through Bottom Melting</t>
  </si>
  <si>
    <t>Identified in the shaconemo (r274) seaIce ping file: dmibom</t>
  </si>
  <si>
    <t>The rate of change of sea ice mass through melting at the ice bottom divided by grid-cell area</t>
  </si>
  <si>
    <t xml:space="preserve"> P1 (kg m-2 s-1) tendency_of_sea_ice_amount_due_to_basal_melting : The rate of change of sea ice mass through melting at the ice bottom divided by grid-cell area </t>
  </si>
  <si>
    <t>sidmassmelttop</t>
  </si>
  <si>
    <t>Sea-Ice Mass Change Through Surface Melting</t>
  </si>
  <si>
    <t>Identified in the shaconemo (r274) seaIce ping file: dmisum</t>
  </si>
  <si>
    <t>The rate of change of sea ice mass through melting at the ice surface divided by grid-cell area</t>
  </si>
  <si>
    <t xml:space="preserve"> P1 (kg m-2 s-1) tendency_of_sea_ice_amount_due_to_surface_melting : The rate of change of sea ice mass through melting at the ice surface divided by grid-cell area </t>
  </si>
  <si>
    <t>sidmasssi</t>
  </si>
  <si>
    <t>Sea-Ice Mass Change Through Snow-to-Ice Conversion</t>
  </si>
  <si>
    <t>Identified in the shaconemo (r274) seaIce ping file: dmisni</t>
  </si>
  <si>
    <t>The rate of change of sea ice mass due to transformation of snow to sea ice divided by grid-cell area</t>
  </si>
  <si>
    <t xml:space="preserve"> P2 (kg m-2 s-1) tendency_of_sea_ice_amount_due_to_snow_conversion : The rate of change of sea ice mass due to transformation of snow to sea ice divided by grid-cell area </t>
  </si>
  <si>
    <t>sidmassth</t>
  </si>
  <si>
    <t>Sea-Ice Mass Change from Thermodynamics</t>
  </si>
  <si>
    <t>Identified in the shaconemo (r274) seaIce ping file: dmithd</t>
  </si>
  <si>
    <t>Total change in sea-ice mass from thermodynamic processes divided by grid-cell area</t>
  </si>
  <si>
    <t xml:space="preserve"> P2 (kg m-2 s-1) sidmassth : Total change in sea-ice mass from thermodynamic processes divided by grid-cell area </t>
  </si>
  <si>
    <t>sidmasstranx</t>
  </si>
  <si>
    <t>X-Component of Sea-Ice Mass Transport</t>
  </si>
  <si>
    <t>Identified in the shaconemo (r274) seaIce ping file: xmtrptot</t>
  </si>
  <si>
    <t>Includes transport of both sea ice and snow by advection</t>
  </si>
  <si>
    <t xml:space="preserve"> P2 (kg s-1) sea_ice_x_transport : Includes transport of both sea ice and snow by advection </t>
  </si>
  <si>
    <t>sidmasstrany</t>
  </si>
  <si>
    <t>Y-Component of Sea-Ice Mass Transport</t>
  </si>
  <si>
    <t>Identified in the shaconemo (r274) seaIce ping file: ymtrptot</t>
  </si>
  <si>
    <t xml:space="preserve"> P2 (kg s-1) sea_ice_y_transport : Includes transport of both sea ice and snow by advection </t>
  </si>
  <si>
    <t>siextentn</t>
  </si>
  <si>
    <t>Sea-Ice Extent North</t>
  </si>
  <si>
    <t>Identified in the shaconemo (r274) seaIce ping file: NH_sc_iceextt</t>
  </si>
  <si>
    <t>Total area of all Northern-Hemisphere grid cells that are covered by at least 15 % areal fraction of sea ice</t>
  </si>
  <si>
    <t xml:space="preserve"> P2 (1e6 km2) sea_ice_extent : Total area of all Northern-Hemisphere grid cells that are covered by at least 15 % areal fraction of sea ice </t>
  </si>
  <si>
    <t>siextents</t>
  </si>
  <si>
    <t>Sea-Ice Extent South</t>
  </si>
  <si>
    <t>Identified in the shaconemo (r274) seaIce ping file: SH_sc_iceextt</t>
  </si>
  <si>
    <t>Total area of all Southern-Hemisphere grid cells that are covered by at least 15 % areal fraction of sea ice</t>
  </si>
  <si>
    <t xml:space="preserve"> P2 (1e6 km2) sea_ice_extent : Total area of all Southern-Hemisphere grid cells that are covered by at least 15 % areal fraction of sea ice </t>
  </si>
  <si>
    <t>sifb</t>
  </si>
  <si>
    <t>Sea-Ice Freeboard</t>
  </si>
  <si>
    <t>Identified in the shaconemo (r274) seaIce ping file: icefb</t>
  </si>
  <si>
    <t>Mean height of sea-ice surface (=snow-ice interface when snow covered) above sea level</t>
  </si>
  <si>
    <t xml:space="preserve"> P2 (m) sea_ice_freeboard : Mean height of sea-ice surface (=snow-ice interface when snow covered) above sea level </t>
  </si>
  <si>
    <t>siflcondbot</t>
  </si>
  <si>
    <t>Net Conductive Heat Fluxes in Ice at the Bottom</t>
  </si>
  <si>
    <t>Identified in the shaconemo (r274) seaIce ping file: hfxconbo</t>
  </si>
  <si>
    <t>the net heat conduction flux at the ice base</t>
  </si>
  <si>
    <t xml:space="preserve"> P2 (W m-2) siflcondbot : the net heat conduction flux at the ice base </t>
  </si>
  <si>
    <t>siflcondtop</t>
  </si>
  <si>
    <t>Net Conductive Heat Flux in Ice at the Surface</t>
  </si>
  <si>
    <t>Identified in the shaconemo (r274) seaIce ping file: hfxconsu</t>
  </si>
  <si>
    <t>the net heat conduction flux at the ice surface</t>
  </si>
  <si>
    <t xml:space="preserve"> P2 (W m-2) siflcondtop : the net heat conduction flux at the ice surface </t>
  </si>
  <si>
    <t>siflfwbot</t>
  </si>
  <si>
    <t>Freshwater Flux from Sea Ice</t>
  </si>
  <si>
    <t>Identified in the shaconemo (r274) seaIce ping file: wfxtot</t>
  </si>
  <si>
    <t>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</si>
  <si>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 P2 (kg m-2 s-1) siflfwbot : Total flux of fresh water from water into sea ice divided by grid-cell area; This flux is negative during ice growth (liquid water mass decreases, hence upward flux of freshwater), positive during ice melt (liquid water mass increases, hence downward flux of freshwater) </t>
  </si>
  <si>
    <t>siflfwdrain</t>
  </si>
  <si>
    <t>Freshwater Flux from Sea-Ice Surface</t>
  </si>
  <si>
    <t>Identified in the shaconemo (r274) seaIce ping file: wfxsum</t>
  </si>
  <si>
    <t>Total flux of fresh water from sea-ice surface into underlying ocean. This combines both surface melt water that drains directly into the ocean and the drainage of surface melt pond. By definition, this flux is always positive.</t>
  </si>
  <si>
    <t xml:space="preserve"> P2 (kg m-2 s-1) siflfwdrain : Total flux of fresh water from sea-ice surface into underlying ocean. This combines both surface melt water that drains directly into the ocean and the drainage of surface melt pond. By definition, this flux is always positive. </t>
  </si>
  <si>
    <t>siflsensupbot</t>
  </si>
  <si>
    <t>Net Upward Sensible Heat Flux Under Sea Ice</t>
  </si>
  <si>
    <t>Identified in the shaconemo (r274) seaIce ping file: hfxsenso</t>
  </si>
  <si>
    <t>the net sensible heat flux under sea ice from the ocean</t>
  </si>
  <si>
    <t xml:space="preserve"> P2 (W m-2) siflsensupbot : the net sensible heat flux under sea ice from the ocean </t>
  </si>
  <si>
    <t>siflswdtop</t>
  </si>
  <si>
    <t>Downwelling Shortwave Flux over Sea Ice</t>
  </si>
  <si>
    <t>Identified in the shaconemo (r274) seaIce ping file: qsr_ice</t>
  </si>
  <si>
    <t>The downwelling shortwave flux over sea ice (always positive by sign convention)</t>
  </si>
  <si>
    <t xml:space="preserve"> P1 (W m-2) surface_downwelling_shortwave_flux_in_air : The downwelling shortwave flux over sea ice (always positive by sign convention) </t>
  </si>
  <si>
    <t>siforcecoriolx</t>
  </si>
  <si>
    <t>Coriolis Force Term in Force Balance (X-Component)</t>
  </si>
  <si>
    <t>Identified in the shaconemo (r274) seaIce ping file: corstrx</t>
  </si>
  <si>
    <t>X-component of force on sea ice caused by coriolis force</t>
  </si>
  <si>
    <t xml:space="preserve"> P3 (N m-2) siforcecoriolx : X-component of force on sea ice caused by coriolis force </t>
  </si>
  <si>
    <t>siforcecorioly</t>
  </si>
  <si>
    <t>Coriolis Force Term in Force Balance (Y-Component)</t>
  </si>
  <si>
    <t>Identified in the shaconemo (r274) seaIce ping file: corstry</t>
  </si>
  <si>
    <t>Y-component of force on sea ice caused by coriolis force</t>
  </si>
  <si>
    <t xml:space="preserve"> P3 (N m-2) siforcecorioly : Y-component of force on sea ice caused by coriolis force </t>
  </si>
  <si>
    <t>siforceintstrx</t>
  </si>
  <si>
    <t>Internal Stress Term in Force Balance (X-Component)</t>
  </si>
  <si>
    <t>Identified in the shaconemo (r274) seaIce ping file: intstrx</t>
  </si>
  <si>
    <t>X-component of force on sea ice caused by internal stress (divergence of sigma)</t>
  </si>
  <si>
    <t xml:space="preserve"> P3 (N m-2) siforceintstrx : X-component of force on sea ice caused by internal stress (divergence of sigma) </t>
  </si>
  <si>
    <t>siforceintstry</t>
  </si>
  <si>
    <t>Internal Stress Term in Force Balance (Y-Component)</t>
  </si>
  <si>
    <t>Identified in the shaconemo (r274) seaIce ping file: intstry</t>
  </si>
  <si>
    <t>Y-component of force on sea ice caused by internal stress (divergence of sigma)</t>
  </si>
  <si>
    <t xml:space="preserve"> P3 (N m-2) siforceintstry : Y-component of force on sea ice caused by internal stress (divergence of sigma) </t>
  </si>
  <si>
    <t>siforcetiltx</t>
  </si>
  <si>
    <t>Sea-Surface Tilt Term in Force Balance (X-Component)</t>
  </si>
  <si>
    <t>Identified in the shaconemo (r274) seaIce ping file: dssh_dx</t>
  </si>
  <si>
    <t>X-component of force on sea ice caused by sea-surface tilt</t>
  </si>
  <si>
    <t xml:space="preserve"> P3 (N m-2) siforcetiltx : X-component of force on sea ice caused by sea-surface tilt </t>
  </si>
  <si>
    <t>siforcetilty</t>
  </si>
  <si>
    <t>Sea-Surface Tilt Term in Force Balance (Y-Component)</t>
  </si>
  <si>
    <t>Identified in the shaconemo (r274) seaIce ping file: dssh_dy</t>
  </si>
  <si>
    <t>Y-component of force on sea ice caused by sea-surface tilt</t>
  </si>
  <si>
    <t xml:space="preserve"> P3 (N m-2) siforcetilty : Y-component of force on sea ice caused by sea-surface tilt </t>
  </si>
  <si>
    <t>sihc</t>
  </si>
  <si>
    <t>Sea-Ice Heat Content per Unit Area</t>
  </si>
  <si>
    <t>J m-2</t>
  </si>
  <si>
    <t>Identified in the shaconemo (r274) seaIce ping file: icehcneg</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</si>
  <si>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</si>
  <si>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 P2 (J m-2) integral_of_sea_ice_temperature_wrt_depth_expressed_as_heat_content : 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 </t>
  </si>
  <si>
    <t>siitdconc</t>
  </si>
  <si>
    <t>longitude latitude iceband time</t>
  </si>
  <si>
    <t>Sea-Ice Area Percentages in Thickness Categories</t>
  </si>
  <si>
    <t>Identified in the shaconemo (r274) seaIce ping file: iceconc_cat_pct_mv</t>
  </si>
  <si>
    <t>Percentage of grid cell covered by each ice-thickness category (vector with one entry for each thickness category starting from the thinnest category, netcdf file should use thickness bounds of the categories as third coordinate axis)</t>
  </si>
  <si>
    <t xml:space="preserve"> P3 (%) siitdconc : Area fraction of grid cell covered by each ice-thickness category (vector with one entry for each thickness category starting from the thinnest category, netcdf file should use thickness bounds of the categories as third coordinate axis) </t>
  </si>
  <si>
    <t>siitdsnthick</t>
  </si>
  <si>
    <t>Snow Thickness in Ice Thickness Categories</t>
  </si>
  <si>
    <t>Identified in the shaconemo (r274) seaIce ping file: snowthic_cat_mv</t>
  </si>
  <si>
    <t>Actual thickness of snow in each  category (NOT volume divided by grid area),  (vector with one entry for each thickness category starting from the thinnest category, netcdf file should use thickness bounds of categories as third coordinate axis)</t>
  </si>
  <si>
    <t xml:space="preserve"> P3 (m) siitdsnthick : Actual thickness of snow in each  category (NOT volume divided by grid area),  (vector with one entry for each thickness category starting from the thinnest category, netcdf file should use thickness bounds of categories as third coordinate axis) </t>
  </si>
  <si>
    <t>siitdthick</t>
  </si>
  <si>
    <t>Sea-Ice Thickness in Thickness Categories</t>
  </si>
  <si>
    <t>Identified in the shaconemo (r274) seaIce ping file: icethic_cat_mv</t>
  </si>
  <si>
    <t>Actual (floe) thickness of sea ice in each  category (NOT volume divided by grid area),  (vector with one entry for each thickness category starting from the thinnest category, netcdf file should use thickness bounds of categories as third coordinate axis)</t>
  </si>
  <si>
    <t xml:space="preserve"> P3 (m) siitdthick : Actual (floe) thickness of sea ice in each  category (NOT volume divided by grid area),  (vector with one entry for each thickness category starting from the thinnest category, netcdf file should use thickness bounds of categories as third coordinate axis) </t>
  </si>
  <si>
    <t>simass</t>
  </si>
  <si>
    <t>Sea-Ice Mass per Area</t>
  </si>
  <si>
    <t>Identified in the shaconemo (r274) seaIce ping file: icemass</t>
  </si>
  <si>
    <t>Total mass of sea ice divided by grid-cell area</t>
  </si>
  <si>
    <t>C4MIP,CMIP,DAMIP,FAFMIP,GMMIP,GeoMIP,HighResMIP,LS3MIP,PMIP,RFMIP,SIMIP</t>
  </si>
  <si>
    <t xml:space="preserve"> P1 (kg m-2) sea_ice_amount : Total mass of sea ice divided by grid-cell area </t>
  </si>
  <si>
    <t>simassacrossline</t>
  </si>
  <si>
    <t>Sea Mass Area Flux Through Straits</t>
  </si>
  <si>
    <t>Identified in the shaconemo (r274) seaIce ping file: transport_simasse_transect</t>
  </si>
  <si>
    <t xml:space="preserve"> P1 (kg s-1) sea_ice_transport_across_line : net (sum of transport in all directions) sea ice area transport through the following four passages, positive into the Arctic Ocean 1. Fram Strait = (11.5W,81.3N to (10.5E,79.6N) 2. Canadian Archipelego = (128.2W,70.6N) to (59.3W,82.1N) 3. Barents opening = (16.8E,76.5N) to (19.2E,70.2N) 4. Bering Strait = (171W,66.2N) to (166W,65N) </t>
  </si>
  <si>
    <t>sisali</t>
  </si>
  <si>
    <t>Sea Ice Salinity</t>
  </si>
  <si>
    <t>Identified in the shaconemo (r274) seaIce ping file: icesal</t>
  </si>
  <si>
    <t>Mean sea-ice salinity of all sea ice in grid cell</t>
  </si>
  <si>
    <t xml:space="preserve"> P1 (0.001) sea_ice_salinity : Mean sea-ice salinity of all sea ice in grid cell </t>
  </si>
  <si>
    <t>sisaltmass</t>
  </si>
  <si>
    <t>Mass of Salt in Sea Ice per Area</t>
  </si>
  <si>
    <t>Identified in the shaconemo (r274) seaIce ping file: icesmass</t>
  </si>
  <si>
    <t>Total mass of all salt in sea ice divided by grid-cell area</t>
  </si>
  <si>
    <t xml:space="preserve"> P3 (kg m-2) sisaltmass : Total mass of all salt in sea ice divided by grid-cell area </t>
  </si>
  <si>
    <t>sishevel</t>
  </si>
  <si>
    <t>Maximum Shear of Sea-Ice Velocity Field</t>
  </si>
  <si>
    <t>Identified in the shaconemo (r274) seaIce ping file: ishear</t>
  </si>
  <si>
    <t>Maximum shear of sea-ice velocity field (second shear strain invariant)</t>
  </si>
  <si>
    <t xml:space="preserve"> P2 (s-1) sishevel : Maximum shear of sea-ice velocity field (second shear strain invariant) </t>
  </si>
  <si>
    <t>sisnhc</t>
  </si>
  <si>
    <t>Snow Heat Content per Unit Area</t>
  </si>
  <si>
    <t>Identified in the shaconemo (r274) seaIce ping file: isnhcneg</t>
  </si>
  <si>
    <t>Heat-content of all snow in grid cell divided by total grid-cell area. Snow-water equivalent at 0 Celsius is assumed to have a heat content of 0 J.  Does not include heat content of sea ice.</t>
  </si>
  <si>
    <t xml:space="preserve"> P2 (J m-2) thermal_energy_content_of_surface_snow : Heat-content of all snow in grid cell divided by total grid-cell area. Snow-water equivalent at 0 Celsius is assumed to have a heat content of 0 J.  Does not include heat content of sea ice. </t>
  </si>
  <si>
    <t>sisnmass</t>
  </si>
  <si>
    <t>Snow Mass per Area</t>
  </si>
  <si>
    <t>Identified in the shaconemo (r274) seaIce ping file: snomass</t>
  </si>
  <si>
    <t>Total mass of snow on sea ice divided by sea-ice area.</t>
  </si>
  <si>
    <t>C4MIP,CFMIP,CMIP,DAMIP,FAFMIP,GMMIP,GeoMIP,HighResMIP,LS3MIP,RFMIP,SIMIP</t>
  </si>
  <si>
    <t xml:space="preserve"> P1 (kg m-2) liquid_water_content_of_surface_snow : Total mass of snow on sea ice divided by grid-cell area </t>
  </si>
  <si>
    <t>C4MIP,CFMIP,CMIP,DAMIP,DCPP,FAFMIP,GMMIP,GeoMIP,HighResMIP,LS3MIP,PAMIP,PMIP,RFMIP,SIMIP,VIACSAB</t>
  </si>
  <si>
    <t>C4MIP,CMIP,DAMIP,FAFMIP,GMMIP,GeoMIP,HighResMIP,LS3MIP,RFMIP,SIMIP</t>
  </si>
  <si>
    <t>sistremax</t>
  </si>
  <si>
    <t>Maximum Shear Stress in Sea Ice</t>
  </si>
  <si>
    <t>Identified in the shaconemo (r274) seaIce ping file: sheastr</t>
  </si>
  <si>
    <t>Maximum shear stress in sea ice (second stress invariant)</t>
  </si>
  <si>
    <t xml:space="preserve"> P3 (N m-1) sistremax : Maximum shear stress in sea ice (second stress invariant) </t>
  </si>
  <si>
    <t>sistresave</t>
  </si>
  <si>
    <t>Average Normal Stress in Sea Ice</t>
  </si>
  <si>
    <t>Identified in the shaconemo (r274) seaIce ping file: normstr</t>
  </si>
  <si>
    <t>Average normal stress in sea ice (first stress invariant)</t>
  </si>
  <si>
    <t xml:space="preserve"> P3 (N m-1) sistresave : Average normal stress in sea ice (first stress invariant) </t>
  </si>
  <si>
    <t>sistrxdtop</t>
  </si>
  <si>
    <t>X-Component of Atmospheric Stress on Sea Ice</t>
  </si>
  <si>
    <t>Identified in the shaconemo (r274) seaIce ping file: utau_ice</t>
  </si>
  <si>
    <t>X-component of atmospheric stress on sea ice</t>
  </si>
  <si>
    <t>C4MIP,CMIP,DCPP,FAFMIP,GMMIP,GeoMIP,HighResMIP,LS3MIP,PAMIP,RFMIP,SIMIP</t>
  </si>
  <si>
    <t xml:space="preserve"> P2 (N m-2) surface_downward_x_stress : X-component of atmospheric stress on sea ice </t>
  </si>
  <si>
    <t>sistrxubot</t>
  </si>
  <si>
    <t>X-Component of Ocean Stress on Sea Ice</t>
  </si>
  <si>
    <t>Identified in the shaconemo (r274) seaIce ping file: utau_oi</t>
  </si>
  <si>
    <t>X-component of ocean stress on sea ice</t>
  </si>
  <si>
    <t xml:space="preserve"> P2 (N m-2) sistrxubot : X-component of ocean stress on sea ice </t>
  </si>
  <si>
    <t>sistrydtop</t>
  </si>
  <si>
    <t>Y-Component of Atmospheric Stress on Sea Ice</t>
  </si>
  <si>
    <t>Identified in the shaconemo (r274) seaIce ping file: vtau_ice</t>
  </si>
  <si>
    <t>Y-component of atmospheric stress on sea ice</t>
  </si>
  <si>
    <t xml:space="preserve"> P2 (N m-2) surface_downward_y_stress : Y-component of atmospheric stress on sea ice </t>
  </si>
  <si>
    <t>sistryubot</t>
  </si>
  <si>
    <t>Y-Component of Ocean Stress on Sea Ice</t>
  </si>
  <si>
    <t>Identified in the shaconemo (r274) seaIce ping file: vtau_oi</t>
  </si>
  <si>
    <t>Y-component of ocean stress on sea ice</t>
  </si>
  <si>
    <t xml:space="preserve"> P2 (N m-2) downward_y_stress_at_sea_ice_base : Y-component of ocean stress on sea ice </t>
  </si>
  <si>
    <t>sitempbot</t>
  </si>
  <si>
    <t>Temperature at Ice-Ocean Interface</t>
  </si>
  <si>
    <t>Identified in the shaconemo (r274) seaIce ping file: icebotK</t>
  </si>
  <si>
    <t>Report temperature at interface, NOT temperature within lowermost model layer</t>
  </si>
  <si>
    <t xml:space="preserve"> P2 (K) sitempbot : Report temperature at interface, NOT temperature within lowermost model layer </t>
  </si>
  <si>
    <t>sitempsnic</t>
  </si>
  <si>
    <t>Temperature at Snow-Ice Interface</t>
  </si>
  <si>
    <t>Identified in the shaconemo (r274) seaIce ping file: icesntK</t>
  </si>
  <si>
    <t>Report surface temperature of ice where snow thickness is zero</t>
  </si>
  <si>
    <t>C4MIP,CFMIP,CMIP,FAFMIP,GMMIP,GeoMIP,HighResMIP,LS3MIP,RFMIP,SIMIP</t>
  </si>
  <si>
    <t xml:space="preserve"> P1 (K) sea_ice_surface_temperature : Report surface temperature of ice where snow thickness is zero </t>
  </si>
  <si>
    <t>C4MIP,CFMIP,CMIP,DAMIP,DCPP,FAFMIP,GMMIP,GeoMIP,HighResMIP,LS3MIP,PAMIP,PMIP,RFMIP,SIMIP</t>
  </si>
  <si>
    <t>C4MIP,CDRMIP,CFMIP,CMIP,DAMIP,DCPP,FAFMIP,GMMIP,GeoMIP,HighResMIP,LS3MIP,PAMIP,PMIP,RFMIP,SIMIP,VIACSAB</t>
  </si>
  <si>
    <t>C4MIP,CMIP,DAMIP,DCPP,FAFMIP,GMMIP,GeoMIP,HighResMIP,LS3MIP,PAMIP,RFMIP,SIMIP</t>
  </si>
  <si>
    <t>sivol</t>
  </si>
  <si>
    <t>Sea-Ice Volume per Area</t>
  </si>
  <si>
    <t>Identified in the shaconemo (r274) seaIce ping file: icevolu</t>
  </si>
  <si>
    <t>Total volume of sea ice divided by grid-cell area (this used to be called ice thickness in CMIP5)</t>
  </si>
  <si>
    <t xml:space="preserve"> P1 (m) sea_ice_thickness : Total volume of sea ice divided by grid-cell area (this used to be called ice thickness in CMIP5) </t>
  </si>
  <si>
    <t>sivoln</t>
  </si>
  <si>
    <t>Sea-Ice Volume North</t>
  </si>
  <si>
    <t>1e3 km3</t>
  </si>
  <si>
    <t>Identified in the shaconemo (r274) seaIce ping file: NH_sc_icevolu</t>
  </si>
  <si>
    <t>total volume of sea ice in the Northern hemisphere</t>
  </si>
  <si>
    <t xml:space="preserve"> P2 (1e3 km3) sea_ice_volume : total volume of sea ice in the Northern hemisphere </t>
  </si>
  <si>
    <t>sivols</t>
  </si>
  <si>
    <t>Sea-Ice Volume South</t>
  </si>
  <si>
    <t>Identified in the shaconemo (r274) seaIce ping file: SH_sc_icevolu</t>
  </si>
  <si>
    <t>total volume of sea ice in the Southern hemisphere</t>
  </si>
  <si>
    <t xml:space="preserve"> P2 (1e3 km3) sea_ice_volume : total volume of sea ice in the Southern hemisphere </t>
  </si>
  <si>
    <t>sndmassdyn</t>
  </si>
  <si>
    <t>Snow Mass Rate of Change Through Advection by Sea-Ice Dynamics</t>
  </si>
  <si>
    <t>Identified in the shaconemo (r274) seaIce ping file: dmsdyn</t>
  </si>
  <si>
    <t>The rate of change of snow mass through advection with sea ice divided by sea-ice area</t>
  </si>
  <si>
    <t xml:space="preserve"> P2 (kg m-2 s-1) sndmassdyn : the rate of change of snow mass through advection with sea ice divided by grid-cell area </t>
  </si>
  <si>
    <t>sndmassmelt</t>
  </si>
  <si>
    <t>Snow Mass Rate of Change Through Melt</t>
  </si>
  <si>
    <t>Identified in the shaconemo (r274) seaIce ping file: dmsmel</t>
  </si>
  <si>
    <t>the rate of change of snow mass through melt divided by sea-ice area</t>
  </si>
  <si>
    <t xml:space="preserve"> P1 (kg m-2 s-1) surface_snow_melt_flux : the rate of change of snow mass through melt divided by grid-cell area </t>
  </si>
  <si>
    <t>sndmasssi</t>
  </si>
  <si>
    <t>Snow Mass Rate of Change Through Snow-to-Ice Conversion</t>
  </si>
  <si>
    <t>Identified in the shaconemo (r274) seaIce ping file: dmsssi</t>
  </si>
  <si>
    <t>the rate of change of snow mass due to transformation of snow to sea ice divided by sea-ice area</t>
  </si>
  <si>
    <t xml:space="preserve"> P2 (kg m-2 s-1) sndmasssi : the rate of change of snow mass due to transformation of snow to sea ice divided by grid-cell area </t>
  </si>
  <si>
    <t>sndmasssnf</t>
  </si>
  <si>
    <t>Snow Mass Change Through Snow Fall</t>
  </si>
  <si>
    <t>Identified in the shaconemo (r274) seaIce ping file: dmsspr</t>
  </si>
  <si>
    <t>mass of solid precipitation falling onto sea ice divided by sea-ice area</t>
  </si>
  <si>
    <t xml:space="preserve"> P1 (kg m-2 s-1) snowfall_flux : mass of solid precipitation falling onto sea ice divided by grid-cell area </t>
  </si>
  <si>
    <t>sndmasssubl</t>
  </si>
  <si>
    <t>Snow Mass Rate of Change Through Evaporation or Sublimation</t>
  </si>
  <si>
    <t>Identified in the shaconemo (r274) seaIce ping file: dmssub</t>
  </si>
  <si>
    <t>the rate of change of snow mass through sublimation and evaporation divided by sea-ice area</t>
  </si>
  <si>
    <t xml:space="preserve"> P2 (kg m-2 s-1) sndmasssubl : the rate of change of snow mass through sublimation and evaporation divided by grid-cell area </t>
  </si>
  <si>
    <t>snmassacrossline</t>
  </si>
  <si>
    <t>Snow Mass Flux Through Straits</t>
  </si>
  <si>
    <t>Identified in the shaconemo (r274) seaIce ping file: transport_snmasse_transect</t>
  </si>
  <si>
    <t xml:space="preserve"> P2 (kg s-1) snmassacrossline : net (sum of transport in all directions) snow mass transport through the following four passages, positive into the Arctic Ocean 1. Fram Strait = (11.5W,81.3N to (10.5E,79.6N) 2. Canadian Archipelego = (128.2W,70.6N) to (59.3W,82.1N) 3. Barents opening = (16.8E,76.5N) to (19.2E,70.2N) 4. Bering Strait = (171W,66.2N) to (166W,65N) </t>
  </si>
  <si>
    <t>Eday</t>
  </si>
  <si>
    <t>DCPP,PAMIP</t>
  </si>
  <si>
    <t>t20d</t>
  </si>
  <si>
    <t>Depth of 20 degree Celsius Isotherm</t>
  </si>
  <si>
    <t>Identified in the shaconemo (r274) ocean ping file: 20d</t>
  </si>
  <si>
    <t>This quantity, sometimes called the 'isotherm depth', is the depth (if it exists) at which the sea water potential temperature equals some specified value. This value should be specified in a scalar coordinate variable. Depth is the vertical distance below the surface. Potential temperature is the temperature a parcel of air or sea water would have if moved adiabatically to sea level pressure.</t>
  </si>
  <si>
    <t xml:space="preserve"> P1 (m) depth_of_isosurface_of_sea_water_potential_temperature : unset </t>
  </si>
  <si>
    <t>Emon</t>
  </si>
  <si>
    <t>C4MIP</t>
  </si>
  <si>
    <t>flandice</t>
  </si>
  <si>
    <t>Water Flux into Sea Water from Land Ice</t>
  </si>
  <si>
    <t>Identified in the shaconemo (r274) ocean ping file: iceshelf_cea</t>
  </si>
  <si>
    <t>Computed as the water flux into the ocean due to land ice (runoff water from surface and base of land ice or melt from base of ice shelf or vertical ice front) into the ocean divided by the area ocean portion of the grid cell</t>
  </si>
  <si>
    <t>ISMIP6</t>
  </si>
  <si>
    <t xml:space="preserve"> P1 (kg m-2 s-1) water_flux_into_sea_water_from_land_ice : Computed as the water flux into the ocean due to land ice (runoff water from surface and base of land ice or melt from base of ice shelf or vertical ice front) into the ocean divided by the area ocean portion of the grid cell </t>
  </si>
  <si>
    <t>FAFMIP</t>
  </si>
  <si>
    <t>DAMIP,FAFMIP</t>
  </si>
  <si>
    <t>DCPP,PAMIP,PMIP</t>
  </si>
  <si>
    <t>thetaot</t>
  </si>
  <si>
    <t>Vertically Averaged Sea Water Potential Temperature</t>
  </si>
  <si>
    <t>Identified in the shaconemo (r274) ocean ping file: toce_pot_vmean</t>
  </si>
  <si>
    <t>Vertical average of the sea water potential temperature through the whole ocean depth</t>
  </si>
  <si>
    <t xml:space="preserve"> P1 (degC) sea_water_potential_temperature : Vertical average of the sea water potential temperature through the whole ocean depth </t>
  </si>
  <si>
    <t>thetaot2000</t>
  </si>
  <si>
    <t>longitude latitude time depth2000m</t>
  </si>
  <si>
    <t>Depth Average Potential Temperature of Upper 2000m</t>
  </si>
  <si>
    <t>Identified in the shaconemo (r274) ocean ping file: toce_pot_vmean2000</t>
  </si>
  <si>
    <t>Upper 2000m, 2D field</t>
  </si>
  <si>
    <t xml:space="preserve"> P1 (degC) sea_water_potential_temperature : Upper 2000m, 2D field </t>
  </si>
  <si>
    <t>thetaot300</t>
  </si>
  <si>
    <t>longitude latitude time depth300m</t>
  </si>
  <si>
    <t>Depth Average Potential Temperature of Upper 300m</t>
  </si>
  <si>
    <t>Identified in the shaconemo (r274) ocean ping file: toce_pot_vmean300</t>
  </si>
  <si>
    <t>Upper 300m, 2D field</t>
  </si>
  <si>
    <t xml:space="preserve"> P1 (degC) sea_water_potential_temperature : Upper 300m, 2D field </t>
  </si>
  <si>
    <t>thetaot700</t>
  </si>
  <si>
    <t>longitude latitude time depth700m</t>
  </si>
  <si>
    <t>Depth Average Potential Temperature of Upper 700m</t>
  </si>
  <si>
    <t>Identified in the shaconemo (r274) ocean ping file: toce_pot_vmean700</t>
  </si>
  <si>
    <t>Upper 700m, 2D field</t>
  </si>
  <si>
    <t xml:space="preserve"> P1 (degC) sea_water_potential_temperature : Upper 700m, 2D field </t>
  </si>
  <si>
    <t>EmonZ</t>
  </si>
  <si>
    <t>sltbasin</t>
  </si>
  <si>
    <t>Northward Ocean Salt Transport</t>
  </si>
  <si>
    <t>Identified in the shaconemo (r274) ocean ping file: sopst_vs_3bsn</t>
  </si>
  <si>
    <t>function of latitude, basin</t>
  </si>
  <si>
    <t>PAMIP,PMIP</t>
  </si>
  <si>
    <t xml:space="preserve"> P1 (kg s-1) northward_ocean_salt_transport : function of latitude, basin **** NEMO-RD: requested is as a function of latitude. In principle, we do not want to translate y into latitude. to be written in meta data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</si>
</sst>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387"/>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15.7109375" customWidth="1"/>
    <col min="7" max="7" width="4.7109375" customWidth="1"/>
    <col min="8" max="8" width="80.7109375" customWidth="1"/>
    <col min="9" max="9" width="15.7109375" customWidth="1"/>
    <col min="10" max="10" width="200.7109375" customWidth="1"/>
    <col min="11" max="11" width="80.7109375" customWidth="1"/>
    <col min="12" max="12" width="28.7109375" customWidth="1"/>
    <col min="13" max="13" width="17.7109375" customWidth="1"/>
    <col min="14" max="14" width="100.7109375" customWidth="1"/>
  </cols>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3" spans="1:14">
      <c r="A3" t="s">
        <v>14</v>
      </c>
      <c r="B3" t="s">
        <v>15</v>
      </c>
      <c r="C3" t="s">
        <v>16</v>
      </c>
      <c r="D3" t="s">
        <v>17</v>
      </c>
      <c r="E3" t="s">
        <v>18</v>
      </c>
      <c r="F3" t="s">
        <v>19</v>
      </c>
      <c r="G3">
        <f>HYPERLINK("http://clipc-services.ceda.ac.uk/dreq/u/0e5d376315a376cd2b1e37f440fe43d3.html","web")</f>
        <v>0</v>
      </c>
      <c r="H3" t="s">
        <v>20</v>
      </c>
      <c r="I3" t="s">
        <v>21</v>
      </c>
      <c r="J3" t="s">
        <v>22</v>
      </c>
      <c r="K3" t="s">
        <v>23</v>
      </c>
      <c r="L3" t="s">
        <v>24</v>
      </c>
      <c r="M3" t="s">
        <v>19</v>
      </c>
      <c r="N3" t="s">
        <v>25</v>
      </c>
    </row>
    <row r="5" spans="1:14">
      <c r="A5" t="s">
        <v>26</v>
      </c>
      <c r="B5" t="s">
        <v>27</v>
      </c>
      <c r="C5" t="s">
        <v>16</v>
      </c>
      <c r="D5" t="s">
        <v>28</v>
      </c>
      <c r="E5" t="s">
        <v>29</v>
      </c>
      <c r="F5" t="s">
        <v>30</v>
      </c>
      <c r="G5">
        <f>HYPERLINK("http://clipc-services.ceda.ac.uk/dreq/u/62c5b9728a01c0031e3a788ac4c8eff5.html","web")</f>
        <v>0</v>
      </c>
      <c r="H5" t="s">
        <v>31</v>
      </c>
      <c r="I5" t="s">
        <v>21</v>
      </c>
      <c r="J5" t="s">
        <v>32</v>
      </c>
      <c r="K5" t="s">
        <v>33</v>
      </c>
      <c r="L5" t="s">
        <v>24</v>
      </c>
      <c r="M5" t="s">
        <v>30</v>
      </c>
      <c r="N5" t="s">
        <v>34</v>
      </c>
    </row>
    <row r="6" spans="1:14">
      <c r="A6" t="s">
        <v>26</v>
      </c>
      <c r="B6" t="s">
        <v>35</v>
      </c>
      <c r="C6" t="s">
        <v>16</v>
      </c>
      <c r="D6" t="s">
        <v>28</v>
      </c>
      <c r="E6" t="s">
        <v>36</v>
      </c>
      <c r="F6">
        <v>1</v>
      </c>
      <c r="G6">
        <f>HYPERLINK("http://clipc-services.ceda.ac.uk/dreq/u/1d3ef4c73895a317948f1f3870f65834.html","web")</f>
        <v>0</v>
      </c>
      <c r="H6" t="s">
        <v>37</v>
      </c>
      <c r="I6" t="s">
        <v>21</v>
      </c>
      <c r="J6" t="s">
        <v>38</v>
      </c>
      <c r="K6" t="s">
        <v>39</v>
      </c>
      <c r="L6" t="s">
        <v>24</v>
      </c>
      <c r="M6">
        <v>1</v>
      </c>
      <c r="N6" t="s">
        <v>40</v>
      </c>
    </row>
    <row r="7" spans="1:14">
      <c r="A7" t="s">
        <v>26</v>
      </c>
      <c r="B7" t="s">
        <v>41</v>
      </c>
      <c r="C7" t="s">
        <v>16</v>
      </c>
      <c r="D7" t="s">
        <v>28</v>
      </c>
      <c r="E7" t="s">
        <v>42</v>
      </c>
      <c r="F7" t="s">
        <v>43</v>
      </c>
      <c r="G7">
        <f>HYPERLINK("http://clipc-services.ceda.ac.uk/dreq/u/f1b8ddb539cb96eb65453dce4c8bb978.html","web")</f>
        <v>0</v>
      </c>
      <c r="H7" t="s">
        <v>44</v>
      </c>
      <c r="I7" t="s">
        <v>21</v>
      </c>
      <c r="J7" t="s">
        <v>45</v>
      </c>
      <c r="K7" t="s">
        <v>33</v>
      </c>
      <c r="L7" t="s">
        <v>24</v>
      </c>
      <c r="M7" t="s">
        <v>43</v>
      </c>
      <c r="N7" t="s">
        <v>46</v>
      </c>
    </row>
    <row r="8" spans="1:14">
      <c r="A8" t="s">
        <v>26</v>
      </c>
      <c r="B8" t="s">
        <v>47</v>
      </c>
      <c r="C8" t="s">
        <v>16</v>
      </c>
      <c r="D8" t="s">
        <v>28</v>
      </c>
      <c r="E8" t="s">
        <v>48</v>
      </c>
      <c r="F8" t="s">
        <v>49</v>
      </c>
      <c r="G8">
        <f>HYPERLINK("http://clipc-services.ceda.ac.uk/dreq/u/1418ccb847c5c235176620baf22d7b33.html","web")</f>
        <v>0</v>
      </c>
      <c r="H8" t="s">
        <v>50</v>
      </c>
      <c r="I8" t="s">
        <v>21</v>
      </c>
      <c r="J8" t="s">
        <v>51</v>
      </c>
      <c r="K8" t="s">
        <v>52</v>
      </c>
      <c r="L8" t="s">
        <v>24</v>
      </c>
      <c r="M8" t="s">
        <v>49</v>
      </c>
      <c r="N8" t="s">
        <v>53</v>
      </c>
    </row>
    <row r="9" spans="1:14">
      <c r="A9" t="s">
        <v>26</v>
      </c>
      <c r="B9" t="s">
        <v>54</v>
      </c>
      <c r="C9" t="s">
        <v>16</v>
      </c>
      <c r="D9" t="s">
        <v>55</v>
      </c>
      <c r="E9" t="s">
        <v>56</v>
      </c>
      <c r="F9" t="s">
        <v>57</v>
      </c>
      <c r="G9">
        <f>HYPERLINK("http://clipc-services.ceda.ac.uk/dreq/u/9122e7b627c429163fd0857dc366e14e.html","web")</f>
        <v>0</v>
      </c>
      <c r="H9" t="s">
        <v>58</v>
      </c>
      <c r="I9" t="s">
        <v>21</v>
      </c>
      <c r="J9" t="s">
        <v>59</v>
      </c>
      <c r="K9" t="s">
        <v>60</v>
      </c>
      <c r="L9" t="s">
        <v>24</v>
      </c>
      <c r="M9" t="s">
        <v>57</v>
      </c>
      <c r="N9" t="s">
        <v>61</v>
      </c>
    </row>
    <row r="10" spans="1:14">
      <c r="A10" t="s">
        <v>26</v>
      </c>
      <c r="B10" t="s">
        <v>62</v>
      </c>
      <c r="C10" t="s">
        <v>16</v>
      </c>
      <c r="D10" t="s">
        <v>28</v>
      </c>
      <c r="E10" t="s">
        <v>63</v>
      </c>
      <c r="F10" t="s">
        <v>64</v>
      </c>
      <c r="G10">
        <f>HYPERLINK("http://clipc-services.ceda.ac.uk/dreq/u/20e7d22ad09b324af00f41f6060701a7.html","web")</f>
        <v>0</v>
      </c>
      <c r="H10" t="s">
        <v>65</v>
      </c>
      <c r="I10" t="s">
        <v>21</v>
      </c>
      <c r="J10" t="s">
        <v>66</v>
      </c>
      <c r="K10" t="s">
        <v>33</v>
      </c>
      <c r="L10" t="s">
        <v>24</v>
      </c>
      <c r="M10" t="s">
        <v>64</v>
      </c>
      <c r="N10" t="s">
        <v>67</v>
      </c>
    </row>
    <row r="11" spans="1:14">
      <c r="A11" t="s">
        <v>26</v>
      </c>
      <c r="B11" t="s">
        <v>68</v>
      </c>
      <c r="C11" t="s">
        <v>69</v>
      </c>
      <c r="D11" t="s">
        <v>55</v>
      </c>
      <c r="E11" t="s">
        <v>70</v>
      </c>
      <c r="F11" t="s">
        <v>43</v>
      </c>
      <c r="G11">
        <f>HYPERLINK("http://clipc-services.ceda.ac.uk/dreq/u/5aea9677ebbb40076a0e0b3b11fdb46f.html","web")</f>
        <v>0</v>
      </c>
      <c r="H11" t="s">
        <v>71</v>
      </c>
      <c r="I11" t="s">
        <v>21</v>
      </c>
      <c r="J11" t="s">
        <v>72</v>
      </c>
      <c r="K11" t="s">
        <v>73</v>
      </c>
      <c r="L11" t="s">
        <v>24</v>
      </c>
      <c r="M11" t="s">
        <v>43</v>
      </c>
      <c r="N11" t="s">
        <v>74</v>
      </c>
    </row>
    <row r="13" spans="1:14">
      <c r="A13" t="s">
        <v>75</v>
      </c>
      <c r="B13" t="s">
        <v>76</v>
      </c>
      <c r="C13" t="s">
        <v>77</v>
      </c>
      <c r="D13" t="s">
        <v>78</v>
      </c>
      <c r="E13" t="s">
        <v>79</v>
      </c>
      <c r="F13" t="s">
        <v>80</v>
      </c>
      <c r="G13">
        <f>HYPERLINK("http://clipc-services.ceda.ac.uk/dreq/u/1c757370cf83e5619efc0de4d1241f47.html","web")</f>
        <v>0</v>
      </c>
      <c r="H13" t="s">
        <v>81</v>
      </c>
      <c r="I13" t="s">
        <v>21</v>
      </c>
      <c r="J13" t="s">
        <v>82</v>
      </c>
      <c r="K13" t="s">
        <v>83</v>
      </c>
      <c r="L13" t="s">
        <v>84</v>
      </c>
      <c r="M13" t="s">
        <v>80</v>
      </c>
      <c r="N13" t="s">
        <v>85</v>
      </c>
    </row>
    <row r="14" spans="1:14">
      <c r="A14" t="s">
        <v>75</v>
      </c>
      <c r="B14" t="s">
        <v>86</v>
      </c>
      <c r="C14" t="s">
        <v>16</v>
      </c>
      <c r="D14" t="s">
        <v>78</v>
      </c>
      <c r="E14" t="s">
        <v>87</v>
      </c>
      <c r="F14" t="s">
        <v>43</v>
      </c>
      <c r="G14">
        <f>HYPERLINK("http://clipc-services.ceda.ac.uk/dreq/u/5f8dc9362d17e2daa42dd6f0f38afb76.html","web")</f>
        <v>0</v>
      </c>
      <c r="H14" t="s">
        <v>88</v>
      </c>
      <c r="I14" t="s">
        <v>21</v>
      </c>
      <c r="J14" t="s">
        <v>89</v>
      </c>
      <c r="K14" t="s">
        <v>90</v>
      </c>
      <c r="L14" t="s">
        <v>24</v>
      </c>
      <c r="M14" t="s">
        <v>43</v>
      </c>
      <c r="N14" t="s">
        <v>91</v>
      </c>
    </row>
    <row r="15" spans="1:14">
      <c r="A15" t="s">
        <v>75</v>
      </c>
      <c r="B15" t="s">
        <v>92</v>
      </c>
      <c r="C15" t="s">
        <v>77</v>
      </c>
      <c r="D15" t="s">
        <v>78</v>
      </c>
      <c r="E15" t="s">
        <v>93</v>
      </c>
      <c r="F15" t="s">
        <v>94</v>
      </c>
      <c r="G15">
        <f>HYPERLINK("http://clipc-services.ceda.ac.uk/dreq/u/314e3eb73c9ccbdd132899317d87d856.html","web")</f>
        <v>0</v>
      </c>
      <c r="H15" t="s">
        <v>95</v>
      </c>
      <c r="I15" t="s">
        <v>21</v>
      </c>
      <c r="J15" t="s">
        <v>96</v>
      </c>
      <c r="K15" t="s">
        <v>97</v>
      </c>
      <c r="L15" t="s">
        <v>84</v>
      </c>
      <c r="M15" t="s">
        <v>94</v>
      </c>
      <c r="N15" t="s">
        <v>98</v>
      </c>
    </row>
    <row r="16" spans="1:14">
      <c r="A16" t="s">
        <v>75</v>
      </c>
      <c r="B16" t="s">
        <v>99</v>
      </c>
      <c r="C16" t="s">
        <v>77</v>
      </c>
      <c r="D16" t="s">
        <v>78</v>
      </c>
      <c r="E16" t="s">
        <v>100</v>
      </c>
      <c r="F16">
        <v>0.001</v>
      </c>
      <c r="G16">
        <f>HYPERLINK("http://clipc-services.ceda.ac.uk/dreq/u/74a9891bcab2667dbcb66574c6370c86.html","web")</f>
        <v>0</v>
      </c>
      <c r="H16" t="s">
        <v>101</v>
      </c>
      <c r="I16" t="s">
        <v>21</v>
      </c>
      <c r="J16" t="s">
        <v>102</v>
      </c>
      <c r="K16" t="s">
        <v>83</v>
      </c>
      <c r="L16" t="s">
        <v>24</v>
      </c>
      <c r="M16">
        <v>0.001</v>
      </c>
      <c r="N16" t="s">
        <v>103</v>
      </c>
    </row>
    <row r="17" spans="1:14">
      <c r="A17" t="s">
        <v>75</v>
      </c>
      <c r="B17" t="s">
        <v>104</v>
      </c>
      <c r="C17" t="s">
        <v>77</v>
      </c>
      <c r="D17" t="s">
        <v>78</v>
      </c>
      <c r="E17" t="s">
        <v>105</v>
      </c>
      <c r="F17">
        <v>1E-06</v>
      </c>
      <c r="G17">
        <f>HYPERLINK("http://clipc-services.ceda.ac.uk/dreq/u/d4eb6956-b00f-11e6-a1f0-ac72891c3257.html","web")</f>
        <v>0</v>
      </c>
      <c r="H17" t="s">
        <v>106</v>
      </c>
      <c r="I17" t="s">
        <v>21</v>
      </c>
      <c r="J17" t="s">
        <v>102</v>
      </c>
      <c r="K17" t="s">
        <v>83</v>
      </c>
      <c r="L17" t="s">
        <v>24</v>
      </c>
      <c r="M17">
        <v>1E-06</v>
      </c>
      <c r="N17" t="s">
        <v>107</v>
      </c>
    </row>
    <row r="18" spans="1:14">
      <c r="A18" t="s">
        <v>75</v>
      </c>
      <c r="B18" t="s">
        <v>15</v>
      </c>
      <c r="C18" t="s">
        <v>77</v>
      </c>
      <c r="D18" t="s">
        <v>78</v>
      </c>
      <c r="E18" t="s">
        <v>18</v>
      </c>
      <c r="F18" t="s">
        <v>19</v>
      </c>
      <c r="G18">
        <f>HYPERLINK("http://clipc-services.ceda.ac.uk/dreq/u/0e5d376315a376cd2b1e37f440fe43d3.html","web")</f>
        <v>0</v>
      </c>
      <c r="H18" t="s">
        <v>20</v>
      </c>
      <c r="I18" t="s">
        <v>21</v>
      </c>
      <c r="J18" t="s">
        <v>22</v>
      </c>
      <c r="K18" t="s">
        <v>108</v>
      </c>
      <c r="L18" t="s">
        <v>24</v>
      </c>
      <c r="M18" t="s">
        <v>19</v>
      </c>
      <c r="N18" t="s">
        <v>25</v>
      </c>
    </row>
    <row r="19" spans="1:14">
      <c r="A19" t="s">
        <v>75</v>
      </c>
      <c r="B19" t="s">
        <v>109</v>
      </c>
      <c r="C19" t="s">
        <v>77</v>
      </c>
      <c r="D19" t="s">
        <v>78</v>
      </c>
      <c r="E19" t="s">
        <v>110</v>
      </c>
      <c r="F19" t="s">
        <v>111</v>
      </c>
      <c r="G19">
        <f>HYPERLINK("http://clipc-services.ceda.ac.uk/dreq/u/d1b497a4f7f4cb666757ec97d152079e.html","web")</f>
        <v>0</v>
      </c>
      <c r="H19" t="s">
        <v>112</v>
      </c>
      <c r="I19" t="s">
        <v>21</v>
      </c>
      <c r="J19" t="s">
        <v>113</v>
      </c>
      <c r="K19" t="s">
        <v>114</v>
      </c>
      <c r="L19" t="s">
        <v>24</v>
      </c>
      <c r="M19" t="s">
        <v>111</v>
      </c>
      <c r="N19" t="s">
        <v>115</v>
      </c>
    </row>
    <row r="21" spans="1:14">
      <c r="A21" t="s">
        <v>116</v>
      </c>
      <c r="B21" t="s">
        <v>117</v>
      </c>
      <c r="C21" t="s">
        <v>16</v>
      </c>
      <c r="D21" t="s">
        <v>118</v>
      </c>
      <c r="E21" t="s">
        <v>119</v>
      </c>
      <c r="F21" t="s">
        <v>120</v>
      </c>
      <c r="G21">
        <f>HYPERLINK("http://clipc-services.ceda.ac.uk/dreq/u/1bb6dca6b08a4e887ded8a455ef04941.html","web")</f>
        <v>0</v>
      </c>
      <c r="H21" t="s">
        <v>121</v>
      </c>
      <c r="I21" t="s">
        <v>21</v>
      </c>
      <c r="J21" t="s">
        <v>122</v>
      </c>
      <c r="K21" t="s">
        <v>123</v>
      </c>
      <c r="L21" t="s">
        <v>24</v>
      </c>
      <c r="M21" t="s">
        <v>120</v>
      </c>
      <c r="N21" t="s">
        <v>124</v>
      </c>
    </row>
    <row r="22" spans="1:14">
      <c r="A22" t="s">
        <v>116</v>
      </c>
      <c r="B22" t="s">
        <v>125</v>
      </c>
      <c r="C22" t="s">
        <v>77</v>
      </c>
      <c r="D22" t="s">
        <v>118</v>
      </c>
      <c r="E22" t="s">
        <v>126</v>
      </c>
      <c r="F22" t="s">
        <v>94</v>
      </c>
      <c r="G22">
        <f>HYPERLINK("http://clipc-services.ceda.ac.uk/dreq/u/f108633dc7e1585498ceccc06bdfd263.html","web")</f>
        <v>0</v>
      </c>
      <c r="H22" t="s">
        <v>127</v>
      </c>
      <c r="I22" t="s">
        <v>21</v>
      </c>
      <c r="J22" t="s">
        <v>128</v>
      </c>
      <c r="K22" t="s">
        <v>129</v>
      </c>
      <c r="L22" t="s">
        <v>84</v>
      </c>
      <c r="M22" t="s">
        <v>94</v>
      </c>
      <c r="N22" t="s">
        <v>130</v>
      </c>
    </row>
    <row r="23" spans="1:14">
      <c r="A23" t="s">
        <v>116</v>
      </c>
      <c r="B23" t="s">
        <v>131</v>
      </c>
      <c r="C23" t="s">
        <v>69</v>
      </c>
      <c r="D23" t="s">
        <v>78</v>
      </c>
      <c r="E23" t="s">
        <v>132</v>
      </c>
      <c r="F23" t="s">
        <v>94</v>
      </c>
      <c r="G23">
        <f>HYPERLINK("http://clipc-services.ceda.ac.uk/dreq/u/c96e6d66-c5f0-11e6-ac20-5404a60d96b5.html","web")</f>
        <v>0</v>
      </c>
      <c r="H23" t="s">
        <v>133</v>
      </c>
      <c r="I23" t="s">
        <v>21</v>
      </c>
      <c r="J23" t="s">
        <v>134</v>
      </c>
      <c r="K23" t="s">
        <v>135</v>
      </c>
      <c r="L23" t="s">
        <v>84</v>
      </c>
      <c r="M23" t="s">
        <v>94</v>
      </c>
      <c r="N23" t="s">
        <v>130</v>
      </c>
    </row>
    <row r="24" spans="1:14">
      <c r="A24" t="s">
        <v>116</v>
      </c>
      <c r="B24" t="s">
        <v>136</v>
      </c>
      <c r="C24" t="s">
        <v>16</v>
      </c>
      <c r="D24" t="s">
        <v>118</v>
      </c>
      <c r="E24" t="s">
        <v>137</v>
      </c>
      <c r="F24" t="s">
        <v>19</v>
      </c>
      <c r="G24">
        <f>HYPERLINK("http://clipc-services.ceda.ac.uk/dreq/u/4bccb8dcdb0ffe97dc89475c91ed66cc.html","web")</f>
        <v>0</v>
      </c>
      <c r="H24" t="s">
        <v>138</v>
      </c>
      <c r="I24" t="s">
        <v>21</v>
      </c>
      <c r="J24" t="s">
        <v>139</v>
      </c>
      <c r="K24" t="s">
        <v>140</v>
      </c>
      <c r="L24" t="s">
        <v>24</v>
      </c>
      <c r="M24" t="s">
        <v>19</v>
      </c>
      <c r="N24" t="s">
        <v>141</v>
      </c>
    </row>
    <row r="25" spans="1:14">
      <c r="A25" t="s">
        <v>116</v>
      </c>
      <c r="B25" t="s">
        <v>142</v>
      </c>
      <c r="C25" t="s">
        <v>16</v>
      </c>
      <c r="D25" t="s">
        <v>143</v>
      </c>
      <c r="E25" t="s">
        <v>144</v>
      </c>
      <c r="F25" t="s">
        <v>19</v>
      </c>
      <c r="G25">
        <f>HYPERLINK("http://clipc-services.ceda.ac.uk/dreq/u/6901f6894f7382d628084809e7208c4b.html","web")</f>
        <v>0</v>
      </c>
      <c r="H25" t="s">
        <v>145</v>
      </c>
      <c r="I25" t="s">
        <v>21</v>
      </c>
      <c r="J25" t="s">
        <v>146</v>
      </c>
      <c r="K25" t="s">
        <v>147</v>
      </c>
      <c r="L25" t="s">
        <v>24</v>
      </c>
      <c r="M25" t="s">
        <v>19</v>
      </c>
      <c r="N25" t="s">
        <v>141</v>
      </c>
    </row>
    <row r="26" spans="1:14">
      <c r="A26" t="s">
        <v>116</v>
      </c>
      <c r="B26" t="s">
        <v>148</v>
      </c>
      <c r="C26" t="s">
        <v>77</v>
      </c>
      <c r="D26" t="s">
        <v>118</v>
      </c>
      <c r="E26" t="s">
        <v>149</v>
      </c>
      <c r="F26" t="s">
        <v>94</v>
      </c>
      <c r="G26">
        <f>HYPERLINK("http://clipc-services.ceda.ac.uk/dreq/u/dcd2298237af35be0ed71c92ee9e7e79.html","web")</f>
        <v>0</v>
      </c>
      <c r="H26" t="s">
        <v>150</v>
      </c>
      <c r="I26" t="s">
        <v>21</v>
      </c>
      <c r="J26" t="s">
        <v>151</v>
      </c>
      <c r="K26" t="s">
        <v>129</v>
      </c>
      <c r="L26" t="s">
        <v>84</v>
      </c>
      <c r="M26" t="s">
        <v>94</v>
      </c>
      <c r="N26" t="s">
        <v>152</v>
      </c>
    </row>
    <row r="27" spans="1:14">
      <c r="A27" t="s">
        <v>116</v>
      </c>
      <c r="B27" t="s">
        <v>153</v>
      </c>
      <c r="C27" t="s">
        <v>69</v>
      </c>
      <c r="D27" t="s">
        <v>78</v>
      </c>
      <c r="E27" t="s">
        <v>154</v>
      </c>
      <c r="F27" t="s">
        <v>94</v>
      </c>
      <c r="G27">
        <f>HYPERLINK("http://clipc-services.ceda.ac.uk/dreq/u/c96e7b08-c5f0-11e6-ac20-5404a60d96b5.html","web")</f>
        <v>0</v>
      </c>
      <c r="H27" t="s">
        <v>155</v>
      </c>
      <c r="I27" t="s">
        <v>21</v>
      </c>
      <c r="J27" t="s">
        <v>156</v>
      </c>
      <c r="K27" t="s">
        <v>135</v>
      </c>
      <c r="L27" t="s">
        <v>84</v>
      </c>
      <c r="M27" t="s">
        <v>94</v>
      </c>
      <c r="N27" t="s">
        <v>157</v>
      </c>
    </row>
    <row r="28" spans="1:14">
      <c r="A28" t="s">
        <v>116</v>
      </c>
      <c r="B28" t="s">
        <v>158</v>
      </c>
      <c r="C28" t="s">
        <v>69</v>
      </c>
      <c r="D28" t="s">
        <v>118</v>
      </c>
      <c r="E28" t="s">
        <v>159</v>
      </c>
      <c r="F28" t="s">
        <v>94</v>
      </c>
      <c r="G28">
        <f>HYPERLINK("http://clipc-services.ceda.ac.uk/dreq/u/c85ac4ad4664c34898cdb9af2418c45a.html","web")</f>
        <v>0</v>
      </c>
      <c r="H28" t="s">
        <v>160</v>
      </c>
      <c r="I28" t="s">
        <v>21</v>
      </c>
      <c r="J28" t="s">
        <v>161</v>
      </c>
      <c r="K28" t="s">
        <v>162</v>
      </c>
      <c r="L28" t="s">
        <v>84</v>
      </c>
      <c r="M28" t="s">
        <v>94</v>
      </c>
      <c r="N28" t="s">
        <v>163</v>
      </c>
    </row>
    <row r="29" spans="1:14">
      <c r="A29" t="s">
        <v>116</v>
      </c>
      <c r="B29" t="s">
        <v>164</v>
      </c>
      <c r="C29" t="s">
        <v>69</v>
      </c>
      <c r="D29" t="s">
        <v>78</v>
      </c>
      <c r="E29" t="s">
        <v>165</v>
      </c>
      <c r="F29" t="s">
        <v>94</v>
      </c>
      <c r="G29">
        <f>HYPERLINK("http://clipc-services.ceda.ac.uk/dreq/u/c96cc5b0-c5f0-11e6-ac20-5404a60d96b5.html","web")</f>
        <v>0</v>
      </c>
      <c r="H29" t="s">
        <v>166</v>
      </c>
      <c r="I29" t="s">
        <v>21</v>
      </c>
      <c r="J29" t="s">
        <v>167</v>
      </c>
      <c r="K29" t="s">
        <v>162</v>
      </c>
      <c r="L29" t="s">
        <v>84</v>
      </c>
      <c r="M29" t="s">
        <v>94</v>
      </c>
      <c r="N29" t="s">
        <v>168</v>
      </c>
    </row>
    <row r="30" spans="1:14">
      <c r="A30" t="s">
        <v>116</v>
      </c>
      <c r="B30" t="s">
        <v>169</v>
      </c>
      <c r="C30" t="s">
        <v>16</v>
      </c>
      <c r="D30" t="s">
        <v>118</v>
      </c>
      <c r="E30" t="s">
        <v>170</v>
      </c>
      <c r="F30" t="s">
        <v>94</v>
      </c>
      <c r="G30">
        <f>HYPERLINK("http://clipc-services.ceda.ac.uk/dreq/u/42625c97b8fe75124a345962c4430982.html","web")</f>
        <v>0</v>
      </c>
      <c r="H30" t="s">
        <v>171</v>
      </c>
      <c r="I30" t="s">
        <v>21</v>
      </c>
      <c r="J30" t="s">
        <v>172</v>
      </c>
      <c r="K30" t="s">
        <v>173</v>
      </c>
      <c r="L30" t="s">
        <v>24</v>
      </c>
      <c r="M30" t="s">
        <v>94</v>
      </c>
      <c r="N30" t="s">
        <v>174</v>
      </c>
    </row>
    <row r="31" spans="1:14">
      <c r="A31" t="s">
        <v>116</v>
      </c>
      <c r="B31" t="s">
        <v>175</v>
      </c>
      <c r="C31" t="s">
        <v>69</v>
      </c>
      <c r="D31" t="s">
        <v>118</v>
      </c>
      <c r="E31" t="s">
        <v>176</v>
      </c>
      <c r="F31" t="s">
        <v>94</v>
      </c>
      <c r="G31">
        <f>HYPERLINK("http://clipc-services.ceda.ac.uk/dreq/u/3ab8e10027d7014f18f9391890369235.html","web")</f>
        <v>0</v>
      </c>
      <c r="H31" t="s">
        <v>177</v>
      </c>
      <c r="I31" t="s">
        <v>21</v>
      </c>
      <c r="J31" t="s">
        <v>178</v>
      </c>
      <c r="K31" t="s">
        <v>179</v>
      </c>
      <c r="L31" t="s">
        <v>24</v>
      </c>
      <c r="M31" t="s">
        <v>94</v>
      </c>
      <c r="N31" t="s">
        <v>180</v>
      </c>
    </row>
    <row r="32" spans="1:14">
      <c r="A32" t="s">
        <v>116</v>
      </c>
      <c r="B32" t="s">
        <v>181</v>
      </c>
      <c r="C32" t="s">
        <v>69</v>
      </c>
      <c r="D32" t="s">
        <v>118</v>
      </c>
      <c r="E32" t="s">
        <v>182</v>
      </c>
      <c r="F32" t="s">
        <v>80</v>
      </c>
      <c r="G32">
        <f>HYPERLINK("http://clipc-services.ceda.ac.uk/dreq/u/ab60603d901dfa1c47f4d2fd7784f8ea.html","web")</f>
        <v>0</v>
      </c>
      <c r="H32" t="s">
        <v>183</v>
      </c>
      <c r="I32" t="s">
        <v>21</v>
      </c>
      <c r="J32" t="s">
        <v>184</v>
      </c>
      <c r="K32" t="s">
        <v>185</v>
      </c>
      <c r="L32" t="s">
        <v>84</v>
      </c>
      <c r="M32" t="s">
        <v>80</v>
      </c>
      <c r="N32" t="s">
        <v>85</v>
      </c>
    </row>
    <row r="33" spans="1:14">
      <c r="A33" t="s">
        <v>116</v>
      </c>
      <c r="B33" t="s">
        <v>186</v>
      </c>
      <c r="C33" t="s">
        <v>77</v>
      </c>
      <c r="D33" t="s">
        <v>118</v>
      </c>
      <c r="E33" t="s">
        <v>187</v>
      </c>
      <c r="F33" t="s">
        <v>80</v>
      </c>
      <c r="G33">
        <f>HYPERLINK("http://clipc-services.ceda.ac.uk/dreq/u/c947141b54f1ab48dba4a84cec99c5d3.html","web")</f>
        <v>0</v>
      </c>
      <c r="H33" t="s">
        <v>188</v>
      </c>
      <c r="I33" t="s">
        <v>21</v>
      </c>
      <c r="J33" t="s">
        <v>189</v>
      </c>
      <c r="K33" t="s">
        <v>129</v>
      </c>
      <c r="L33" t="s">
        <v>84</v>
      </c>
      <c r="M33" t="s">
        <v>80</v>
      </c>
      <c r="N33" t="s">
        <v>190</v>
      </c>
    </row>
    <row r="34" spans="1:14">
      <c r="A34" t="s">
        <v>116</v>
      </c>
      <c r="B34" t="s">
        <v>191</v>
      </c>
      <c r="C34" t="s">
        <v>69</v>
      </c>
      <c r="D34" t="s">
        <v>78</v>
      </c>
      <c r="E34" t="s">
        <v>192</v>
      </c>
      <c r="F34" t="s">
        <v>80</v>
      </c>
      <c r="G34">
        <f>HYPERLINK("http://clipc-services.ceda.ac.uk/dreq/u/c96e0c22-c5f0-11e6-ac20-5404a60d96b5.html","web")</f>
        <v>0</v>
      </c>
      <c r="H34" t="s">
        <v>193</v>
      </c>
      <c r="I34" t="s">
        <v>21</v>
      </c>
      <c r="J34" t="s">
        <v>194</v>
      </c>
      <c r="K34" t="s">
        <v>135</v>
      </c>
      <c r="L34" t="s">
        <v>84</v>
      </c>
      <c r="M34" t="s">
        <v>80</v>
      </c>
      <c r="N34" t="s">
        <v>190</v>
      </c>
    </row>
    <row r="35" spans="1:14">
      <c r="A35" t="s">
        <v>116</v>
      </c>
      <c r="B35" t="s">
        <v>195</v>
      </c>
      <c r="C35" t="s">
        <v>77</v>
      </c>
      <c r="D35" t="s">
        <v>118</v>
      </c>
      <c r="E35" t="s">
        <v>196</v>
      </c>
      <c r="F35" t="s">
        <v>80</v>
      </c>
      <c r="G35">
        <f>HYPERLINK("http://clipc-services.ceda.ac.uk/dreq/u/98fab6148c36b25a158062a11c0c5965.html","web")</f>
        <v>0</v>
      </c>
      <c r="H35" t="s">
        <v>183</v>
      </c>
      <c r="I35" t="s">
        <v>21</v>
      </c>
      <c r="J35" t="s">
        <v>197</v>
      </c>
      <c r="K35" t="s">
        <v>129</v>
      </c>
      <c r="L35" t="s">
        <v>84</v>
      </c>
      <c r="M35" t="s">
        <v>80</v>
      </c>
      <c r="N35" t="s">
        <v>198</v>
      </c>
    </row>
    <row r="36" spans="1:14">
      <c r="A36" t="s">
        <v>116</v>
      </c>
      <c r="B36" t="s">
        <v>199</v>
      </c>
      <c r="C36" t="s">
        <v>69</v>
      </c>
      <c r="D36" t="s">
        <v>78</v>
      </c>
      <c r="E36" t="s">
        <v>200</v>
      </c>
      <c r="F36" t="s">
        <v>80</v>
      </c>
      <c r="G36">
        <f>HYPERLINK("http://clipc-services.ceda.ac.uk/dreq/u/c96e439a-c5f0-11e6-ac20-5404a60d96b5.html","web")</f>
        <v>0</v>
      </c>
      <c r="H36" t="s">
        <v>81</v>
      </c>
      <c r="I36" t="s">
        <v>21</v>
      </c>
      <c r="J36" t="s">
        <v>201</v>
      </c>
      <c r="K36" t="s">
        <v>135</v>
      </c>
      <c r="L36" t="s">
        <v>84</v>
      </c>
      <c r="M36" t="s">
        <v>80</v>
      </c>
      <c r="N36" t="s">
        <v>198</v>
      </c>
    </row>
    <row r="37" spans="1:14">
      <c r="A37" t="s">
        <v>116</v>
      </c>
      <c r="B37" t="s">
        <v>76</v>
      </c>
      <c r="C37" t="s">
        <v>16</v>
      </c>
      <c r="D37" t="s">
        <v>78</v>
      </c>
      <c r="E37" t="s">
        <v>79</v>
      </c>
      <c r="F37" t="s">
        <v>80</v>
      </c>
      <c r="G37">
        <f>HYPERLINK("http://clipc-services.ceda.ac.uk/dreq/u/1c757370cf83e5619efc0de4d1241f47.html","web")</f>
        <v>0</v>
      </c>
      <c r="H37" t="s">
        <v>81</v>
      </c>
      <c r="I37" t="s">
        <v>21</v>
      </c>
      <c r="J37" t="s">
        <v>82</v>
      </c>
      <c r="K37" t="s">
        <v>202</v>
      </c>
      <c r="L37" t="s">
        <v>84</v>
      </c>
      <c r="M37" t="s">
        <v>80</v>
      </c>
      <c r="N37" t="s">
        <v>85</v>
      </c>
    </row>
    <row r="38" spans="1:14">
      <c r="A38" t="s">
        <v>116</v>
      </c>
      <c r="B38" t="s">
        <v>203</v>
      </c>
      <c r="C38" t="s">
        <v>69</v>
      </c>
      <c r="D38" t="s">
        <v>118</v>
      </c>
      <c r="E38" t="s">
        <v>204</v>
      </c>
      <c r="F38" t="s">
        <v>94</v>
      </c>
      <c r="G38">
        <f>HYPERLINK("http://clipc-services.ceda.ac.uk/dreq/u/9791ce56083fe450761a27a7dc158225.html","web")</f>
        <v>0</v>
      </c>
      <c r="H38" t="s">
        <v>205</v>
      </c>
      <c r="I38" t="s">
        <v>21</v>
      </c>
      <c r="J38" t="s">
        <v>206</v>
      </c>
      <c r="K38" t="s">
        <v>207</v>
      </c>
      <c r="L38" t="s">
        <v>84</v>
      </c>
      <c r="M38" t="s">
        <v>94</v>
      </c>
      <c r="N38" t="s">
        <v>208</v>
      </c>
    </row>
    <row r="39" spans="1:14">
      <c r="A39" t="s">
        <v>116</v>
      </c>
      <c r="B39" t="s">
        <v>209</v>
      </c>
      <c r="C39" t="s">
        <v>69</v>
      </c>
      <c r="D39" t="s">
        <v>78</v>
      </c>
      <c r="E39" t="s">
        <v>210</v>
      </c>
      <c r="F39" t="s">
        <v>94</v>
      </c>
      <c r="G39">
        <f>HYPERLINK("http://clipc-services.ceda.ac.uk/dreq/u/c96ecf22-c5f0-11e6-ac20-5404a60d96b5.html","web")</f>
        <v>0</v>
      </c>
      <c r="H39" t="s">
        <v>211</v>
      </c>
      <c r="I39" t="s">
        <v>21</v>
      </c>
      <c r="J39" t="s">
        <v>212</v>
      </c>
      <c r="K39" t="s">
        <v>162</v>
      </c>
      <c r="L39" t="s">
        <v>84</v>
      </c>
      <c r="M39" t="s">
        <v>94</v>
      </c>
      <c r="N39" t="s">
        <v>213</v>
      </c>
    </row>
    <row r="40" spans="1:14">
      <c r="A40" t="s">
        <v>116</v>
      </c>
      <c r="B40" t="s">
        <v>214</v>
      </c>
      <c r="C40" t="s">
        <v>69</v>
      </c>
      <c r="D40" t="s">
        <v>118</v>
      </c>
      <c r="E40" t="s">
        <v>215</v>
      </c>
      <c r="F40" t="s">
        <v>94</v>
      </c>
      <c r="G40">
        <f>HYPERLINK("http://clipc-services.ceda.ac.uk/dreq/u/28907f4f1855d3d22166c87b8e5300be.html","web")</f>
        <v>0</v>
      </c>
      <c r="H40" t="s">
        <v>216</v>
      </c>
      <c r="I40" t="s">
        <v>21</v>
      </c>
      <c r="J40" t="s">
        <v>217</v>
      </c>
      <c r="K40" t="s">
        <v>162</v>
      </c>
      <c r="L40" t="s">
        <v>84</v>
      </c>
      <c r="M40" t="s">
        <v>94</v>
      </c>
      <c r="N40" t="s">
        <v>218</v>
      </c>
    </row>
    <row r="41" spans="1:14">
      <c r="A41" t="s">
        <v>116</v>
      </c>
      <c r="B41" t="s">
        <v>219</v>
      </c>
      <c r="C41" t="s">
        <v>69</v>
      </c>
      <c r="D41" t="s">
        <v>78</v>
      </c>
      <c r="E41" t="s">
        <v>220</v>
      </c>
      <c r="F41" t="s">
        <v>94</v>
      </c>
      <c r="G41">
        <f>HYPERLINK("http://clipc-services.ceda.ac.uk/dreq/u/c96ef9ac-c5f0-11e6-ac20-5404a60d96b5.html","web")</f>
        <v>0</v>
      </c>
      <c r="H41" t="s">
        <v>221</v>
      </c>
      <c r="I41" t="s">
        <v>21</v>
      </c>
      <c r="J41" t="s">
        <v>222</v>
      </c>
      <c r="K41" t="s">
        <v>162</v>
      </c>
      <c r="L41" t="s">
        <v>84</v>
      </c>
      <c r="M41" t="s">
        <v>94</v>
      </c>
      <c r="N41" t="s">
        <v>223</v>
      </c>
    </row>
    <row r="42" spans="1:14">
      <c r="A42" t="s">
        <v>116</v>
      </c>
      <c r="B42" t="s">
        <v>224</v>
      </c>
      <c r="C42" t="s">
        <v>69</v>
      </c>
      <c r="D42" t="s">
        <v>118</v>
      </c>
      <c r="E42" t="s">
        <v>225</v>
      </c>
      <c r="F42" t="s">
        <v>94</v>
      </c>
      <c r="G42">
        <f>HYPERLINK("http://clipc-services.ceda.ac.uk/dreq/u/b0a9616ddee15d1f3740ce445bd82fb1.html","web")</f>
        <v>0</v>
      </c>
      <c r="H42" t="s">
        <v>226</v>
      </c>
      <c r="I42" t="s">
        <v>21</v>
      </c>
      <c r="J42" t="s">
        <v>227</v>
      </c>
      <c r="K42" t="s">
        <v>162</v>
      </c>
      <c r="L42" t="s">
        <v>84</v>
      </c>
      <c r="M42" t="s">
        <v>94</v>
      </c>
      <c r="N42" t="s">
        <v>228</v>
      </c>
    </row>
    <row r="43" spans="1:14">
      <c r="A43" t="s">
        <v>116</v>
      </c>
      <c r="B43" t="s">
        <v>229</v>
      </c>
      <c r="C43" t="s">
        <v>69</v>
      </c>
      <c r="D43" t="s">
        <v>78</v>
      </c>
      <c r="E43" t="s">
        <v>230</v>
      </c>
      <c r="F43" t="s">
        <v>94</v>
      </c>
      <c r="G43">
        <f>HYPERLINK("http://clipc-services.ceda.ac.uk/dreq/u/c96cb7e6-c5f0-11e6-ac20-5404a60d96b5.html","web")</f>
        <v>0</v>
      </c>
      <c r="H43" t="s">
        <v>231</v>
      </c>
      <c r="I43" t="s">
        <v>21</v>
      </c>
      <c r="J43" t="s">
        <v>232</v>
      </c>
      <c r="K43" t="s">
        <v>162</v>
      </c>
      <c r="L43" t="s">
        <v>84</v>
      </c>
      <c r="M43" t="s">
        <v>94</v>
      </c>
      <c r="N43" t="s">
        <v>233</v>
      </c>
    </row>
    <row r="44" spans="1:14">
      <c r="A44" t="s">
        <v>116</v>
      </c>
      <c r="B44" t="s">
        <v>234</v>
      </c>
      <c r="C44" t="s">
        <v>77</v>
      </c>
      <c r="D44" t="s">
        <v>118</v>
      </c>
      <c r="E44" t="s">
        <v>235</v>
      </c>
      <c r="F44" t="s">
        <v>94</v>
      </c>
      <c r="G44">
        <f>HYPERLINK("http://clipc-services.ceda.ac.uk/dreq/u/5250c73892803497448e18ba0310c423.html","web")</f>
        <v>0</v>
      </c>
      <c r="H44" t="s">
        <v>236</v>
      </c>
      <c r="I44" t="s">
        <v>21</v>
      </c>
      <c r="J44" t="s">
        <v>237</v>
      </c>
      <c r="K44" t="s">
        <v>185</v>
      </c>
      <c r="L44" t="s">
        <v>84</v>
      </c>
      <c r="M44" t="s">
        <v>94</v>
      </c>
      <c r="N44" t="s">
        <v>238</v>
      </c>
    </row>
    <row r="45" spans="1:14">
      <c r="A45" t="s">
        <v>116</v>
      </c>
      <c r="B45" t="s">
        <v>239</v>
      </c>
      <c r="C45" t="s">
        <v>69</v>
      </c>
      <c r="D45" t="s">
        <v>78</v>
      </c>
      <c r="E45" t="s">
        <v>240</v>
      </c>
      <c r="F45" t="s">
        <v>94</v>
      </c>
      <c r="G45">
        <f>HYPERLINK("http://clipc-services.ceda.ac.uk/dreq/u/c96de29c-c5f0-11e6-ac20-5404a60d96b5.html","web")</f>
        <v>0</v>
      </c>
      <c r="H45" t="s">
        <v>241</v>
      </c>
      <c r="I45" t="s">
        <v>21</v>
      </c>
      <c r="J45" t="s">
        <v>242</v>
      </c>
      <c r="K45" t="s">
        <v>202</v>
      </c>
      <c r="L45" t="s">
        <v>84</v>
      </c>
      <c r="M45" t="s">
        <v>94</v>
      </c>
      <c r="N45" t="s">
        <v>238</v>
      </c>
    </row>
    <row r="46" spans="1:14">
      <c r="A46" t="s">
        <v>116</v>
      </c>
      <c r="B46" t="s">
        <v>243</v>
      </c>
      <c r="C46" t="s">
        <v>69</v>
      </c>
      <c r="D46" t="s">
        <v>118</v>
      </c>
      <c r="E46" t="s">
        <v>244</v>
      </c>
      <c r="F46" t="s">
        <v>94</v>
      </c>
      <c r="G46">
        <f>HYPERLINK("http://clipc-services.ceda.ac.uk/dreq/u/13654e951d583dc7d02b5c23485e6eb5.html","web")</f>
        <v>0</v>
      </c>
      <c r="H46" t="s">
        <v>245</v>
      </c>
      <c r="I46" t="s">
        <v>21</v>
      </c>
      <c r="J46" t="s">
        <v>246</v>
      </c>
      <c r="K46" t="s">
        <v>247</v>
      </c>
      <c r="L46" t="s">
        <v>84</v>
      </c>
      <c r="M46" t="s">
        <v>94</v>
      </c>
      <c r="N46" t="s">
        <v>248</v>
      </c>
    </row>
    <row r="47" spans="1:14">
      <c r="A47" t="s">
        <v>116</v>
      </c>
      <c r="B47" t="s">
        <v>249</v>
      </c>
      <c r="C47" t="s">
        <v>77</v>
      </c>
      <c r="D47" t="s">
        <v>118</v>
      </c>
      <c r="E47" t="s">
        <v>250</v>
      </c>
      <c r="F47" t="s">
        <v>94</v>
      </c>
      <c r="G47">
        <f>HYPERLINK("http://clipc-services.ceda.ac.uk/dreq/u/2fcdf51262cdbc4279810b7a487b149e.html","web")</f>
        <v>0</v>
      </c>
      <c r="H47" t="s">
        <v>245</v>
      </c>
      <c r="I47" t="s">
        <v>21</v>
      </c>
      <c r="J47" t="s">
        <v>251</v>
      </c>
      <c r="K47" t="s">
        <v>252</v>
      </c>
      <c r="L47" t="s">
        <v>84</v>
      </c>
      <c r="M47" t="s">
        <v>94</v>
      </c>
      <c r="N47" t="s">
        <v>253</v>
      </c>
    </row>
    <row r="48" spans="1:14">
      <c r="A48" t="s">
        <v>116</v>
      </c>
      <c r="B48" t="s">
        <v>254</v>
      </c>
      <c r="C48" t="s">
        <v>69</v>
      </c>
      <c r="D48" t="s">
        <v>78</v>
      </c>
      <c r="E48" t="s">
        <v>255</v>
      </c>
      <c r="F48" t="s">
        <v>94</v>
      </c>
      <c r="G48">
        <f>HYPERLINK("http://clipc-services.ceda.ac.uk/dreq/u/c96c470c-c5f0-11e6-ac20-5404a60d96b5.html","web")</f>
        <v>0</v>
      </c>
      <c r="H48" t="s">
        <v>256</v>
      </c>
      <c r="I48" t="s">
        <v>21</v>
      </c>
      <c r="J48" t="s">
        <v>251</v>
      </c>
      <c r="K48" t="s">
        <v>162</v>
      </c>
      <c r="L48" t="s">
        <v>84</v>
      </c>
      <c r="M48" t="s">
        <v>94</v>
      </c>
      <c r="N48" t="s">
        <v>253</v>
      </c>
    </row>
    <row r="49" spans="1:14">
      <c r="A49" t="s">
        <v>116</v>
      </c>
      <c r="B49" t="s">
        <v>257</v>
      </c>
      <c r="C49" t="s">
        <v>16</v>
      </c>
      <c r="D49" t="s">
        <v>78</v>
      </c>
      <c r="E49" t="s">
        <v>258</v>
      </c>
      <c r="F49" t="s">
        <v>94</v>
      </c>
      <c r="G49">
        <f>HYPERLINK("http://clipc-services.ceda.ac.uk/dreq/u/c96c3794-c5f0-11e6-ac20-5404a60d96b5.html","web")</f>
        <v>0</v>
      </c>
      <c r="H49" t="s">
        <v>256</v>
      </c>
      <c r="I49" t="s">
        <v>21</v>
      </c>
      <c r="J49" t="s">
        <v>246</v>
      </c>
      <c r="K49" t="s">
        <v>162</v>
      </c>
      <c r="L49" t="s">
        <v>84</v>
      </c>
      <c r="M49" t="s">
        <v>94</v>
      </c>
      <c r="N49" t="s">
        <v>248</v>
      </c>
    </row>
    <row r="50" spans="1:14">
      <c r="A50" t="s">
        <v>116</v>
      </c>
      <c r="B50" t="s">
        <v>259</v>
      </c>
      <c r="C50" t="s">
        <v>69</v>
      </c>
      <c r="D50" t="s">
        <v>118</v>
      </c>
      <c r="E50" t="s">
        <v>260</v>
      </c>
      <c r="F50" t="s">
        <v>94</v>
      </c>
      <c r="G50">
        <f>HYPERLINK("http://clipc-services.ceda.ac.uk/dreq/u/b4ae9d56d038ff977f0db7f578841c5a.html","web")</f>
        <v>0</v>
      </c>
      <c r="H50" t="s">
        <v>261</v>
      </c>
      <c r="I50" t="s">
        <v>21</v>
      </c>
      <c r="J50" t="s">
        <v>262</v>
      </c>
      <c r="K50" t="s">
        <v>263</v>
      </c>
      <c r="L50" t="s">
        <v>84</v>
      </c>
      <c r="M50" t="s">
        <v>94</v>
      </c>
      <c r="N50" t="s">
        <v>264</v>
      </c>
    </row>
    <row r="51" spans="1:14">
      <c r="A51" t="s">
        <v>116</v>
      </c>
      <c r="B51" t="s">
        <v>265</v>
      </c>
      <c r="C51" t="s">
        <v>69</v>
      </c>
      <c r="D51" t="s">
        <v>78</v>
      </c>
      <c r="E51" t="s">
        <v>266</v>
      </c>
      <c r="F51" t="s">
        <v>94</v>
      </c>
      <c r="G51">
        <f>HYPERLINK("http://clipc-services.ceda.ac.uk/dreq/u/c96c8078-c5f0-11e6-ac20-5404a60d96b5.html","web")</f>
        <v>0</v>
      </c>
      <c r="H51" t="s">
        <v>267</v>
      </c>
      <c r="I51" t="s">
        <v>21</v>
      </c>
      <c r="J51" t="s">
        <v>262</v>
      </c>
      <c r="K51" t="s">
        <v>162</v>
      </c>
      <c r="L51" t="s">
        <v>84</v>
      </c>
      <c r="M51" t="s">
        <v>94</v>
      </c>
      <c r="N51" t="s">
        <v>268</v>
      </c>
    </row>
    <row r="52" spans="1:14">
      <c r="A52" t="s">
        <v>116</v>
      </c>
      <c r="B52" t="s">
        <v>269</v>
      </c>
      <c r="C52" t="s">
        <v>77</v>
      </c>
      <c r="D52" t="s">
        <v>270</v>
      </c>
      <c r="E52" t="s">
        <v>271</v>
      </c>
      <c r="F52" t="s">
        <v>272</v>
      </c>
      <c r="G52">
        <f>HYPERLINK("http://clipc-services.ceda.ac.uk/dreq/u/011e37046b327b256ca0e6b5f8722699.html","web")</f>
        <v>0</v>
      </c>
      <c r="H52" t="s">
        <v>273</v>
      </c>
      <c r="I52" t="s">
        <v>21</v>
      </c>
      <c r="J52" t="s">
        <v>274</v>
      </c>
      <c r="K52" t="s">
        <v>275</v>
      </c>
      <c r="L52" t="s">
        <v>84</v>
      </c>
      <c r="M52" t="s">
        <v>272</v>
      </c>
      <c r="N52" t="s">
        <v>276</v>
      </c>
    </row>
    <row r="53" spans="1:14">
      <c r="A53" t="s">
        <v>116</v>
      </c>
      <c r="B53" t="s">
        <v>277</v>
      </c>
      <c r="C53" t="s">
        <v>77</v>
      </c>
      <c r="D53" t="s">
        <v>270</v>
      </c>
      <c r="E53" t="s">
        <v>278</v>
      </c>
      <c r="F53" t="s">
        <v>272</v>
      </c>
      <c r="G53">
        <f>HYPERLINK("http://clipc-services.ceda.ac.uk/dreq/u/abe5993d07b8b52e770ed957b060f9ed.html","web")</f>
        <v>0</v>
      </c>
      <c r="H53" t="s">
        <v>279</v>
      </c>
      <c r="I53" t="s">
        <v>21</v>
      </c>
      <c r="J53" t="s">
        <v>280</v>
      </c>
      <c r="K53" t="s">
        <v>162</v>
      </c>
      <c r="L53" t="s">
        <v>84</v>
      </c>
      <c r="M53" t="s">
        <v>272</v>
      </c>
      <c r="N53" t="s">
        <v>281</v>
      </c>
    </row>
    <row r="54" spans="1:14">
      <c r="A54" t="s">
        <v>116</v>
      </c>
      <c r="B54" t="s">
        <v>282</v>
      </c>
      <c r="C54" t="s">
        <v>16</v>
      </c>
      <c r="D54" t="s">
        <v>283</v>
      </c>
      <c r="E54" t="s">
        <v>284</v>
      </c>
      <c r="F54" t="s">
        <v>285</v>
      </c>
      <c r="G54">
        <f>HYPERLINK("http://clipc-services.ceda.ac.uk/dreq/u/4500aac3ce5985eff562e6a170a88574.html","web")</f>
        <v>0</v>
      </c>
      <c r="H54" t="s">
        <v>286</v>
      </c>
      <c r="I54" t="s">
        <v>21</v>
      </c>
      <c r="J54" t="s">
        <v>287</v>
      </c>
      <c r="K54" t="s">
        <v>288</v>
      </c>
      <c r="L54" t="s">
        <v>84</v>
      </c>
      <c r="M54" t="s">
        <v>285</v>
      </c>
      <c r="N54" t="s">
        <v>289</v>
      </c>
    </row>
    <row r="55" spans="1:14">
      <c r="A55" t="s">
        <v>116</v>
      </c>
      <c r="B55" t="s">
        <v>290</v>
      </c>
      <c r="C55" t="s">
        <v>16</v>
      </c>
      <c r="D55" t="s">
        <v>283</v>
      </c>
      <c r="E55" t="s">
        <v>291</v>
      </c>
      <c r="F55" t="s">
        <v>285</v>
      </c>
      <c r="G55">
        <f>HYPERLINK("http://clipc-services.ceda.ac.uk/dreq/u/6308b546e0eb4e1962d36ba5b98904ee.html","web")</f>
        <v>0</v>
      </c>
      <c r="H55" t="s">
        <v>292</v>
      </c>
      <c r="I55" t="s">
        <v>21</v>
      </c>
      <c r="J55" t="s">
        <v>293</v>
      </c>
      <c r="K55" t="s">
        <v>294</v>
      </c>
      <c r="L55" t="s">
        <v>84</v>
      </c>
      <c r="M55" t="s">
        <v>285</v>
      </c>
      <c r="N55" t="s">
        <v>295</v>
      </c>
    </row>
    <row r="56" spans="1:14">
      <c r="A56" t="s">
        <v>116</v>
      </c>
      <c r="B56" t="s">
        <v>296</v>
      </c>
      <c r="C56" t="s">
        <v>77</v>
      </c>
      <c r="D56" t="s">
        <v>283</v>
      </c>
      <c r="E56" t="s">
        <v>297</v>
      </c>
      <c r="F56" t="s">
        <v>285</v>
      </c>
      <c r="G56">
        <f>HYPERLINK("http://clipc-services.ceda.ac.uk/dreq/u/5ad003b9cbc58ca2c9117bb2d144605f.html","web")</f>
        <v>0</v>
      </c>
      <c r="H56" t="s">
        <v>298</v>
      </c>
      <c r="I56" t="s">
        <v>21</v>
      </c>
      <c r="J56" t="s">
        <v>299</v>
      </c>
      <c r="K56" t="s">
        <v>135</v>
      </c>
      <c r="L56" t="s">
        <v>84</v>
      </c>
      <c r="M56" t="s">
        <v>285</v>
      </c>
      <c r="N56" t="s">
        <v>300</v>
      </c>
    </row>
    <row r="57" spans="1:14">
      <c r="A57" t="s">
        <v>116</v>
      </c>
      <c r="B57" t="s">
        <v>301</v>
      </c>
      <c r="C57" t="s">
        <v>77</v>
      </c>
      <c r="D57" t="s">
        <v>283</v>
      </c>
      <c r="E57" t="s">
        <v>302</v>
      </c>
      <c r="F57" t="s">
        <v>285</v>
      </c>
      <c r="G57">
        <f>HYPERLINK("http://clipc-services.ceda.ac.uk/dreq/u/f0260f7e851aaf39ac2349b365db89b5.html","web")</f>
        <v>0</v>
      </c>
      <c r="H57" t="s">
        <v>303</v>
      </c>
      <c r="I57" t="s">
        <v>21</v>
      </c>
      <c r="J57" t="s">
        <v>299</v>
      </c>
      <c r="K57" t="s">
        <v>304</v>
      </c>
      <c r="L57" t="s">
        <v>84</v>
      </c>
      <c r="M57" t="s">
        <v>285</v>
      </c>
      <c r="N57" t="s">
        <v>305</v>
      </c>
    </row>
    <row r="58" spans="1:14">
      <c r="A58" t="s">
        <v>116</v>
      </c>
      <c r="B58" t="s">
        <v>306</v>
      </c>
      <c r="C58" t="s">
        <v>69</v>
      </c>
      <c r="D58" t="s">
        <v>78</v>
      </c>
      <c r="E58" t="s">
        <v>307</v>
      </c>
      <c r="F58" t="s">
        <v>308</v>
      </c>
      <c r="G58">
        <f>HYPERLINK("http://clipc-services.ceda.ac.uk/dreq/u/70ecea904324e6f3b891276634412350.html","web")</f>
        <v>0</v>
      </c>
      <c r="H58" t="s">
        <v>309</v>
      </c>
      <c r="I58" t="s">
        <v>21</v>
      </c>
      <c r="J58" t="s">
        <v>310</v>
      </c>
      <c r="K58" t="s">
        <v>311</v>
      </c>
      <c r="L58" t="s">
        <v>24</v>
      </c>
      <c r="M58" t="s">
        <v>308</v>
      </c>
      <c r="N58" t="s">
        <v>312</v>
      </c>
    </row>
    <row r="59" spans="1:14">
      <c r="A59" t="s">
        <v>116</v>
      </c>
      <c r="B59" t="s">
        <v>313</v>
      </c>
      <c r="C59" t="s">
        <v>77</v>
      </c>
      <c r="D59" t="s">
        <v>118</v>
      </c>
      <c r="E59" t="s">
        <v>284</v>
      </c>
      <c r="F59" t="s">
        <v>285</v>
      </c>
      <c r="G59">
        <f>HYPERLINK("http://clipc-services.ceda.ac.uk/dreq/u/4f309d6b2d689c19254dccc24c66e32d.html","web")</f>
        <v>0</v>
      </c>
      <c r="H59" t="s">
        <v>314</v>
      </c>
      <c r="I59" t="s">
        <v>21</v>
      </c>
      <c r="J59" t="s">
        <v>315</v>
      </c>
      <c r="K59" t="s">
        <v>263</v>
      </c>
      <c r="L59" t="s">
        <v>84</v>
      </c>
      <c r="M59" t="s">
        <v>285</v>
      </c>
      <c r="N59" t="s">
        <v>316</v>
      </c>
    </row>
    <row r="60" spans="1:14">
      <c r="A60" t="s">
        <v>116</v>
      </c>
      <c r="B60" t="s">
        <v>317</v>
      </c>
      <c r="C60" t="s">
        <v>77</v>
      </c>
      <c r="D60" t="s">
        <v>318</v>
      </c>
      <c r="E60" t="s">
        <v>319</v>
      </c>
      <c r="F60" t="s">
        <v>285</v>
      </c>
      <c r="G60">
        <f>HYPERLINK("http://clipc-services.ceda.ac.uk/dreq/u/d66b7d75af3d1ed4e83b2f15a51ca731.html","web")</f>
        <v>0</v>
      </c>
      <c r="H60" t="s">
        <v>320</v>
      </c>
      <c r="I60" t="s">
        <v>21</v>
      </c>
      <c r="J60" t="s">
        <v>321</v>
      </c>
      <c r="K60" t="s">
        <v>162</v>
      </c>
      <c r="L60" t="s">
        <v>84</v>
      </c>
      <c r="M60" t="s">
        <v>285</v>
      </c>
      <c r="N60" t="s">
        <v>322</v>
      </c>
    </row>
    <row r="61" spans="1:14">
      <c r="A61" t="s">
        <v>116</v>
      </c>
      <c r="B61" t="s">
        <v>323</v>
      </c>
      <c r="C61" t="s">
        <v>77</v>
      </c>
      <c r="D61" t="s">
        <v>318</v>
      </c>
      <c r="E61" t="s">
        <v>324</v>
      </c>
      <c r="F61" t="s">
        <v>285</v>
      </c>
      <c r="G61">
        <f>HYPERLINK("http://clipc-services.ceda.ac.uk/dreq/u/0f19e65613afd83f8d9b888d2067ced4.html","web")</f>
        <v>0</v>
      </c>
      <c r="H61" t="s">
        <v>325</v>
      </c>
      <c r="I61" t="s">
        <v>21</v>
      </c>
      <c r="J61" t="s">
        <v>326</v>
      </c>
      <c r="K61" t="s">
        <v>135</v>
      </c>
      <c r="L61" t="s">
        <v>84</v>
      </c>
      <c r="M61" t="s">
        <v>285</v>
      </c>
      <c r="N61" t="s">
        <v>327</v>
      </c>
    </row>
    <row r="62" spans="1:14">
      <c r="A62" t="s">
        <v>116</v>
      </c>
      <c r="B62" t="s">
        <v>328</v>
      </c>
      <c r="C62" t="s">
        <v>77</v>
      </c>
      <c r="D62" t="s">
        <v>318</v>
      </c>
      <c r="E62" t="s">
        <v>329</v>
      </c>
      <c r="F62" t="s">
        <v>285</v>
      </c>
      <c r="G62">
        <f>HYPERLINK("http://clipc-services.ceda.ac.uk/dreq/u/52ebeea7464b9fc011a92f21e65d6a7a.html","web")</f>
        <v>0</v>
      </c>
      <c r="H62" t="s">
        <v>330</v>
      </c>
      <c r="I62" t="s">
        <v>21</v>
      </c>
      <c r="J62" t="s">
        <v>331</v>
      </c>
      <c r="K62" t="s">
        <v>162</v>
      </c>
      <c r="L62" t="s">
        <v>84</v>
      </c>
      <c r="M62" t="s">
        <v>285</v>
      </c>
      <c r="N62" t="s">
        <v>332</v>
      </c>
    </row>
    <row r="63" spans="1:14">
      <c r="A63" t="s">
        <v>116</v>
      </c>
      <c r="B63" t="s">
        <v>333</v>
      </c>
      <c r="C63" t="s">
        <v>77</v>
      </c>
      <c r="D63" t="s">
        <v>318</v>
      </c>
      <c r="E63" t="s">
        <v>334</v>
      </c>
      <c r="F63" t="s">
        <v>285</v>
      </c>
      <c r="G63">
        <f>HYPERLINK("http://clipc-services.ceda.ac.uk/dreq/u/6c19638a0652fcbc6c6ff8455c536445.html","web")</f>
        <v>0</v>
      </c>
      <c r="H63" t="s">
        <v>335</v>
      </c>
      <c r="I63" t="s">
        <v>21</v>
      </c>
      <c r="J63" t="s">
        <v>336</v>
      </c>
      <c r="K63" t="s">
        <v>162</v>
      </c>
      <c r="L63" t="s">
        <v>84</v>
      </c>
      <c r="M63" t="s">
        <v>285</v>
      </c>
      <c r="N63" t="s">
        <v>337</v>
      </c>
    </row>
    <row r="64" spans="1:14">
      <c r="A64" t="s">
        <v>116</v>
      </c>
      <c r="B64" t="s">
        <v>338</v>
      </c>
      <c r="C64" t="s">
        <v>77</v>
      </c>
      <c r="D64" t="s">
        <v>318</v>
      </c>
      <c r="E64" t="s">
        <v>339</v>
      </c>
      <c r="F64" t="s">
        <v>285</v>
      </c>
      <c r="G64">
        <f>HYPERLINK("http://clipc-services.ceda.ac.uk/dreq/u/2f046f30404d6cfcd5286a2a7f12d8fa.html","web")</f>
        <v>0</v>
      </c>
      <c r="H64" t="s">
        <v>340</v>
      </c>
      <c r="I64" t="s">
        <v>21</v>
      </c>
      <c r="J64" t="s">
        <v>341</v>
      </c>
      <c r="K64" t="s">
        <v>162</v>
      </c>
      <c r="L64" t="s">
        <v>84</v>
      </c>
      <c r="M64" t="s">
        <v>285</v>
      </c>
      <c r="N64" t="s">
        <v>342</v>
      </c>
    </row>
    <row r="65" spans="1:14">
      <c r="A65" t="s">
        <v>116</v>
      </c>
      <c r="B65" t="s">
        <v>343</v>
      </c>
      <c r="C65" t="s">
        <v>77</v>
      </c>
      <c r="D65" t="s">
        <v>318</v>
      </c>
      <c r="E65" t="s">
        <v>344</v>
      </c>
      <c r="F65" t="s">
        <v>285</v>
      </c>
      <c r="G65">
        <f>HYPERLINK("http://clipc-services.ceda.ac.uk/dreq/u/18060c6741a6b65c90435d19adfbbc98.html","web")</f>
        <v>0</v>
      </c>
      <c r="H65" t="s">
        <v>345</v>
      </c>
      <c r="I65" t="s">
        <v>21</v>
      </c>
      <c r="J65" t="s">
        <v>346</v>
      </c>
      <c r="K65" t="s">
        <v>162</v>
      </c>
      <c r="L65" t="s">
        <v>84</v>
      </c>
      <c r="M65" t="s">
        <v>285</v>
      </c>
      <c r="N65" t="s">
        <v>347</v>
      </c>
    </row>
    <row r="66" spans="1:14">
      <c r="A66" t="s">
        <v>116</v>
      </c>
      <c r="B66" t="s">
        <v>348</v>
      </c>
      <c r="C66" t="s">
        <v>69</v>
      </c>
      <c r="D66" t="s">
        <v>78</v>
      </c>
      <c r="E66" t="s">
        <v>349</v>
      </c>
      <c r="F66" t="s">
        <v>350</v>
      </c>
      <c r="G66">
        <f>HYPERLINK("http://clipc-services.ceda.ac.uk/dreq/u/0940cbee6105037e4b7aa5579004f124.html","web")</f>
        <v>0</v>
      </c>
      <c r="H66" t="s">
        <v>351</v>
      </c>
      <c r="I66" t="s">
        <v>21</v>
      </c>
      <c r="J66" t="s">
        <v>352</v>
      </c>
      <c r="K66" t="s">
        <v>147</v>
      </c>
      <c r="L66" t="s">
        <v>24</v>
      </c>
      <c r="M66" t="s">
        <v>350</v>
      </c>
      <c r="N66" t="s">
        <v>353</v>
      </c>
    </row>
    <row r="67" spans="1:14">
      <c r="A67" t="s">
        <v>116</v>
      </c>
      <c r="B67" t="s">
        <v>354</v>
      </c>
      <c r="C67" t="s">
        <v>16</v>
      </c>
      <c r="D67" t="s">
        <v>78</v>
      </c>
      <c r="E67" t="s">
        <v>355</v>
      </c>
      <c r="F67" t="s">
        <v>350</v>
      </c>
      <c r="G67">
        <f>HYPERLINK("http://clipc-services.ceda.ac.uk/dreq/u/e9e21426e4810d0bb2d3dddb24dbf4dc.html","web")</f>
        <v>0</v>
      </c>
      <c r="H67" t="s">
        <v>356</v>
      </c>
      <c r="I67" t="s">
        <v>21</v>
      </c>
      <c r="J67" t="s">
        <v>357</v>
      </c>
      <c r="K67" t="s">
        <v>179</v>
      </c>
      <c r="L67" t="s">
        <v>24</v>
      </c>
      <c r="M67" t="s">
        <v>350</v>
      </c>
      <c r="N67" t="s">
        <v>358</v>
      </c>
    </row>
    <row r="68" spans="1:14">
      <c r="A68" t="s">
        <v>116</v>
      </c>
      <c r="B68" t="s">
        <v>359</v>
      </c>
      <c r="C68" t="s">
        <v>16</v>
      </c>
      <c r="D68" t="s">
        <v>270</v>
      </c>
      <c r="E68" t="s">
        <v>360</v>
      </c>
      <c r="F68" t="s">
        <v>308</v>
      </c>
      <c r="G68">
        <f>HYPERLINK("http://clipc-services.ceda.ac.uk/dreq/u/f64c4ac230024801b1f140d806a00972.html","web")</f>
        <v>0</v>
      </c>
      <c r="H68" t="s">
        <v>361</v>
      </c>
      <c r="I68" t="s">
        <v>21</v>
      </c>
      <c r="J68" t="s">
        <v>362</v>
      </c>
      <c r="K68" t="s">
        <v>363</v>
      </c>
      <c r="L68" t="s">
        <v>84</v>
      </c>
      <c r="M68" t="s">
        <v>308</v>
      </c>
      <c r="N68" t="s">
        <v>364</v>
      </c>
    </row>
    <row r="69" spans="1:14">
      <c r="A69" t="s">
        <v>116</v>
      </c>
      <c r="B69" t="s">
        <v>365</v>
      </c>
      <c r="C69" t="s">
        <v>16</v>
      </c>
      <c r="D69" t="s">
        <v>270</v>
      </c>
      <c r="E69" t="s">
        <v>366</v>
      </c>
      <c r="F69" t="s">
        <v>285</v>
      </c>
      <c r="G69">
        <f>HYPERLINK("http://clipc-services.ceda.ac.uk/dreq/u/02e40424bc4b63c1ae535165def98421.html","web")</f>
        <v>0</v>
      </c>
      <c r="H69" t="s">
        <v>367</v>
      </c>
      <c r="I69" t="s">
        <v>21</v>
      </c>
      <c r="J69" t="s">
        <v>368</v>
      </c>
      <c r="K69" t="s">
        <v>369</v>
      </c>
      <c r="L69" t="s">
        <v>84</v>
      </c>
      <c r="M69" t="s">
        <v>285</v>
      </c>
      <c r="N69" t="s">
        <v>370</v>
      </c>
    </row>
    <row r="70" spans="1:14">
      <c r="A70" t="s">
        <v>116</v>
      </c>
      <c r="B70" t="s">
        <v>371</v>
      </c>
      <c r="C70" t="s">
        <v>69</v>
      </c>
      <c r="D70" t="s">
        <v>78</v>
      </c>
      <c r="E70" t="s">
        <v>372</v>
      </c>
      <c r="F70" t="s">
        <v>350</v>
      </c>
      <c r="G70">
        <f>HYPERLINK("http://clipc-services.ceda.ac.uk/dreq/u/4a62506a657921cdde7c173c0ae09b98.html","web")</f>
        <v>0</v>
      </c>
      <c r="H70" t="s">
        <v>373</v>
      </c>
      <c r="I70" t="s">
        <v>21</v>
      </c>
      <c r="J70" t="s">
        <v>374</v>
      </c>
      <c r="K70" t="s">
        <v>179</v>
      </c>
      <c r="L70" t="s">
        <v>24</v>
      </c>
      <c r="M70" t="s">
        <v>350</v>
      </c>
      <c r="N70" t="s">
        <v>375</v>
      </c>
    </row>
    <row r="71" spans="1:14">
      <c r="A71" t="s">
        <v>116</v>
      </c>
      <c r="B71" t="s">
        <v>376</v>
      </c>
      <c r="C71" t="s">
        <v>69</v>
      </c>
      <c r="D71" t="s">
        <v>78</v>
      </c>
      <c r="E71" t="s">
        <v>377</v>
      </c>
      <c r="F71" t="s">
        <v>308</v>
      </c>
      <c r="G71">
        <f>HYPERLINK("http://clipc-services.ceda.ac.uk/dreq/u/0638f32ebcc32d63faad121d5a83e3be.html","web")</f>
        <v>0</v>
      </c>
      <c r="H71" t="s">
        <v>378</v>
      </c>
      <c r="I71" t="s">
        <v>21</v>
      </c>
      <c r="J71" t="s">
        <v>379</v>
      </c>
      <c r="K71" t="s">
        <v>380</v>
      </c>
      <c r="L71" t="s">
        <v>24</v>
      </c>
      <c r="M71" t="s">
        <v>308</v>
      </c>
      <c r="N71" t="s">
        <v>381</v>
      </c>
    </row>
    <row r="72" spans="1:14">
      <c r="A72" t="s">
        <v>116</v>
      </c>
      <c r="B72" t="s">
        <v>382</v>
      </c>
      <c r="C72" t="s">
        <v>77</v>
      </c>
      <c r="D72" t="s">
        <v>78</v>
      </c>
      <c r="E72" t="s">
        <v>383</v>
      </c>
      <c r="F72" t="s">
        <v>285</v>
      </c>
      <c r="G72">
        <f>HYPERLINK("http://clipc-services.ceda.ac.uk/dreq/u/e799552047be54bf13ccbe494c73cc81.html","web")</f>
        <v>0</v>
      </c>
      <c r="H72" t="s">
        <v>384</v>
      </c>
      <c r="I72" t="s">
        <v>21</v>
      </c>
      <c r="J72" t="s">
        <v>385</v>
      </c>
      <c r="K72" t="s">
        <v>386</v>
      </c>
      <c r="L72" t="s">
        <v>84</v>
      </c>
      <c r="M72" t="s">
        <v>285</v>
      </c>
      <c r="N72" t="s">
        <v>387</v>
      </c>
    </row>
    <row r="73" spans="1:14">
      <c r="A73" t="s">
        <v>116</v>
      </c>
      <c r="B73" t="s">
        <v>388</v>
      </c>
      <c r="C73" t="s">
        <v>69</v>
      </c>
      <c r="D73" t="s">
        <v>78</v>
      </c>
      <c r="E73" t="s">
        <v>389</v>
      </c>
      <c r="F73" t="s">
        <v>308</v>
      </c>
      <c r="G73">
        <f>HYPERLINK("http://clipc-services.ceda.ac.uk/dreq/u/be153e40e1e09d1d46a191b3a99be7f5.html","web")</f>
        <v>0</v>
      </c>
      <c r="H73" t="s">
        <v>390</v>
      </c>
      <c r="I73" t="s">
        <v>21</v>
      </c>
      <c r="J73" t="s">
        <v>391</v>
      </c>
      <c r="K73" t="s">
        <v>311</v>
      </c>
      <c r="L73" t="s">
        <v>24</v>
      </c>
      <c r="M73" t="s">
        <v>308</v>
      </c>
      <c r="N73" t="s">
        <v>392</v>
      </c>
    </row>
    <row r="74" spans="1:14">
      <c r="A74" t="s">
        <v>116</v>
      </c>
      <c r="B74" t="s">
        <v>393</v>
      </c>
      <c r="C74" t="s">
        <v>77</v>
      </c>
      <c r="D74" t="s">
        <v>78</v>
      </c>
      <c r="E74" t="s">
        <v>394</v>
      </c>
      <c r="F74" t="s">
        <v>285</v>
      </c>
      <c r="G74">
        <f>HYPERLINK("http://clipc-services.ceda.ac.uk/dreq/u/c73793c9a403918cf29279cbc374d509.html","web")</f>
        <v>0</v>
      </c>
      <c r="H74" t="s">
        <v>395</v>
      </c>
      <c r="I74" t="s">
        <v>21</v>
      </c>
      <c r="J74" t="s">
        <v>396</v>
      </c>
      <c r="K74" t="s">
        <v>135</v>
      </c>
      <c r="L74" t="s">
        <v>84</v>
      </c>
      <c r="M74" t="s">
        <v>285</v>
      </c>
      <c r="N74" t="s">
        <v>397</v>
      </c>
    </row>
    <row r="75" spans="1:14">
      <c r="A75" t="s">
        <v>116</v>
      </c>
      <c r="B75" t="s">
        <v>398</v>
      </c>
      <c r="C75" t="s">
        <v>77</v>
      </c>
      <c r="D75" t="s">
        <v>78</v>
      </c>
      <c r="E75" t="s">
        <v>399</v>
      </c>
      <c r="F75" t="s">
        <v>285</v>
      </c>
      <c r="G75">
        <f>HYPERLINK("http://clipc-services.ceda.ac.uk/dreq/u/5895b847e6247f0058199d1b26772655.html","web")</f>
        <v>0</v>
      </c>
      <c r="H75" t="s">
        <v>400</v>
      </c>
      <c r="I75" t="s">
        <v>21</v>
      </c>
      <c r="J75" t="s">
        <v>401</v>
      </c>
      <c r="K75" t="s">
        <v>402</v>
      </c>
      <c r="L75" t="s">
        <v>84</v>
      </c>
      <c r="M75" t="s">
        <v>285</v>
      </c>
      <c r="N75" t="s">
        <v>403</v>
      </c>
    </row>
    <row r="76" spans="1:14">
      <c r="A76" t="s">
        <v>116</v>
      </c>
      <c r="B76" t="s">
        <v>404</v>
      </c>
      <c r="C76" t="s">
        <v>77</v>
      </c>
      <c r="D76" t="s">
        <v>270</v>
      </c>
      <c r="E76" t="s">
        <v>405</v>
      </c>
      <c r="F76" t="s">
        <v>285</v>
      </c>
      <c r="G76">
        <f>HYPERLINK("http://clipc-services.ceda.ac.uk/dreq/u/b385b4f43e7385eb7bfe4e2175bb086d.html","web")</f>
        <v>0</v>
      </c>
      <c r="H76" t="s">
        <v>406</v>
      </c>
      <c r="I76" t="s">
        <v>21</v>
      </c>
      <c r="J76" t="s">
        <v>407</v>
      </c>
      <c r="K76" t="s">
        <v>135</v>
      </c>
      <c r="L76" t="s">
        <v>84</v>
      </c>
      <c r="M76" t="s">
        <v>285</v>
      </c>
      <c r="N76" t="s">
        <v>408</v>
      </c>
    </row>
    <row r="77" spans="1:14">
      <c r="A77" t="s">
        <v>116</v>
      </c>
      <c r="B77" t="s">
        <v>409</v>
      </c>
      <c r="C77" t="s">
        <v>16</v>
      </c>
      <c r="D77" t="s">
        <v>78</v>
      </c>
      <c r="E77" t="s">
        <v>410</v>
      </c>
      <c r="F77" t="s">
        <v>308</v>
      </c>
      <c r="G77">
        <f>HYPERLINK("http://clipc-services.ceda.ac.uk/dreq/u/f718ef1940e6feab018d81f508bd87c2.html","web")</f>
        <v>0</v>
      </c>
      <c r="H77" t="s">
        <v>411</v>
      </c>
      <c r="I77" t="s">
        <v>21</v>
      </c>
      <c r="J77" t="s">
        <v>412</v>
      </c>
      <c r="K77" t="s">
        <v>369</v>
      </c>
      <c r="L77" t="s">
        <v>24</v>
      </c>
      <c r="M77" t="s">
        <v>308</v>
      </c>
      <c r="N77" t="s">
        <v>413</v>
      </c>
    </row>
    <row r="78" spans="1:14">
      <c r="A78" t="s">
        <v>116</v>
      </c>
      <c r="B78" t="s">
        <v>414</v>
      </c>
      <c r="C78" t="s">
        <v>77</v>
      </c>
      <c r="D78" t="s">
        <v>270</v>
      </c>
      <c r="E78" t="s">
        <v>415</v>
      </c>
      <c r="F78" t="s">
        <v>285</v>
      </c>
      <c r="G78">
        <f>HYPERLINK("http://clipc-services.ceda.ac.uk/dreq/u/96b53e6411f945d703ee5d081faee987.html","web")</f>
        <v>0</v>
      </c>
      <c r="H78" t="s">
        <v>416</v>
      </c>
      <c r="I78" t="s">
        <v>21</v>
      </c>
      <c r="J78" t="s">
        <v>417</v>
      </c>
      <c r="K78" t="s">
        <v>135</v>
      </c>
      <c r="L78" t="s">
        <v>84</v>
      </c>
      <c r="M78" t="s">
        <v>285</v>
      </c>
      <c r="N78" t="s">
        <v>418</v>
      </c>
    </row>
    <row r="79" spans="1:14">
      <c r="A79" t="s">
        <v>116</v>
      </c>
      <c r="B79" t="s">
        <v>419</v>
      </c>
      <c r="C79" t="s">
        <v>77</v>
      </c>
      <c r="D79" t="s">
        <v>118</v>
      </c>
      <c r="E79" t="s">
        <v>420</v>
      </c>
      <c r="F79" t="s">
        <v>421</v>
      </c>
      <c r="G79">
        <f>HYPERLINK("http://clipc-services.ceda.ac.uk/dreq/u/28a54e8b5b73c4ae915a82ed99c74459.html","web")</f>
        <v>0</v>
      </c>
      <c r="H79" t="s">
        <v>422</v>
      </c>
      <c r="I79" t="s">
        <v>21</v>
      </c>
      <c r="J79" t="s">
        <v>423</v>
      </c>
      <c r="K79" t="s">
        <v>162</v>
      </c>
      <c r="L79" t="s">
        <v>84</v>
      </c>
      <c r="M79" t="s">
        <v>421</v>
      </c>
      <c r="N79" t="s">
        <v>424</v>
      </c>
    </row>
    <row r="80" spans="1:14">
      <c r="A80" t="s">
        <v>116</v>
      </c>
      <c r="B80" t="s">
        <v>425</v>
      </c>
      <c r="C80" t="s">
        <v>16</v>
      </c>
      <c r="D80" t="s">
        <v>426</v>
      </c>
      <c r="E80" t="s">
        <v>427</v>
      </c>
      <c r="F80" t="s">
        <v>428</v>
      </c>
      <c r="G80">
        <f>HYPERLINK("http://clipc-services.ceda.ac.uk/dreq/u/1f5bb8c9dd54043a9d5f71dfe38f5a19.html","web")</f>
        <v>0</v>
      </c>
      <c r="H80" t="s">
        <v>429</v>
      </c>
      <c r="I80" t="s">
        <v>21</v>
      </c>
      <c r="J80" t="s">
        <v>430</v>
      </c>
      <c r="K80" t="s">
        <v>431</v>
      </c>
      <c r="L80" t="s">
        <v>24</v>
      </c>
      <c r="M80" t="s">
        <v>428</v>
      </c>
      <c r="N80" t="s">
        <v>432</v>
      </c>
    </row>
    <row r="81" spans="1:14">
      <c r="A81" t="s">
        <v>116</v>
      </c>
      <c r="B81" t="s">
        <v>433</v>
      </c>
      <c r="C81" t="s">
        <v>16</v>
      </c>
      <c r="D81" t="s">
        <v>426</v>
      </c>
      <c r="E81" t="s">
        <v>434</v>
      </c>
      <c r="F81" t="s">
        <v>428</v>
      </c>
      <c r="G81">
        <f>HYPERLINK("http://clipc-services.ceda.ac.uk/dreq/u/32cbc6ae59c0abfe8e9c526e548452cc.html","web")</f>
        <v>0</v>
      </c>
      <c r="H81" t="s">
        <v>435</v>
      </c>
      <c r="I81" t="s">
        <v>21</v>
      </c>
      <c r="J81" t="s">
        <v>436</v>
      </c>
      <c r="K81" t="s">
        <v>147</v>
      </c>
      <c r="L81" t="s">
        <v>24</v>
      </c>
      <c r="M81" t="s">
        <v>428</v>
      </c>
      <c r="N81" t="s">
        <v>437</v>
      </c>
    </row>
    <row r="82" spans="1:14">
      <c r="A82" t="s">
        <v>116</v>
      </c>
      <c r="B82" t="s">
        <v>438</v>
      </c>
      <c r="C82" t="s">
        <v>16</v>
      </c>
      <c r="D82" t="s">
        <v>78</v>
      </c>
      <c r="E82" t="s">
        <v>439</v>
      </c>
      <c r="F82" t="s">
        <v>49</v>
      </c>
      <c r="G82">
        <f>HYPERLINK("http://clipc-services.ceda.ac.uk/dreq/u/0312fb7cbaaff353e66b17c21fb13482.html","web")</f>
        <v>0</v>
      </c>
      <c r="H82" t="s">
        <v>440</v>
      </c>
      <c r="I82" t="s">
        <v>21</v>
      </c>
      <c r="J82" t="s">
        <v>441</v>
      </c>
      <c r="K82" t="s">
        <v>369</v>
      </c>
      <c r="L82" t="s">
        <v>24</v>
      </c>
      <c r="M82" t="s">
        <v>49</v>
      </c>
      <c r="N82" t="s">
        <v>442</v>
      </c>
    </row>
    <row r="83" spans="1:14">
      <c r="A83" t="s">
        <v>116</v>
      </c>
      <c r="B83" t="s">
        <v>443</v>
      </c>
      <c r="C83" t="s">
        <v>16</v>
      </c>
      <c r="D83" t="s">
        <v>78</v>
      </c>
      <c r="E83" t="s">
        <v>444</v>
      </c>
      <c r="F83" t="s">
        <v>49</v>
      </c>
      <c r="G83">
        <f>HYPERLINK("http://clipc-services.ceda.ac.uk/dreq/u/db14915fa8f71225f7775d0d922197ec.html","web")</f>
        <v>0</v>
      </c>
      <c r="H83" t="s">
        <v>445</v>
      </c>
      <c r="I83" t="s">
        <v>21</v>
      </c>
      <c r="J83" t="s">
        <v>446</v>
      </c>
      <c r="K83" t="s">
        <v>294</v>
      </c>
      <c r="L83" t="s">
        <v>24</v>
      </c>
      <c r="M83" t="s">
        <v>49</v>
      </c>
      <c r="N83" t="s">
        <v>447</v>
      </c>
    </row>
    <row r="84" spans="1:14">
      <c r="A84" t="s">
        <v>116</v>
      </c>
      <c r="B84" t="s">
        <v>448</v>
      </c>
      <c r="C84" t="s">
        <v>69</v>
      </c>
      <c r="D84" t="s">
        <v>78</v>
      </c>
      <c r="E84" t="s">
        <v>449</v>
      </c>
      <c r="F84" t="s">
        <v>49</v>
      </c>
      <c r="G84">
        <f>HYPERLINK("http://clipc-services.ceda.ac.uk/dreq/u/11f31866ee4fca2f68e25ccd529ede8a.html","web")</f>
        <v>0</v>
      </c>
      <c r="H84" t="s">
        <v>450</v>
      </c>
      <c r="I84" t="s">
        <v>21</v>
      </c>
      <c r="J84" t="s">
        <v>451</v>
      </c>
      <c r="K84" t="s">
        <v>311</v>
      </c>
      <c r="L84" t="s">
        <v>24</v>
      </c>
      <c r="M84" t="s">
        <v>49</v>
      </c>
      <c r="N84" t="s">
        <v>452</v>
      </c>
    </row>
    <row r="85" spans="1:14">
      <c r="A85" t="s">
        <v>116</v>
      </c>
      <c r="B85" t="s">
        <v>47</v>
      </c>
      <c r="C85" t="s">
        <v>69</v>
      </c>
      <c r="D85" t="s">
        <v>78</v>
      </c>
      <c r="E85" t="s">
        <v>48</v>
      </c>
      <c r="F85" t="s">
        <v>49</v>
      </c>
      <c r="G85">
        <f>HYPERLINK("http://clipc-services.ceda.ac.uk/dreq/u/1418ccb847c5c235176620baf22d7b33.html","web")</f>
        <v>0</v>
      </c>
      <c r="H85" t="s">
        <v>50</v>
      </c>
      <c r="I85" t="s">
        <v>21</v>
      </c>
      <c r="J85" t="s">
        <v>51</v>
      </c>
      <c r="K85" t="s">
        <v>453</v>
      </c>
      <c r="L85" t="s">
        <v>24</v>
      </c>
      <c r="M85" t="s">
        <v>49</v>
      </c>
      <c r="N85" t="s">
        <v>53</v>
      </c>
    </row>
    <row r="86" spans="1:14">
      <c r="A86" t="s">
        <v>116</v>
      </c>
      <c r="B86" t="s">
        <v>454</v>
      </c>
      <c r="C86" t="s">
        <v>69</v>
      </c>
      <c r="D86" t="s">
        <v>78</v>
      </c>
      <c r="E86" t="s">
        <v>455</v>
      </c>
      <c r="F86" t="s">
        <v>49</v>
      </c>
      <c r="G86">
        <f>HYPERLINK("http://clipc-services.ceda.ac.uk/dreq/u/bd938fec017c18d3eee106db55f924c5.html","web")</f>
        <v>0</v>
      </c>
      <c r="H86" t="s">
        <v>456</v>
      </c>
      <c r="I86" t="s">
        <v>21</v>
      </c>
      <c r="J86" t="s">
        <v>457</v>
      </c>
      <c r="K86" t="s">
        <v>458</v>
      </c>
      <c r="L86" t="s">
        <v>24</v>
      </c>
      <c r="M86" t="s">
        <v>49</v>
      </c>
      <c r="N86" t="s">
        <v>459</v>
      </c>
    </row>
    <row r="87" spans="1:14">
      <c r="A87" t="s">
        <v>116</v>
      </c>
      <c r="B87" t="s">
        <v>460</v>
      </c>
      <c r="C87" t="s">
        <v>69</v>
      </c>
      <c r="D87" t="s">
        <v>78</v>
      </c>
      <c r="E87" t="s">
        <v>461</v>
      </c>
      <c r="F87" t="s">
        <v>49</v>
      </c>
      <c r="G87">
        <f>HYPERLINK("http://clipc-services.ceda.ac.uk/dreq/u/ad2c59f6784b7b6a8b2a95424a1a642d.html","web")</f>
        <v>0</v>
      </c>
      <c r="H87" t="s">
        <v>462</v>
      </c>
      <c r="I87" t="s">
        <v>21</v>
      </c>
      <c r="J87" t="s">
        <v>463</v>
      </c>
      <c r="K87" t="s">
        <v>311</v>
      </c>
      <c r="L87" t="s">
        <v>24</v>
      </c>
      <c r="M87" t="s">
        <v>49</v>
      </c>
      <c r="N87" t="s">
        <v>464</v>
      </c>
    </row>
    <row r="88" spans="1:14">
      <c r="A88" t="s">
        <v>116</v>
      </c>
      <c r="B88" t="s">
        <v>465</v>
      </c>
      <c r="C88" t="s">
        <v>69</v>
      </c>
      <c r="D88" t="s">
        <v>78</v>
      </c>
      <c r="E88" t="s">
        <v>466</v>
      </c>
      <c r="F88" t="s">
        <v>49</v>
      </c>
      <c r="G88">
        <f>HYPERLINK("http://clipc-services.ceda.ac.uk/dreq/u/af7707ac309cab4b2f2ce461f89ab741.html","web")</f>
        <v>0</v>
      </c>
      <c r="H88" t="s">
        <v>467</v>
      </c>
      <c r="I88" t="s">
        <v>21</v>
      </c>
      <c r="J88" t="s">
        <v>468</v>
      </c>
      <c r="K88" t="s">
        <v>311</v>
      </c>
      <c r="L88" t="s">
        <v>24</v>
      </c>
      <c r="M88" t="s">
        <v>49</v>
      </c>
      <c r="N88" t="s">
        <v>469</v>
      </c>
    </row>
    <row r="89" spans="1:14">
      <c r="A89" t="s">
        <v>116</v>
      </c>
      <c r="B89" t="s">
        <v>470</v>
      </c>
      <c r="C89" t="s">
        <v>69</v>
      </c>
      <c r="D89" t="s">
        <v>78</v>
      </c>
      <c r="E89" t="s">
        <v>471</v>
      </c>
      <c r="F89" t="s">
        <v>49</v>
      </c>
      <c r="G89">
        <f>HYPERLINK("http://clipc-services.ceda.ac.uk/dreq/u/155ede0bff2578a736e6379552483f4e.html","web")</f>
        <v>0</v>
      </c>
      <c r="H89" t="s">
        <v>472</v>
      </c>
      <c r="I89" t="s">
        <v>21</v>
      </c>
      <c r="J89" t="s">
        <v>473</v>
      </c>
      <c r="K89" t="s">
        <v>458</v>
      </c>
      <c r="L89" t="s">
        <v>24</v>
      </c>
      <c r="M89" t="s">
        <v>49</v>
      </c>
      <c r="N89" t="s">
        <v>474</v>
      </c>
    </row>
    <row r="90" spans="1:14">
      <c r="A90" t="s">
        <v>116</v>
      </c>
      <c r="B90" t="s">
        <v>475</v>
      </c>
      <c r="C90" t="s">
        <v>69</v>
      </c>
      <c r="D90" t="s">
        <v>78</v>
      </c>
      <c r="E90" t="s">
        <v>476</v>
      </c>
      <c r="F90" t="s">
        <v>49</v>
      </c>
      <c r="G90">
        <f>HYPERLINK("http://clipc-services.ceda.ac.uk/dreq/u/22fae57fa6f2e7e2744a3a9fe3c0dbca.html","web")</f>
        <v>0</v>
      </c>
      <c r="H90" t="s">
        <v>477</v>
      </c>
      <c r="I90" t="s">
        <v>21</v>
      </c>
      <c r="J90" t="s">
        <v>478</v>
      </c>
      <c r="K90" t="s">
        <v>458</v>
      </c>
      <c r="L90" t="s">
        <v>24</v>
      </c>
      <c r="M90" t="s">
        <v>49</v>
      </c>
      <c r="N90" t="s">
        <v>479</v>
      </c>
    </row>
    <row r="91" spans="1:14">
      <c r="A91" t="s">
        <v>116</v>
      </c>
      <c r="B91" t="s">
        <v>480</v>
      </c>
      <c r="C91" t="s">
        <v>69</v>
      </c>
      <c r="D91" t="s">
        <v>78</v>
      </c>
      <c r="E91" t="s">
        <v>481</v>
      </c>
      <c r="F91" t="s">
        <v>49</v>
      </c>
      <c r="G91">
        <f>HYPERLINK("http://clipc-services.ceda.ac.uk/dreq/u/e60a812c3a4351f1747a8bf9fb48aec8.html","web")</f>
        <v>0</v>
      </c>
      <c r="H91" t="s">
        <v>482</v>
      </c>
      <c r="I91" t="s">
        <v>21</v>
      </c>
      <c r="J91" t="s">
        <v>483</v>
      </c>
      <c r="K91" t="s">
        <v>311</v>
      </c>
      <c r="L91" t="s">
        <v>24</v>
      </c>
      <c r="M91" t="s">
        <v>49</v>
      </c>
      <c r="N91" t="s">
        <v>484</v>
      </c>
    </row>
    <row r="92" spans="1:14">
      <c r="A92" t="s">
        <v>116</v>
      </c>
      <c r="B92" t="s">
        <v>485</v>
      </c>
      <c r="C92" t="s">
        <v>69</v>
      </c>
      <c r="D92" t="s">
        <v>78</v>
      </c>
      <c r="E92" t="s">
        <v>486</v>
      </c>
      <c r="F92" t="s">
        <v>428</v>
      </c>
      <c r="G92">
        <f>HYPERLINK("http://clipc-services.ceda.ac.uk/dreq/u/26542cc98f984d1b098796374a7ed264.html","web")</f>
        <v>0</v>
      </c>
      <c r="H92" t="s">
        <v>487</v>
      </c>
      <c r="I92" t="s">
        <v>21</v>
      </c>
      <c r="J92" t="s">
        <v>488</v>
      </c>
      <c r="K92" t="s">
        <v>135</v>
      </c>
      <c r="L92" t="s">
        <v>24</v>
      </c>
      <c r="M92" t="s">
        <v>428</v>
      </c>
      <c r="N92" t="s">
        <v>489</v>
      </c>
    </row>
    <row r="93" spans="1:14">
      <c r="A93" t="s">
        <v>116</v>
      </c>
      <c r="B93" t="s">
        <v>490</v>
      </c>
      <c r="C93" t="s">
        <v>69</v>
      </c>
      <c r="D93" t="s">
        <v>78</v>
      </c>
      <c r="E93" t="s">
        <v>491</v>
      </c>
      <c r="F93" t="s">
        <v>428</v>
      </c>
      <c r="G93">
        <f>HYPERLINK("http://clipc-services.ceda.ac.uk/dreq/u/fa3149feef6236e0cc3207a977d2d0a5.html","web")</f>
        <v>0</v>
      </c>
      <c r="H93" t="s">
        <v>492</v>
      </c>
      <c r="I93" t="s">
        <v>21</v>
      </c>
      <c r="J93" t="s">
        <v>493</v>
      </c>
      <c r="K93" t="s">
        <v>135</v>
      </c>
      <c r="L93" t="s">
        <v>24</v>
      </c>
      <c r="M93" t="s">
        <v>428</v>
      </c>
      <c r="N93" t="s">
        <v>494</v>
      </c>
    </row>
    <row r="94" spans="1:14">
      <c r="A94" t="s">
        <v>116</v>
      </c>
      <c r="B94" t="s">
        <v>495</v>
      </c>
      <c r="C94" t="s">
        <v>69</v>
      </c>
      <c r="D94" t="s">
        <v>426</v>
      </c>
      <c r="E94" t="s">
        <v>496</v>
      </c>
      <c r="F94" t="s">
        <v>428</v>
      </c>
      <c r="G94">
        <f>HYPERLINK("http://clipc-services.ceda.ac.uk/dreq/u/e332882b170bce82d39f02b78fd87e79.html","web")</f>
        <v>0</v>
      </c>
      <c r="H94" t="s">
        <v>497</v>
      </c>
      <c r="I94" t="s">
        <v>21</v>
      </c>
      <c r="J94" t="s">
        <v>498</v>
      </c>
      <c r="K94" t="s">
        <v>311</v>
      </c>
      <c r="L94" t="s">
        <v>24</v>
      </c>
      <c r="M94" t="s">
        <v>428</v>
      </c>
      <c r="N94" t="s">
        <v>499</v>
      </c>
    </row>
    <row r="95" spans="1:14">
      <c r="A95" t="s">
        <v>116</v>
      </c>
      <c r="B95" t="s">
        <v>500</v>
      </c>
      <c r="C95" t="s">
        <v>69</v>
      </c>
      <c r="D95" t="s">
        <v>426</v>
      </c>
      <c r="E95" t="s">
        <v>501</v>
      </c>
      <c r="F95" t="s">
        <v>428</v>
      </c>
      <c r="G95">
        <f>HYPERLINK("http://clipc-services.ceda.ac.uk/dreq/u/2e1651d57e5cc5036810331a67ef6ed7.html","web")</f>
        <v>0</v>
      </c>
      <c r="H95" t="s">
        <v>497</v>
      </c>
      <c r="I95" t="s">
        <v>21</v>
      </c>
      <c r="J95" t="s">
        <v>498</v>
      </c>
      <c r="K95" t="s">
        <v>311</v>
      </c>
      <c r="L95" t="s">
        <v>24</v>
      </c>
      <c r="M95" t="s">
        <v>428</v>
      </c>
      <c r="N95" t="s">
        <v>502</v>
      </c>
    </row>
    <row r="96" spans="1:14">
      <c r="A96" t="s">
        <v>116</v>
      </c>
      <c r="B96" t="s">
        <v>503</v>
      </c>
      <c r="C96" t="s">
        <v>69</v>
      </c>
      <c r="D96" t="s">
        <v>78</v>
      </c>
      <c r="E96" t="s">
        <v>504</v>
      </c>
      <c r="F96" t="s">
        <v>57</v>
      </c>
      <c r="G96">
        <f>HYPERLINK("http://clipc-services.ceda.ac.uk/dreq/u/5fc649c5cc7f4737f3a81d1c6b151b26.html","web")</f>
        <v>0</v>
      </c>
      <c r="H96" t="s">
        <v>505</v>
      </c>
      <c r="I96" t="s">
        <v>21</v>
      </c>
      <c r="J96" t="s">
        <v>506</v>
      </c>
      <c r="K96" t="s">
        <v>135</v>
      </c>
      <c r="L96" t="s">
        <v>84</v>
      </c>
      <c r="M96" t="s">
        <v>57</v>
      </c>
      <c r="N96" t="s">
        <v>507</v>
      </c>
    </row>
    <row r="97" spans="1:14">
      <c r="A97" t="s">
        <v>116</v>
      </c>
      <c r="B97" t="s">
        <v>508</v>
      </c>
      <c r="C97" t="s">
        <v>69</v>
      </c>
      <c r="D97" t="s">
        <v>78</v>
      </c>
      <c r="E97" t="s">
        <v>509</v>
      </c>
      <c r="F97" t="s">
        <v>57</v>
      </c>
      <c r="G97">
        <f>HYPERLINK("http://clipc-services.ceda.ac.uk/dreq/u/a1bd45ea349a310ceaec3f0c417f8aa5.html","web")</f>
        <v>0</v>
      </c>
      <c r="H97" t="s">
        <v>261</v>
      </c>
      <c r="I97" t="s">
        <v>21</v>
      </c>
      <c r="J97" t="s">
        <v>510</v>
      </c>
      <c r="K97" t="s">
        <v>162</v>
      </c>
      <c r="L97" t="s">
        <v>84</v>
      </c>
      <c r="M97" t="s">
        <v>57</v>
      </c>
      <c r="N97" t="s">
        <v>511</v>
      </c>
    </row>
    <row r="98" spans="1:14">
      <c r="A98" t="s">
        <v>116</v>
      </c>
      <c r="B98" t="s">
        <v>512</v>
      </c>
      <c r="C98" t="s">
        <v>77</v>
      </c>
      <c r="D98" t="s">
        <v>78</v>
      </c>
      <c r="E98" t="s">
        <v>513</v>
      </c>
      <c r="F98" t="s">
        <v>285</v>
      </c>
      <c r="G98">
        <f>HYPERLINK("http://clipc-services.ceda.ac.uk/dreq/u/28d5c13c016320943983914bc63e6abd.html","web")</f>
        <v>0</v>
      </c>
      <c r="H98" t="s">
        <v>514</v>
      </c>
      <c r="I98" t="s">
        <v>21</v>
      </c>
      <c r="J98" t="s">
        <v>515</v>
      </c>
      <c r="K98" t="s">
        <v>135</v>
      </c>
      <c r="L98" t="s">
        <v>84</v>
      </c>
      <c r="M98" t="s">
        <v>285</v>
      </c>
      <c r="N98" t="s">
        <v>516</v>
      </c>
    </row>
    <row r="99" spans="1:14">
      <c r="A99" t="s">
        <v>116</v>
      </c>
      <c r="B99" t="s">
        <v>517</v>
      </c>
      <c r="C99" t="s">
        <v>77</v>
      </c>
      <c r="D99" t="s">
        <v>78</v>
      </c>
      <c r="E99" t="s">
        <v>518</v>
      </c>
      <c r="F99" t="s">
        <v>285</v>
      </c>
      <c r="G99">
        <f>HYPERLINK("http://clipc-services.ceda.ac.uk/dreq/u/351cb82f1f858d9c0e1094eaf477c9bc.html","web")</f>
        <v>0</v>
      </c>
      <c r="H99" t="s">
        <v>519</v>
      </c>
      <c r="I99" t="s">
        <v>21</v>
      </c>
      <c r="J99" t="s">
        <v>520</v>
      </c>
      <c r="K99" t="s">
        <v>135</v>
      </c>
      <c r="L99" t="s">
        <v>84</v>
      </c>
      <c r="M99" t="s">
        <v>285</v>
      </c>
      <c r="N99" t="s">
        <v>521</v>
      </c>
    </row>
    <row r="100" spans="1:14">
      <c r="A100" t="s">
        <v>116</v>
      </c>
      <c r="B100" t="s">
        <v>522</v>
      </c>
      <c r="C100" t="s">
        <v>77</v>
      </c>
      <c r="D100" t="s">
        <v>78</v>
      </c>
      <c r="E100" t="s">
        <v>523</v>
      </c>
      <c r="F100" t="s">
        <v>285</v>
      </c>
      <c r="G100">
        <f>HYPERLINK("http://clipc-services.ceda.ac.uk/dreq/u/c1a2f2eeee3b74cd94a2946050785278.html","web")</f>
        <v>0</v>
      </c>
      <c r="H100" t="s">
        <v>524</v>
      </c>
      <c r="I100" t="s">
        <v>21</v>
      </c>
      <c r="J100" t="s">
        <v>525</v>
      </c>
      <c r="K100" t="s">
        <v>135</v>
      </c>
      <c r="L100" t="s">
        <v>84</v>
      </c>
      <c r="M100" t="s">
        <v>285</v>
      </c>
      <c r="N100" t="s">
        <v>526</v>
      </c>
    </row>
    <row r="101" spans="1:14">
      <c r="A101" t="s">
        <v>116</v>
      </c>
      <c r="B101" t="s">
        <v>527</v>
      </c>
      <c r="C101" t="s">
        <v>77</v>
      </c>
      <c r="D101" t="s">
        <v>78</v>
      </c>
      <c r="E101" t="s">
        <v>528</v>
      </c>
      <c r="F101" t="s">
        <v>285</v>
      </c>
      <c r="G101">
        <f>HYPERLINK("http://clipc-services.ceda.ac.uk/dreq/u/6c2e81334ca2f0de1813f46d64ee1924.html","web")</f>
        <v>0</v>
      </c>
      <c r="H101" t="s">
        <v>529</v>
      </c>
      <c r="I101" t="s">
        <v>21</v>
      </c>
      <c r="J101" t="s">
        <v>530</v>
      </c>
      <c r="K101" t="s">
        <v>531</v>
      </c>
      <c r="L101" t="s">
        <v>84</v>
      </c>
      <c r="M101" t="s">
        <v>285</v>
      </c>
      <c r="N101" t="s">
        <v>532</v>
      </c>
    </row>
    <row r="102" spans="1:14">
      <c r="A102" t="s">
        <v>116</v>
      </c>
      <c r="B102" t="s">
        <v>533</v>
      </c>
      <c r="C102" t="s">
        <v>69</v>
      </c>
      <c r="D102" t="s">
        <v>78</v>
      </c>
      <c r="E102" t="s">
        <v>534</v>
      </c>
      <c r="F102" t="s">
        <v>57</v>
      </c>
      <c r="G102">
        <f>HYPERLINK("http://clipc-services.ceda.ac.uk/dreq/u/ede7b0fb492e75c5fb9139996880695a.html","web")</f>
        <v>0</v>
      </c>
      <c r="H102" t="s">
        <v>535</v>
      </c>
      <c r="I102" t="s">
        <v>21</v>
      </c>
      <c r="J102" t="s">
        <v>536</v>
      </c>
      <c r="K102" t="s">
        <v>162</v>
      </c>
      <c r="L102" t="s">
        <v>84</v>
      </c>
      <c r="M102" t="s">
        <v>57</v>
      </c>
      <c r="N102" t="s">
        <v>537</v>
      </c>
    </row>
    <row r="103" spans="1:14">
      <c r="A103" t="s">
        <v>116</v>
      </c>
      <c r="B103" t="s">
        <v>538</v>
      </c>
      <c r="C103" t="s">
        <v>16</v>
      </c>
      <c r="D103" t="s">
        <v>78</v>
      </c>
      <c r="E103" t="s">
        <v>539</v>
      </c>
      <c r="F103" t="s">
        <v>285</v>
      </c>
      <c r="G103">
        <f>HYPERLINK("http://clipc-services.ceda.ac.uk/dreq/u/f240d371c4585a7647bd775cc97abbee.html","web")</f>
        <v>0</v>
      </c>
      <c r="H103" t="s">
        <v>540</v>
      </c>
      <c r="I103" t="s">
        <v>21</v>
      </c>
      <c r="J103" t="s">
        <v>541</v>
      </c>
      <c r="K103" t="s">
        <v>542</v>
      </c>
      <c r="L103" t="s">
        <v>84</v>
      </c>
      <c r="M103" t="s">
        <v>285</v>
      </c>
      <c r="N103" t="s">
        <v>543</v>
      </c>
    </row>
    <row r="104" spans="1:14">
      <c r="A104" t="s">
        <v>116</v>
      </c>
      <c r="B104" t="s">
        <v>544</v>
      </c>
      <c r="C104" t="s">
        <v>77</v>
      </c>
      <c r="D104" t="s">
        <v>78</v>
      </c>
      <c r="E104" t="s">
        <v>545</v>
      </c>
      <c r="F104" t="s">
        <v>285</v>
      </c>
      <c r="G104">
        <f>HYPERLINK("http://clipc-services.ceda.ac.uk/dreq/u/e5284596-dd83-11e5-9194-ac72891c3257.html","web")</f>
        <v>0</v>
      </c>
      <c r="H104" t="s">
        <v>524</v>
      </c>
      <c r="I104" t="s">
        <v>21</v>
      </c>
      <c r="J104" t="s">
        <v>546</v>
      </c>
      <c r="K104" t="s">
        <v>135</v>
      </c>
      <c r="L104" t="s">
        <v>84</v>
      </c>
      <c r="M104" t="s">
        <v>285</v>
      </c>
      <c r="N104" t="s">
        <v>547</v>
      </c>
    </row>
    <row r="105" spans="1:14">
      <c r="A105" t="s">
        <v>116</v>
      </c>
      <c r="B105" t="s">
        <v>548</v>
      </c>
      <c r="C105" t="s">
        <v>69</v>
      </c>
      <c r="D105" t="s">
        <v>78</v>
      </c>
      <c r="E105" t="s">
        <v>549</v>
      </c>
      <c r="F105" t="s">
        <v>285</v>
      </c>
      <c r="G105">
        <f>HYPERLINK("http://clipc-services.ceda.ac.uk/dreq/u/e527e1f0-dd83-11e5-9194-ac72891c3257.html","web")</f>
        <v>0</v>
      </c>
      <c r="H105" t="s">
        <v>550</v>
      </c>
      <c r="I105" t="s">
        <v>21</v>
      </c>
      <c r="J105" t="s">
        <v>551</v>
      </c>
      <c r="K105" t="s">
        <v>135</v>
      </c>
      <c r="L105" t="s">
        <v>84</v>
      </c>
      <c r="M105" t="s">
        <v>285</v>
      </c>
      <c r="N105" t="s">
        <v>552</v>
      </c>
    </row>
    <row r="106" spans="1:14">
      <c r="A106" t="s">
        <v>116</v>
      </c>
      <c r="B106" t="s">
        <v>553</v>
      </c>
      <c r="C106" t="s">
        <v>77</v>
      </c>
      <c r="D106" t="s">
        <v>78</v>
      </c>
      <c r="E106" t="s">
        <v>554</v>
      </c>
      <c r="F106" t="s">
        <v>285</v>
      </c>
      <c r="G106">
        <f>HYPERLINK("http://clipc-services.ceda.ac.uk/dreq/u/e5289ab4-dd83-11e5-9194-ac72891c3257.html","web")</f>
        <v>0</v>
      </c>
      <c r="H106" t="s">
        <v>555</v>
      </c>
      <c r="I106" t="s">
        <v>21</v>
      </c>
      <c r="J106" t="s">
        <v>556</v>
      </c>
      <c r="K106" t="s">
        <v>135</v>
      </c>
      <c r="L106" t="s">
        <v>84</v>
      </c>
      <c r="M106" t="s">
        <v>285</v>
      </c>
      <c r="N106" t="s">
        <v>557</v>
      </c>
    </row>
    <row r="107" spans="1:14">
      <c r="A107" t="s">
        <v>116</v>
      </c>
      <c r="B107" t="s">
        <v>558</v>
      </c>
      <c r="C107" t="s">
        <v>69</v>
      </c>
      <c r="D107" t="s">
        <v>78</v>
      </c>
      <c r="E107" t="s">
        <v>559</v>
      </c>
      <c r="F107" t="s">
        <v>285</v>
      </c>
      <c r="G107">
        <f>HYPERLINK("http://clipc-services.ceda.ac.uk/dreq/u/c971e98c-c5f0-11e6-ac20-5404a60d96b5.html","web")</f>
        <v>0</v>
      </c>
      <c r="H107" t="s">
        <v>560</v>
      </c>
      <c r="I107" t="s">
        <v>21</v>
      </c>
      <c r="J107" t="s">
        <v>561</v>
      </c>
      <c r="K107" t="s">
        <v>135</v>
      </c>
      <c r="L107" t="s">
        <v>84</v>
      </c>
      <c r="M107" t="s">
        <v>285</v>
      </c>
      <c r="N107" t="s">
        <v>562</v>
      </c>
    </row>
    <row r="108" spans="1:14">
      <c r="A108" t="s">
        <v>116</v>
      </c>
      <c r="B108" t="s">
        <v>563</v>
      </c>
      <c r="C108" t="s">
        <v>69</v>
      </c>
      <c r="D108" t="s">
        <v>78</v>
      </c>
      <c r="E108" t="s">
        <v>564</v>
      </c>
      <c r="F108">
        <v>1</v>
      </c>
      <c r="G108">
        <f>HYPERLINK("http://clipc-services.ceda.ac.uk/dreq/u/1dfd4bb59374157f2bcd5338c90a54b4.html","web")</f>
        <v>0</v>
      </c>
      <c r="H108" t="s">
        <v>565</v>
      </c>
      <c r="I108" t="s">
        <v>21</v>
      </c>
      <c r="J108" t="s">
        <v>566</v>
      </c>
      <c r="K108" t="s">
        <v>567</v>
      </c>
      <c r="L108" t="s">
        <v>84</v>
      </c>
      <c r="M108">
        <v>1</v>
      </c>
      <c r="N108" t="s">
        <v>568</v>
      </c>
    </row>
    <row r="109" spans="1:14">
      <c r="A109" t="s">
        <v>116</v>
      </c>
      <c r="B109" t="s">
        <v>569</v>
      </c>
      <c r="C109" t="s">
        <v>77</v>
      </c>
      <c r="D109" t="s">
        <v>78</v>
      </c>
      <c r="E109" t="s">
        <v>570</v>
      </c>
      <c r="F109">
        <v>1</v>
      </c>
      <c r="G109">
        <f>HYPERLINK("http://clipc-services.ceda.ac.uk/dreq/u/86b89f8138a6ec9830def56892753017.html","web")</f>
        <v>0</v>
      </c>
      <c r="H109" t="s">
        <v>571</v>
      </c>
      <c r="I109" t="s">
        <v>21</v>
      </c>
      <c r="J109" t="s">
        <v>572</v>
      </c>
      <c r="K109" t="s">
        <v>567</v>
      </c>
      <c r="L109" t="s">
        <v>84</v>
      </c>
      <c r="M109">
        <v>1</v>
      </c>
      <c r="N109" t="s">
        <v>573</v>
      </c>
    </row>
    <row r="110" spans="1:14">
      <c r="A110" t="s">
        <v>116</v>
      </c>
      <c r="B110" t="s">
        <v>574</v>
      </c>
      <c r="C110" t="s">
        <v>69</v>
      </c>
      <c r="D110" t="s">
        <v>78</v>
      </c>
      <c r="E110" t="s">
        <v>575</v>
      </c>
      <c r="F110">
        <v>1</v>
      </c>
      <c r="G110">
        <f>HYPERLINK("http://clipc-services.ceda.ac.uk/dreq/u/3f25d295551edcd3949776cccca7656c.html","web")</f>
        <v>0</v>
      </c>
      <c r="H110" t="s">
        <v>576</v>
      </c>
      <c r="I110" t="s">
        <v>21</v>
      </c>
      <c r="J110" t="s">
        <v>577</v>
      </c>
      <c r="K110" t="s">
        <v>567</v>
      </c>
      <c r="L110" t="s">
        <v>84</v>
      </c>
      <c r="M110">
        <v>1</v>
      </c>
      <c r="N110" t="s">
        <v>578</v>
      </c>
    </row>
    <row r="111" spans="1:14">
      <c r="A111" t="s">
        <v>116</v>
      </c>
      <c r="B111" t="s">
        <v>579</v>
      </c>
      <c r="C111" t="s">
        <v>77</v>
      </c>
      <c r="D111" t="s">
        <v>78</v>
      </c>
      <c r="E111" t="s">
        <v>580</v>
      </c>
      <c r="F111">
        <v>1</v>
      </c>
      <c r="G111">
        <f>HYPERLINK("http://clipc-services.ceda.ac.uk/dreq/u/883fe8c76f1bd133e9075182240b1ca0.html","web")</f>
        <v>0</v>
      </c>
      <c r="H111" t="s">
        <v>581</v>
      </c>
      <c r="I111" t="s">
        <v>21</v>
      </c>
      <c r="J111" t="s">
        <v>582</v>
      </c>
      <c r="K111" t="s">
        <v>567</v>
      </c>
      <c r="L111" t="s">
        <v>84</v>
      </c>
      <c r="M111">
        <v>1</v>
      </c>
      <c r="N111" t="s">
        <v>583</v>
      </c>
    </row>
    <row r="112" spans="1:14">
      <c r="A112" t="s">
        <v>116</v>
      </c>
      <c r="B112" t="s">
        <v>584</v>
      </c>
      <c r="C112" t="s">
        <v>69</v>
      </c>
      <c r="D112" t="s">
        <v>78</v>
      </c>
      <c r="E112" t="s">
        <v>585</v>
      </c>
      <c r="F112">
        <v>1</v>
      </c>
      <c r="G112">
        <f>HYPERLINK("http://clipc-services.ceda.ac.uk/dreq/u/f1b2785c2f21b3ca1fbe97a1152920f6.html","web")</f>
        <v>0</v>
      </c>
      <c r="H112" t="s">
        <v>586</v>
      </c>
      <c r="I112" t="s">
        <v>21</v>
      </c>
      <c r="J112" t="s">
        <v>587</v>
      </c>
      <c r="K112" t="s">
        <v>567</v>
      </c>
      <c r="L112" t="s">
        <v>84</v>
      </c>
      <c r="M112">
        <v>1</v>
      </c>
      <c r="N112" t="s">
        <v>588</v>
      </c>
    </row>
    <row r="113" spans="1:14">
      <c r="A113" t="s">
        <v>116</v>
      </c>
      <c r="B113" t="s">
        <v>589</v>
      </c>
      <c r="C113" t="s">
        <v>77</v>
      </c>
      <c r="D113" t="s">
        <v>78</v>
      </c>
      <c r="E113" t="s">
        <v>590</v>
      </c>
      <c r="F113">
        <v>1</v>
      </c>
      <c r="G113">
        <f>HYPERLINK("http://clipc-services.ceda.ac.uk/dreq/u/df05d7b7c578eeb7aa49c2ef6f79b30f.html","web")</f>
        <v>0</v>
      </c>
      <c r="H113" t="s">
        <v>586</v>
      </c>
      <c r="I113" t="s">
        <v>21</v>
      </c>
      <c r="J113" t="s">
        <v>591</v>
      </c>
      <c r="K113" t="s">
        <v>567</v>
      </c>
      <c r="L113" t="s">
        <v>84</v>
      </c>
      <c r="M113">
        <v>1</v>
      </c>
      <c r="N113" t="s">
        <v>592</v>
      </c>
    </row>
    <row r="114" spans="1:14">
      <c r="A114" t="s">
        <v>116</v>
      </c>
      <c r="B114" t="s">
        <v>593</v>
      </c>
      <c r="C114" t="s">
        <v>77</v>
      </c>
      <c r="D114" t="s">
        <v>78</v>
      </c>
      <c r="E114" t="s">
        <v>594</v>
      </c>
      <c r="F114">
        <v>1</v>
      </c>
      <c r="G114">
        <f>HYPERLINK("http://clipc-services.ceda.ac.uk/dreq/u/ba8065ebbce734a631b427699ddbaf7e.html","web")</f>
        <v>0</v>
      </c>
      <c r="H114" t="s">
        <v>595</v>
      </c>
      <c r="I114" t="s">
        <v>21</v>
      </c>
      <c r="J114" t="s">
        <v>596</v>
      </c>
      <c r="K114" t="s">
        <v>567</v>
      </c>
      <c r="L114" t="s">
        <v>84</v>
      </c>
      <c r="M114">
        <v>1</v>
      </c>
      <c r="N114" t="s">
        <v>597</v>
      </c>
    </row>
    <row r="115" spans="1:14">
      <c r="A115" t="s">
        <v>116</v>
      </c>
      <c r="B115" t="s">
        <v>54</v>
      </c>
      <c r="C115" t="s">
        <v>16</v>
      </c>
      <c r="D115" t="s">
        <v>118</v>
      </c>
      <c r="E115" t="s">
        <v>56</v>
      </c>
      <c r="F115" t="s">
        <v>57</v>
      </c>
      <c r="G115">
        <f>HYPERLINK("http://clipc-services.ceda.ac.uk/dreq/u/9122e7b627c429163fd0857dc366e14e.html","web")</f>
        <v>0</v>
      </c>
      <c r="H115" t="s">
        <v>58</v>
      </c>
      <c r="I115" t="s">
        <v>21</v>
      </c>
      <c r="J115" t="s">
        <v>59</v>
      </c>
      <c r="K115" t="s">
        <v>598</v>
      </c>
      <c r="L115" t="s">
        <v>24</v>
      </c>
      <c r="M115" t="s">
        <v>57</v>
      </c>
      <c r="N115" t="s">
        <v>61</v>
      </c>
    </row>
    <row r="116" spans="1:14">
      <c r="A116" t="s">
        <v>116</v>
      </c>
      <c r="B116" t="s">
        <v>599</v>
      </c>
      <c r="C116" t="s">
        <v>16</v>
      </c>
      <c r="D116" t="s">
        <v>143</v>
      </c>
      <c r="E116" t="s">
        <v>600</v>
      </c>
      <c r="F116" t="s">
        <v>601</v>
      </c>
      <c r="G116">
        <f>HYPERLINK("http://clipc-services.ceda.ac.uk/dreq/u/7619324f698659657f466d5dc6660b9d.html","web")</f>
        <v>0</v>
      </c>
      <c r="H116" t="s">
        <v>602</v>
      </c>
      <c r="I116" t="s">
        <v>21</v>
      </c>
      <c r="J116" t="s">
        <v>603</v>
      </c>
      <c r="K116" t="s">
        <v>369</v>
      </c>
      <c r="L116" t="s">
        <v>24</v>
      </c>
      <c r="M116" t="s">
        <v>601</v>
      </c>
      <c r="N116" t="s">
        <v>604</v>
      </c>
    </row>
    <row r="117" spans="1:14">
      <c r="A117" t="s">
        <v>116</v>
      </c>
      <c r="B117" t="s">
        <v>605</v>
      </c>
      <c r="C117" t="s">
        <v>69</v>
      </c>
      <c r="D117" t="s">
        <v>606</v>
      </c>
      <c r="E117" t="s">
        <v>607</v>
      </c>
      <c r="F117" t="s">
        <v>608</v>
      </c>
      <c r="G117">
        <f>HYPERLINK("http://clipc-services.ceda.ac.uk/dreq/u/91d62d57f0a58495fdf4358dc3ba1165.html","web")</f>
        <v>0</v>
      </c>
      <c r="H117" t="s">
        <v>609</v>
      </c>
      <c r="I117" t="s">
        <v>21</v>
      </c>
      <c r="J117" t="s">
        <v>610</v>
      </c>
      <c r="K117" t="s">
        <v>311</v>
      </c>
      <c r="L117" t="s">
        <v>24</v>
      </c>
      <c r="M117" t="s">
        <v>608</v>
      </c>
      <c r="N117" t="s">
        <v>611</v>
      </c>
    </row>
    <row r="118" spans="1:14">
      <c r="A118" t="s">
        <v>116</v>
      </c>
      <c r="B118" t="s">
        <v>612</v>
      </c>
      <c r="C118" t="s">
        <v>16</v>
      </c>
      <c r="D118" t="s">
        <v>78</v>
      </c>
      <c r="E118" t="s">
        <v>613</v>
      </c>
      <c r="F118" t="s">
        <v>43</v>
      </c>
      <c r="G118">
        <f>HYPERLINK("http://clipc-services.ceda.ac.uk/dreq/u/b1ac17c786f782027deb9a5985ad106e.html","web")</f>
        <v>0</v>
      </c>
      <c r="H118" t="s">
        <v>614</v>
      </c>
      <c r="I118" t="s">
        <v>21</v>
      </c>
      <c r="J118" t="s">
        <v>615</v>
      </c>
      <c r="K118" t="s">
        <v>304</v>
      </c>
      <c r="L118" t="s">
        <v>24</v>
      </c>
      <c r="M118" t="s">
        <v>43</v>
      </c>
      <c r="N118" t="s">
        <v>616</v>
      </c>
    </row>
    <row r="119" spans="1:14">
      <c r="A119" t="s">
        <v>116</v>
      </c>
      <c r="B119" t="s">
        <v>617</v>
      </c>
      <c r="C119" t="s">
        <v>16</v>
      </c>
      <c r="D119" t="s">
        <v>78</v>
      </c>
      <c r="E119" t="s">
        <v>618</v>
      </c>
      <c r="F119" t="s">
        <v>43</v>
      </c>
      <c r="G119">
        <f>HYPERLINK("http://clipc-services.ceda.ac.uk/dreq/u/d4ee907c-b00f-11e6-a1f0-ac72891c3257.html","web")</f>
        <v>0</v>
      </c>
      <c r="H119" t="s">
        <v>619</v>
      </c>
      <c r="I119" t="s">
        <v>21</v>
      </c>
      <c r="J119" t="s">
        <v>615</v>
      </c>
      <c r="K119" t="s">
        <v>162</v>
      </c>
      <c r="L119" t="s">
        <v>24</v>
      </c>
      <c r="M119" t="s">
        <v>43</v>
      </c>
      <c r="N119" t="s">
        <v>620</v>
      </c>
    </row>
    <row r="120" spans="1:14">
      <c r="A120" t="s">
        <v>116</v>
      </c>
      <c r="B120" t="s">
        <v>621</v>
      </c>
      <c r="C120" t="s">
        <v>16</v>
      </c>
      <c r="D120" t="s">
        <v>78</v>
      </c>
      <c r="E120" t="s">
        <v>622</v>
      </c>
      <c r="F120" t="s">
        <v>43</v>
      </c>
      <c r="G120">
        <f>HYPERLINK("http://clipc-services.ceda.ac.uk/dreq/u/d4ee9e5a-b00f-11e6-a1f0-ac72891c3257.html","web")</f>
        <v>0</v>
      </c>
      <c r="H120" t="s">
        <v>623</v>
      </c>
      <c r="I120" t="s">
        <v>21</v>
      </c>
      <c r="J120" t="s">
        <v>615</v>
      </c>
      <c r="K120" t="s">
        <v>162</v>
      </c>
      <c r="L120" t="s">
        <v>24</v>
      </c>
      <c r="M120" t="s">
        <v>43</v>
      </c>
      <c r="N120" t="s">
        <v>620</v>
      </c>
    </row>
    <row r="121" spans="1:14">
      <c r="A121" t="s">
        <v>116</v>
      </c>
      <c r="B121" t="s">
        <v>624</v>
      </c>
      <c r="C121" t="s">
        <v>77</v>
      </c>
      <c r="D121" t="s">
        <v>78</v>
      </c>
      <c r="E121" t="s">
        <v>625</v>
      </c>
      <c r="F121" t="s">
        <v>30</v>
      </c>
      <c r="G121">
        <f>HYPERLINK("http://clipc-services.ceda.ac.uk/dreq/u/1c502fa4d453b20feafa63a862eaeb57.html","web")</f>
        <v>0</v>
      </c>
      <c r="H121" t="s">
        <v>614</v>
      </c>
      <c r="I121" t="s">
        <v>21</v>
      </c>
      <c r="J121" t="s">
        <v>626</v>
      </c>
      <c r="K121" t="s">
        <v>135</v>
      </c>
      <c r="L121" t="s">
        <v>24</v>
      </c>
      <c r="M121" t="s">
        <v>30</v>
      </c>
      <c r="N121" t="s">
        <v>627</v>
      </c>
    </row>
    <row r="122" spans="1:14">
      <c r="A122" t="s">
        <v>116</v>
      </c>
      <c r="B122" t="s">
        <v>628</v>
      </c>
      <c r="C122" t="s">
        <v>16</v>
      </c>
      <c r="D122" t="s">
        <v>78</v>
      </c>
      <c r="E122" t="s">
        <v>629</v>
      </c>
      <c r="F122" t="s">
        <v>608</v>
      </c>
      <c r="G122">
        <f>HYPERLINK("http://clipc-services.ceda.ac.uk/dreq/u/5edcb9a162e51d0a2c8d42a75bed04ef.html","web")</f>
        <v>0</v>
      </c>
      <c r="H122" t="s">
        <v>630</v>
      </c>
      <c r="I122" t="s">
        <v>21</v>
      </c>
      <c r="J122" t="s">
        <v>631</v>
      </c>
      <c r="K122" t="s">
        <v>369</v>
      </c>
      <c r="L122" t="s">
        <v>24</v>
      </c>
      <c r="M122" t="s">
        <v>608</v>
      </c>
      <c r="N122" t="s">
        <v>632</v>
      </c>
    </row>
    <row r="123" spans="1:14">
      <c r="A123" t="s">
        <v>116</v>
      </c>
      <c r="B123" t="s">
        <v>633</v>
      </c>
      <c r="C123" t="s">
        <v>16</v>
      </c>
      <c r="D123" t="s">
        <v>634</v>
      </c>
      <c r="E123" t="s">
        <v>635</v>
      </c>
      <c r="F123" t="s">
        <v>608</v>
      </c>
      <c r="G123">
        <f>HYPERLINK("http://clipc-services.ceda.ac.uk/dreq/u/59cc645887ed0a072bb553283e15f732.html","web")</f>
        <v>0</v>
      </c>
      <c r="H123" t="s">
        <v>636</v>
      </c>
      <c r="I123" t="s">
        <v>21</v>
      </c>
      <c r="J123" t="s">
        <v>637</v>
      </c>
      <c r="K123" t="s">
        <v>638</v>
      </c>
      <c r="L123" t="s">
        <v>24</v>
      </c>
      <c r="M123" t="s">
        <v>608</v>
      </c>
      <c r="N123" t="s">
        <v>639</v>
      </c>
    </row>
    <row r="124" spans="1:14">
      <c r="A124" t="s">
        <v>116</v>
      </c>
      <c r="B124" t="s">
        <v>640</v>
      </c>
      <c r="C124" t="s">
        <v>69</v>
      </c>
      <c r="D124" t="s">
        <v>118</v>
      </c>
      <c r="E124" t="s">
        <v>641</v>
      </c>
      <c r="F124" t="s">
        <v>94</v>
      </c>
      <c r="G124">
        <f>HYPERLINK("http://clipc-services.ceda.ac.uk/dreq/u/5a887812bc95f4c8377af5051a2566fe.html","web")</f>
        <v>0</v>
      </c>
      <c r="H124" t="s">
        <v>642</v>
      </c>
      <c r="I124" t="s">
        <v>21</v>
      </c>
      <c r="J124" t="s">
        <v>643</v>
      </c>
      <c r="K124" t="s">
        <v>263</v>
      </c>
      <c r="L124" t="s">
        <v>84</v>
      </c>
      <c r="M124" t="s">
        <v>94</v>
      </c>
      <c r="N124" t="s">
        <v>644</v>
      </c>
    </row>
    <row r="125" spans="1:14">
      <c r="A125" t="s">
        <v>116</v>
      </c>
      <c r="B125" t="s">
        <v>645</v>
      </c>
      <c r="C125" t="s">
        <v>69</v>
      </c>
      <c r="D125" t="s">
        <v>78</v>
      </c>
      <c r="E125" t="s">
        <v>646</v>
      </c>
      <c r="F125" t="s">
        <v>94</v>
      </c>
      <c r="G125">
        <f>HYPERLINK("http://clipc-services.ceda.ac.uk/dreq/u/c96dc79e-c5f0-11e6-ac20-5404a60d96b5.html","web")</f>
        <v>0</v>
      </c>
      <c r="H125" t="s">
        <v>647</v>
      </c>
      <c r="I125" t="s">
        <v>21</v>
      </c>
      <c r="J125" t="s">
        <v>643</v>
      </c>
      <c r="K125" t="s">
        <v>162</v>
      </c>
      <c r="L125" t="s">
        <v>84</v>
      </c>
      <c r="M125" t="s">
        <v>94</v>
      </c>
      <c r="N125" t="s">
        <v>648</v>
      </c>
    </row>
    <row r="126" spans="1:14">
      <c r="A126" t="s">
        <v>116</v>
      </c>
      <c r="B126" t="s">
        <v>649</v>
      </c>
      <c r="C126" t="s">
        <v>69</v>
      </c>
      <c r="D126" t="s">
        <v>118</v>
      </c>
      <c r="E126" t="s">
        <v>650</v>
      </c>
      <c r="F126" t="s">
        <v>94</v>
      </c>
      <c r="G126">
        <f>HYPERLINK("http://clipc-services.ceda.ac.uk/dreq/u/96acc3ed79b2bd5e4dbd613a4c27720f.html","web")</f>
        <v>0</v>
      </c>
      <c r="H126" t="s">
        <v>651</v>
      </c>
      <c r="I126" t="s">
        <v>21</v>
      </c>
      <c r="J126" t="s">
        <v>643</v>
      </c>
      <c r="K126" t="s">
        <v>185</v>
      </c>
      <c r="L126" t="s">
        <v>84</v>
      </c>
      <c r="M126" t="s">
        <v>94</v>
      </c>
      <c r="N126" t="s">
        <v>652</v>
      </c>
    </row>
    <row r="127" spans="1:14">
      <c r="A127" t="s">
        <v>116</v>
      </c>
      <c r="B127" t="s">
        <v>653</v>
      </c>
      <c r="C127" t="s">
        <v>16</v>
      </c>
      <c r="D127" t="s">
        <v>78</v>
      </c>
      <c r="E127" t="s">
        <v>654</v>
      </c>
      <c r="F127" t="s">
        <v>94</v>
      </c>
      <c r="G127">
        <f>HYPERLINK("http://clipc-services.ceda.ac.uk/dreq/u/c96db98e-c5f0-11e6-ac20-5404a60d96b5.html","web")</f>
        <v>0</v>
      </c>
      <c r="H127" t="s">
        <v>655</v>
      </c>
      <c r="I127" t="s">
        <v>21</v>
      </c>
      <c r="J127" t="s">
        <v>643</v>
      </c>
      <c r="K127" t="s">
        <v>202</v>
      </c>
      <c r="L127" t="s">
        <v>84</v>
      </c>
      <c r="M127" t="s">
        <v>94</v>
      </c>
      <c r="N127" t="s">
        <v>652</v>
      </c>
    </row>
    <row r="128" spans="1:14">
      <c r="A128" t="s">
        <v>116</v>
      </c>
      <c r="B128" t="s">
        <v>656</v>
      </c>
      <c r="C128" t="s">
        <v>69</v>
      </c>
      <c r="D128" t="s">
        <v>118</v>
      </c>
      <c r="E128" t="s">
        <v>657</v>
      </c>
      <c r="F128" t="s">
        <v>94</v>
      </c>
      <c r="G128">
        <f>HYPERLINK("http://clipc-services.ceda.ac.uk/dreq/u/c2705ac5fb7561a3aa5744c1163bf2d7.html","web")</f>
        <v>0</v>
      </c>
      <c r="H128" t="s">
        <v>658</v>
      </c>
      <c r="I128" t="s">
        <v>21</v>
      </c>
      <c r="J128" t="s">
        <v>659</v>
      </c>
      <c r="K128" t="s">
        <v>185</v>
      </c>
      <c r="L128" t="s">
        <v>84</v>
      </c>
      <c r="M128" t="s">
        <v>94</v>
      </c>
      <c r="N128" t="s">
        <v>660</v>
      </c>
    </row>
    <row r="129" spans="1:14">
      <c r="A129" t="s">
        <v>116</v>
      </c>
      <c r="B129" t="s">
        <v>661</v>
      </c>
      <c r="C129" t="s">
        <v>77</v>
      </c>
      <c r="D129" t="s">
        <v>78</v>
      </c>
      <c r="E129" t="s">
        <v>662</v>
      </c>
      <c r="F129" t="s">
        <v>94</v>
      </c>
      <c r="G129">
        <f>HYPERLINK("http://clipc-services.ceda.ac.uk/dreq/u/01f509c26cfbd2f30789d91b026e0016.html","web")</f>
        <v>0</v>
      </c>
      <c r="H129" t="s">
        <v>663</v>
      </c>
      <c r="I129" t="s">
        <v>21</v>
      </c>
      <c r="J129" t="s">
        <v>664</v>
      </c>
      <c r="K129" t="s">
        <v>311</v>
      </c>
      <c r="L129" t="s">
        <v>84</v>
      </c>
      <c r="M129" t="s">
        <v>94</v>
      </c>
      <c r="N129" t="s">
        <v>665</v>
      </c>
    </row>
    <row r="130" spans="1:14">
      <c r="A130" t="s">
        <v>116</v>
      </c>
      <c r="B130" t="s">
        <v>666</v>
      </c>
      <c r="C130" t="s">
        <v>16</v>
      </c>
      <c r="D130" t="s">
        <v>78</v>
      </c>
      <c r="E130" t="s">
        <v>667</v>
      </c>
      <c r="F130" t="s">
        <v>94</v>
      </c>
      <c r="G130">
        <f>HYPERLINK("http://clipc-services.ceda.ac.uk/dreq/u/c96d9daa-c5f0-11e6-ac20-5404a60d96b5.html","web")</f>
        <v>0</v>
      </c>
      <c r="H130" t="s">
        <v>668</v>
      </c>
      <c r="I130" t="s">
        <v>21</v>
      </c>
      <c r="J130" t="s">
        <v>659</v>
      </c>
      <c r="K130" t="s">
        <v>202</v>
      </c>
      <c r="L130" t="s">
        <v>84</v>
      </c>
      <c r="M130" t="s">
        <v>94</v>
      </c>
      <c r="N130" t="s">
        <v>660</v>
      </c>
    </row>
    <row r="131" spans="1:14">
      <c r="A131" t="s">
        <v>116</v>
      </c>
      <c r="B131" t="s">
        <v>669</v>
      </c>
      <c r="C131" t="s">
        <v>16</v>
      </c>
      <c r="D131" t="s">
        <v>118</v>
      </c>
      <c r="E131" t="s">
        <v>670</v>
      </c>
      <c r="F131" t="s">
        <v>671</v>
      </c>
      <c r="G131">
        <f>HYPERLINK("http://clipc-services.ceda.ac.uk/dreq/u/d4eeac2e-b00f-11e6-a1f0-ac72891c3257.html","web")</f>
        <v>0</v>
      </c>
      <c r="H131" t="s">
        <v>672</v>
      </c>
      <c r="I131" t="s">
        <v>21</v>
      </c>
      <c r="J131" t="s">
        <v>673</v>
      </c>
      <c r="K131" t="s">
        <v>162</v>
      </c>
      <c r="L131" t="s">
        <v>24</v>
      </c>
      <c r="M131" t="s">
        <v>671</v>
      </c>
      <c r="N131" t="s">
        <v>674</v>
      </c>
    </row>
    <row r="132" spans="1:14">
      <c r="A132" t="s">
        <v>116</v>
      </c>
      <c r="B132" t="s">
        <v>675</v>
      </c>
      <c r="C132" t="s">
        <v>16</v>
      </c>
      <c r="D132" t="s">
        <v>78</v>
      </c>
      <c r="E132" t="s">
        <v>676</v>
      </c>
      <c r="F132" t="s">
        <v>272</v>
      </c>
      <c r="G132">
        <f>HYPERLINK("http://clipc-services.ceda.ac.uk/dreq/u/3ed1667233f6ae4fe3c5ff93cd2de2f3.html","web")</f>
        <v>0</v>
      </c>
      <c r="H132" t="s">
        <v>677</v>
      </c>
      <c r="I132" t="s">
        <v>21</v>
      </c>
      <c r="J132" t="s">
        <v>678</v>
      </c>
      <c r="K132" t="s">
        <v>679</v>
      </c>
      <c r="L132" t="s">
        <v>24</v>
      </c>
      <c r="M132" t="s">
        <v>272</v>
      </c>
      <c r="N132" t="s">
        <v>680</v>
      </c>
    </row>
    <row r="133" spans="1:14">
      <c r="A133" t="s">
        <v>116</v>
      </c>
      <c r="B133" t="s">
        <v>681</v>
      </c>
      <c r="C133" t="s">
        <v>69</v>
      </c>
      <c r="D133" t="s">
        <v>118</v>
      </c>
      <c r="E133" t="s">
        <v>682</v>
      </c>
      <c r="F133">
        <v>1</v>
      </c>
      <c r="G133">
        <f>HYPERLINK("http://clipc-services.ceda.ac.uk/dreq/u/b50af258aff9f9ca19fdf1ec4b039a55.html","web")</f>
        <v>0</v>
      </c>
      <c r="H133" t="s">
        <v>683</v>
      </c>
      <c r="I133" t="s">
        <v>21</v>
      </c>
      <c r="J133" t="s">
        <v>684</v>
      </c>
      <c r="K133" t="s">
        <v>685</v>
      </c>
      <c r="L133" t="s">
        <v>84</v>
      </c>
      <c r="M133">
        <v>1</v>
      </c>
      <c r="N133" t="s">
        <v>686</v>
      </c>
    </row>
    <row r="134" spans="1:14">
      <c r="A134" t="s">
        <v>116</v>
      </c>
      <c r="B134" t="s">
        <v>687</v>
      </c>
      <c r="C134" t="s">
        <v>69</v>
      </c>
      <c r="D134" t="s">
        <v>78</v>
      </c>
      <c r="E134" t="s">
        <v>688</v>
      </c>
      <c r="F134">
        <v>1</v>
      </c>
      <c r="G134">
        <f>HYPERLINK("http://clipc-services.ceda.ac.uk/dreq/u/c96d71ae-c5f0-11e6-ac20-5404a60d96b5.html","web")</f>
        <v>0</v>
      </c>
      <c r="H134" t="s">
        <v>689</v>
      </c>
      <c r="I134" t="s">
        <v>21</v>
      </c>
      <c r="J134" t="s">
        <v>690</v>
      </c>
      <c r="K134" t="s">
        <v>162</v>
      </c>
      <c r="L134" t="s">
        <v>84</v>
      </c>
      <c r="M134">
        <v>1</v>
      </c>
      <c r="N134" t="s">
        <v>686</v>
      </c>
    </row>
    <row r="135" spans="1:14">
      <c r="A135" t="s">
        <v>116</v>
      </c>
      <c r="B135" t="s">
        <v>691</v>
      </c>
      <c r="C135" t="s">
        <v>77</v>
      </c>
      <c r="D135" t="s">
        <v>118</v>
      </c>
      <c r="E135" t="s">
        <v>692</v>
      </c>
      <c r="F135" t="s">
        <v>94</v>
      </c>
      <c r="G135">
        <f>HYPERLINK("http://clipc-services.ceda.ac.uk/dreq/u/54eb2f6651441ff52f9aea4d43a83024.html","web")</f>
        <v>0</v>
      </c>
      <c r="H135" t="s">
        <v>693</v>
      </c>
      <c r="I135" t="s">
        <v>21</v>
      </c>
      <c r="J135" t="s">
        <v>694</v>
      </c>
      <c r="K135" t="s">
        <v>695</v>
      </c>
      <c r="L135" t="s">
        <v>84</v>
      </c>
      <c r="M135" t="s">
        <v>94</v>
      </c>
      <c r="N135" t="s">
        <v>98</v>
      </c>
    </row>
    <row r="136" spans="1:14">
      <c r="A136" t="s">
        <v>116</v>
      </c>
      <c r="B136" t="s">
        <v>92</v>
      </c>
      <c r="C136" t="s">
        <v>69</v>
      </c>
      <c r="D136" t="s">
        <v>78</v>
      </c>
      <c r="E136" t="s">
        <v>93</v>
      </c>
      <c r="F136" t="s">
        <v>94</v>
      </c>
      <c r="G136">
        <f>HYPERLINK("http://clipc-services.ceda.ac.uk/dreq/u/314e3eb73c9ccbdd132899317d87d856.html","web")</f>
        <v>0</v>
      </c>
      <c r="H136" t="s">
        <v>95</v>
      </c>
      <c r="I136" t="s">
        <v>21</v>
      </c>
      <c r="J136" t="s">
        <v>96</v>
      </c>
      <c r="K136" t="s">
        <v>202</v>
      </c>
      <c r="L136" t="s">
        <v>84</v>
      </c>
      <c r="M136" t="s">
        <v>94</v>
      </c>
      <c r="N136" t="s">
        <v>98</v>
      </c>
    </row>
    <row r="137" spans="1:14">
      <c r="A137" t="s">
        <v>116</v>
      </c>
      <c r="B137" t="s">
        <v>696</v>
      </c>
      <c r="C137" t="s">
        <v>69</v>
      </c>
      <c r="D137" t="s">
        <v>118</v>
      </c>
      <c r="E137" t="s">
        <v>697</v>
      </c>
      <c r="F137" t="s">
        <v>94</v>
      </c>
      <c r="G137">
        <f>HYPERLINK("http://clipc-services.ceda.ac.uk/dreq/u/5880ab9386066d5d620774a46840cc25.html","web")</f>
        <v>0</v>
      </c>
      <c r="H137" t="s">
        <v>698</v>
      </c>
      <c r="I137" t="s">
        <v>21</v>
      </c>
      <c r="J137" t="s">
        <v>699</v>
      </c>
      <c r="K137" t="s">
        <v>162</v>
      </c>
      <c r="L137" t="s">
        <v>84</v>
      </c>
      <c r="M137" t="s">
        <v>94</v>
      </c>
      <c r="N137" t="s">
        <v>700</v>
      </c>
    </row>
    <row r="138" spans="1:14">
      <c r="A138" t="s">
        <v>116</v>
      </c>
      <c r="B138" t="s">
        <v>701</v>
      </c>
      <c r="C138" t="s">
        <v>77</v>
      </c>
      <c r="D138" t="s">
        <v>78</v>
      </c>
      <c r="E138" t="s">
        <v>702</v>
      </c>
      <c r="F138" t="s">
        <v>94</v>
      </c>
      <c r="G138">
        <f>HYPERLINK("http://clipc-services.ceda.ac.uk/dreq/u/c96ce1ee-c5f0-11e6-ac20-5404a60d96b5.html","web")</f>
        <v>0</v>
      </c>
      <c r="H138" t="s">
        <v>703</v>
      </c>
      <c r="I138" t="s">
        <v>21</v>
      </c>
      <c r="J138" t="s">
        <v>699</v>
      </c>
      <c r="K138" t="s">
        <v>162</v>
      </c>
      <c r="L138" t="s">
        <v>84</v>
      </c>
      <c r="M138" t="s">
        <v>94</v>
      </c>
      <c r="N138" t="s">
        <v>704</v>
      </c>
    </row>
    <row r="139" spans="1:14">
      <c r="A139" t="s">
        <v>116</v>
      </c>
      <c r="B139" t="s">
        <v>705</v>
      </c>
      <c r="C139" t="s">
        <v>77</v>
      </c>
      <c r="D139" t="s">
        <v>118</v>
      </c>
      <c r="E139" t="s">
        <v>706</v>
      </c>
      <c r="F139" t="s">
        <v>94</v>
      </c>
      <c r="G139">
        <f>HYPERLINK("http://clipc-services.ceda.ac.uk/dreq/u/87f531b94bd9ca68e33e89d7e3e81be4.html","web")</f>
        <v>0</v>
      </c>
      <c r="H139" t="s">
        <v>707</v>
      </c>
      <c r="I139" t="s">
        <v>21</v>
      </c>
      <c r="J139" t="s">
        <v>708</v>
      </c>
      <c r="K139" t="s">
        <v>129</v>
      </c>
      <c r="L139" t="s">
        <v>84</v>
      </c>
      <c r="M139" t="s">
        <v>94</v>
      </c>
      <c r="N139" t="s">
        <v>709</v>
      </c>
    </row>
    <row r="140" spans="1:14">
      <c r="A140" t="s">
        <v>116</v>
      </c>
      <c r="B140" t="s">
        <v>710</v>
      </c>
      <c r="C140" t="s">
        <v>69</v>
      </c>
      <c r="D140" t="s">
        <v>78</v>
      </c>
      <c r="E140" t="s">
        <v>711</v>
      </c>
      <c r="F140" t="s">
        <v>94</v>
      </c>
      <c r="G140">
        <f>HYPERLINK("http://clipc-services.ceda.ac.uk/dreq/u/c96ea5e2-c5f0-11e6-ac20-5404a60d96b5.html","web")</f>
        <v>0</v>
      </c>
      <c r="H140" t="s">
        <v>712</v>
      </c>
      <c r="I140" t="s">
        <v>21</v>
      </c>
      <c r="J140" t="s">
        <v>708</v>
      </c>
      <c r="K140" t="s">
        <v>135</v>
      </c>
      <c r="L140" t="s">
        <v>84</v>
      </c>
      <c r="M140" t="s">
        <v>94</v>
      </c>
      <c r="N140" t="s">
        <v>709</v>
      </c>
    </row>
    <row r="141" spans="1:14">
      <c r="A141" t="s">
        <v>116</v>
      </c>
      <c r="B141" t="s">
        <v>713</v>
      </c>
      <c r="C141" t="s">
        <v>69</v>
      </c>
      <c r="D141" t="s">
        <v>118</v>
      </c>
      <c r="E141" t="s">
        <v>714</v>
      </c>
      <c r="F141" t="s">
        <v>94</v>
      </c>
      <c r="G141">
        <f>HYPERLINK("http://clipc-services.ceda.ac.uk/dreq/u/9a7cb6c8481412d525ba1101f82b892d.html","web")</f>
        <v>0</v>
      </c>
      <c r="H141" t="s">
        <v>693</v>
      </c>
      <c r="I141" t="s">
        <v>21</v>
      </c>
      <c r="J141" t="s">
        <v>715</v>
      </c>
      <c r="K141" t="s">
        <v>162</v>
      </c>
      <c r="L141" t="s">
        <v>84</v>
      </c>
      <c r="M141" t="s">
        <v>94</v>
      </c>
      <c r="N141" t="s">
        <v>716</v>
      </c>
    </row>
    <row r="142" spans="1:14">
      <c r="A142" t="s">
        <v>116</v>
      </c>
      <c r="B142" t="s">
        <v>717</v>
      </c>
      <c r="C142" t="s">
        <v>77</v>
      </c>
      <c r="D142" t="s">
        <v>78</v>
      </c>
      <c r="E142" t="s">
        <v>718</v>
      </c>
      <c r="F142" t="s">
        <v>94</v>
      </c>
      <c r="G142">
        <f>HYPERLINK("http://clipc-services.ceda.ac.uk/dreq/u/c96d1a6a-c5f0-11e6-ac20-5404a60d96b5.html","web")</f>
        <v>0</v>
      </c>
      <c r="H142" t="s">
        <v>95</v>
      </c>
      <c r="I142" t="s">
        <v>21</v>
      </c>
      <c r="J142" t="s">
        <v>715</v>
      </c>
      <c r="K142" t="s">
        <v>162</v>
      </c>
      <c r="L142" t="s">
        <v>84</v>
      </c>
      <c r="M142" t="s">
        <v>94</v>
      </c>
      <c r="N142" t="s">
        <v>719</v>
      </c>
    </row>
    <row r="143" spans="1:14">
      <c r="A143" t="s">
        <v>116</v>
      </c>
      <c r="B143" t="s">
        <v>720</v>
      </c>
      <c r="C143" t="s">
        <v>77</v>
      </c>
      <c r="D143" t="s">
        <v>118</v>
      </c>
      <c r="E143" t="s">
        <v>721</v>
      </c>
      <c r="F143" t="s">
        <v>94</v>
      </c>
      <c r="G143">
        <f>HYPERLINK("http://clipc-services.ceda.ac.uk/dreq/u/6cde3055df67931d84608fc5b7694f65.html","web")</f>
        <v>0</v>
      </c>
      <c r="H143" t="s">
        <v>722</v>
      </c>
      <c r="I143" t="s">
        <v>21</v>
      </c>
      <c r="J143" t="s">
        <v>723</v>
      </c>
      <c r="K143" t="s">
        <v>129</v>
      </c>
      <c r="L143" t="s">
        <v>84</v>
      </c>
      <c r="M143" t="s">
        <v>94</v>
      </c>
      <c r="N143" t="s">
        <v>724</v>
      </c>
    </row>
    <row r="144" spans="1:14">
      <c r="A144" t="s">
        <v>116</v>
      </c>
      <c r="B144" t="s">
        <v>725</v>
      </c>
      <c r="C144" t="s">
        <v>69</v>
      </c>
      <c r="D144" t="s">
        <v>78</v>
      </c>
      <c r="E144" t="s">
        <v>726</v>
      </c>
      <c r="F144" t="s">
        <v>94</v>
      </c>
      <c r="G144">
        <f>HYPERLINK("http://clipc-services.ceda.ac.uk/dreq/u/c96eb3e8-c5f0-11e6-ac20-5404a60d96b5.html","web")</f>
        <v>0</v>
      </c>
      <c r="H144" t="s">
        <v>727</v>
      </c>
      <c r="I144" t="s">
        <v>21</v>
      </c>
      <c r="J144" t="s">
        <v>723</v>
      </c>
      <c r="K144" t="s">
        <v>135</v>
      </c>
      <c r="L144" t="s">
        <v>84</v>
      </c>
      <c r="M144" t="s">
        <v>94</v>
      </c>
      <c r="N144" t="s">
        <v>724</v>
      </c>
    </row>
    <row r="145" spans="1:14">
      <c r="A145" t="s">
        <v>116</v>
      </c>
      <c r="B145" t="s">
        <v>728</v>
      </c>
      <c r="C145" t="s">
        <v>69</v>
      </c>
      <c r="D145" t="s">
        <v>118</v>
      </c>
      <c r="E145" t="s">
        <v>729</v>
      </c>
      <c r="F145" t="s">
        <v>94</v>
      </c>
      <c r="G145">
        <f>HYPERLINK("http://clipc-services.ceda.ac.uk/dreq/u/72366111fcb3d2a0d14dc917e8fca8eb.html","web")</f>
        <v>0</v>
      </c>
      <c r="H145" t="s">
        <v>730</v>
      </c>
      <c r="I145" t="s">
        <v>21</v>
      </c>
      <c r="J145" t="s">
        <v>731</v>
      </c>
      <c r="K145" t="s">
        <v>247</v>
      </c>
      <c r="L145" t="s">
        <v>84</v>
      </c>
      <c r="M145" t="s">
        <v>94</v>
      </c>
      <c r="N145" t="s">
        <v>732</v>
      </c>
    </row>
    <row r="146" spans="1:14">
      <c r="A146" t="s">
        <v>116</v>
      </c>
      <c r="B146" t="s">
        <v>733</v>
      </c>
      <c r="C146" t="s">
        <v>16</v>
      </c>
      <c r="D146" t="s">
        <v>78</v>
      </c>
      <c r="E146" t="s">
        <v>734</v>
      </c>
      <c r="F146" t="s">
        <v>94</v>
      </c>
      <c r="G146">
        <f>HYPERLINK("http://clipc-services.ceda.ac.uk/dreq/u/c96dd518-c5f0-11e6-ac20-5404a60d96b5.html","web")</f>
        <v>0</v>
      </c>
      <c r="H146" t="s">
        <v>735</v>
      </c>
      <c r="I146" t="s">
        <v>21</v>
      </c>
      <c r="J146" t="s">
        <v>731</v>
      </c>
      <c r="K146" t="s">
        <v>162</v>
      </c>
      <c r="L146" t="s">
        <v>84</v>
      </c>
      <c r="M146" t="s">
        <v>94</v>
      </c>
      <c r="N146" t="s">
        <v>732</v>
      </c>
    </row>
    <row r="147" spans="1:14">
      <c r="A147" t="s">
        <v>116</v>
      </c>
      <c r="B147" t="s">
        <v>736</v>
      </c>
      <c r="C147" t="s">
        <v>77</v>
      </c>
      <c r="D147" t="s">
        <v>118</v>
      </c>
      <c r="E147" t="s">
        <v>737</v>
      </c>
      <c r="F147" t="s">
        <v>421</v>
      </c>
      <c r="G147">
        <f>HYPERLINK("http://clipc-services.ceda.ac.uk/dreq/u/41cef8aa37d1f0164ae061f293d4361c.html","web")</f>
        <v>0</v>
      </c>
      <c r="H147" t="s">
        <v>738</v>
      </c>
      <c r="I147" t="s">
        <v>21</v>
      </c>
      <c r="J147" t="s">
        <v>739</v>
      </c>
      <c r="K147" t="s">
        <v>162</v>
      </c>
      <c r="L147" t="s">
        <v>84</v>
      </c>
      <c r="M147" t="s">
        <v>421</v>
      </c>
      <c r="N147" t="s">
        <v>740</v>
      </c>
    </row>
    <row r="148" spans="1:14">
      <c r="A148" t="s">
        <v>116</v>
      </c>
      <c r="B148" t="s">
        <v>741</v>
      </c>
      <c r="C148" t="s">
        <v>69</v>
      </c>
      <c r="D148" t="s">
        <v>270</v>
      </c>
      <c r="E148" t="s">
        <v>737</v>
      </c>
      <c r="F148" t="s">
        <v>421</v>
      </c>
      <c r="G148">
        <f>HYPERLINK("http://clipc-services.ceda.ac.uk/dreq/u/8416dffa-90ce-11e8-8e2e-a44cc8186c64.html","web")</f>
        <v>0</v>
      </c>
      <c r="H148" t="s">
        <v>742</v>
      </c>
      <c r="I148" t="s">
        <v>21</v>
      </c>
      <c r="J148" t="s">
        <v>739</v>
      </c>
      <c r="K148" t="s">
        <v>263</v>
      </c>
      <c r="L148" t="s">
        <v>84</v>
      </c>
      <c r="M148" t="s">
        <v>421</v>
      </c>
      <c r="N148" t="s">
        <v>740</v>
      </c>
    </row>
    <row r="149" spans="1:14">
      <c r="A149" t="s">
        <v>116</v>
      </c>
      <c r="B149" t="s">
        <v>743</v>
      </c>
      <c r="C149" t="s">
        <v>16</v>
      </c>
      <c r="D149" t="s">
        <v>78</v>
      </c>
      <c r="E149" t="s">
        <v>744</v>
      </c>
      <c r="F149" t="s">
        <v>272</v>
      </c>
      <c r="G149">
        <f>HYPERLINK("http://clipc-services.ceda.ac.uk/dreq/u/d94709e6b579bccccccc914ba3531feb.html","web")</f>
        <v>0</v>
      </c>
      <c r="H149" t="s">
        <v>677</v>
      </c>
      <c r="I149" t="s">
        <v>21</v>
      </c>
      <c r="J149" t="s">
        <v>745</v>
      </c>
      <c r="K149" t="s">
        <v>679</v>
      </c>
      <c r="L149" t="s">
        <v>24</v>
      </c>
      <c r="M149" t="s">
        <v>272</v>
      </c>
      <c r="N149" t="s">
        <v>746</v>
      </c>
    </row>
    <row r="150" spans="1:14">
      <c r="A150" t="s">
        <v>116</v>
      </c>
      <c r="B150" t="s">
        <v>747</v>
      </c>
      <c r="C150" t="s">
        <v>69</v>
      </c>
      <c r="D150" t="s">
        <v>78</v>
      </c>
      <c r="E150" t="s">
        <v>748</v>
      </c>
      <c r="F150" t="s">
        <v>49</v>
      </c>
      <c r="G150">
        <f>HYPERLINK("http://clipc-services.ceda.ac.uk/dreq/u/b16fab4e82317586d4bc72d786a6a1db.html","web")</f>
        <v>0</v>
      </c>
      <c r="H150" t="s">
        <v>749</v>
      </c>
      <c r="I150" t="s">
        <v>21</v>
      </c>
      <c r="J150" t="s">
        <v>451</v>
      </c>
      <c r="K150" t="s">
        <v>311</v>
      </c>
      <c r="L150" t="s">
        <v>24</v>
      </c>
      <c r="M150" t="s">
        <v>49</v>
      </c>
      <c r="N150" t="s">
        <v>750</v>
      </c>
    </row>
    <row r="151" spans="1:14">
      <c r="A151" t="s">
        <v>116</v>
      </c>
      <c r="B151" t="s">
        <v>751</v>
      </c>
      <c r="C151" t="s">
        <v>69</v>
      </c>
      <c r="D151" t="s">
        <v>118</v>
      </c>
      <c r="E151" t="s">
        <v>752</v>
      </c>
      <c r="F151" t="s">
        <v>49</v>
      </c>
      <c r="G151">
        <f>HYPERLINK("http://clipc-services.ceda.ac.uk/dreq/u/749bcc09df8dd3d042e7954b42970906.html","web")</f>
        <v>0</v>
      </c>
      <c r="H151" t="s">
        <v>753</v>
      </c>
      <c r="I151" t="s">
        <v>21</v>
      </c>
      <c r="J151" t="s">
        <v>754</v>
      </c>
      <c r="K151" t="s">
        <v>135</v>
      </c>
      <c r="L151" t="s">
        <v>24</v>
      </c>
      <c r="M151" t="s">
        <v>49</v>
      </c>
      <c r="N151" t="s">
        <v>755</v>
      </c>
    </row>
    <row r="152" spans="1:14">
      <c r="A152" t="s">
        <v>116</v>
      </c>
      <c r="B152" t="s">
        <v>756</v>
      </c>
      <c r="C152" t="s">
        <v>69</v>
      </c>
      <c r="D152" t="s">
        <v>78</v>
      </c>
      <c r="E152" t="s">
        <v>757</v>
      </c>
      <c r="F152" t="s">
        <v>49</v>
      </c>
      <c r="G152">
        <f>HYPERLINK("http://clipc-services.ceda.ac.uk/dreq/u/1ace52320dc433dd648bb3dfbfc79935.html","web")</f>
        <v>0</v>
      </c>
      <c r="H152" t="s">
        <v>758</v>
      </c>
      <c r="I152" t="s">
        <v>21</v>
      </c>
      <c r="J152" t="s">
        <v>759</v>
      </c>
      <c r="K152" t="s">
        <v>311</v>
      </c>
      <c r="L152" t="s">
        <v>24</v>
      </c>
      <c r="M152" t="s">
        <v>49</v>
      </c>
      <c r="N152" t="s">
        <v>760</v>
      </c>
    </row>
    <row r="153" spans="1:14">
      <c r="A153" t="s">
        <v>116</v>
      </c>
      <c r="B153" t="s">
        <v>761</v>
      </c>
      <c r="C153" t="s">
        <v>69</v>
      </c>
      <c r="D153" t="s">
        <v>118</v>
      </c>
      <c r="E153" t="s">
        <v>762</v>
      </c>
      <c r="F153" t="s">
        <v>94</v>
      </c>
      <c r="G153">
        <f>HYPERLINK("http://clipc-services.ceda.ac.uk/dreq/u/82b5e315b8be441e26a9c45e95fe7573.html","web")</f>
        <v>0</v>
      </c>
      <c r="H153" t="s">
        <v>763</v>
      </c>
      <c r="I153" t="s">
        <v>21</v>
      </c>
      <c r="J153" t="s">
        <v>764</v>
      </c>
      <c r="K153" t="s">
        <v>179</v>
      </c>
      <c r="L153" t="s">
        <v>24</v>
      </c>
      <c r="M153" t="s">
        <v>94</v>
      </c>
      <c r="N153" t="s">
        <v>765</v>
      </c>
    </row>
    <row r="154" spans="1:14">
      <c r="A154" t="s">
        <v>116</v>
      </c>
      <c r="B154" t="s">
        <v>766</v>
      </c>
      <c r="C154" t="s">
        <v>16</v>
      </c>
      <c r="D154" t="s">
        <v>78</v>
      </c>
      <c r="E154" t="s">
        <v>767</v>
      </c>
      <c r="F154" t="s">
        <v>308</v>
      </c>
      <c r="G154">
        <f>HYPERLINK("http://clipc-services.ceda.ac.uk/dreq/u/8d0958ad5a4eabc97fc1896e847b00fe.html","web")</f>
        <v>0</v>
      </c>
      <c r="H154" t="s">
        <v>768</v>
      </c>
      <c r="I154" t="s">
        <v>21</v>
      </c>
      <c r="J154" t="s">
        <v>769</v>
      </c>
      <c r="K154" t="s">
        <v>369</v>
      </c>
      <c r="L154" t="s">
        <v>24</v>
      </c>
      <c r="M154" t="s">
        <v>308</v>
      </c>
      <c r="N154" t="s">
        <v>770</v>
      </c>
    </row>
    <row r="155" spans="1:14">
      <c r="A155" t="s">
        <v>116</v>
      </c>
      <c r="B155" t="s">
        <v>771</v>
      </c>
      <c r="C155" t="s">
        <v>77</v>
      </c>
      <c r="D155" t="s">
        <v>118</v>
      </c>
      <c r="E155" t="s">
        <v>772</v>
      </c>
      <c r="F155" t="s">
        <v>94</v>
      </c>
      <c r="G155">
        <f>HYPERLINK("http://clipc-services.ceda.ac.uk/dreq/u/56a5fa6dd6b7c4aa711f362d5d5414f6.html","web")</f>
        <v>0</v>
      </c>
      <c r="H155" t="s">
        <v>773</v>
      </c>
      <c r="I155" t="s">
        <v>21</v>
      </c>
      <c r="J155" t="s">
        <v>774</v>
      </c>
      <c r="K155" t="s">
        <v>185</v>
      </c>
      <c r="L155" t="s">
        <v>84</v>
      </c>
      <c r="M155" t="s">
        <v>94</v>
      </c>
      <c r="N155" t="s">
        <v>775</v>
      </c>
    </row>
    <row r="156" spans="1:14">
      <c r="A156" t="s">
        <v>116</v>
      </c>
      <c r="B156" t="s">
        <v>776</v>
      </c>
      <c r="C156" t="s">
        <v>69</v>
      </c>
      <c r="D156" t="s">
        <v>78</v>
      </c>
      <c r="E156" t="s">
        <v>777</v>
      </c>
      <c r="F156" t="s">
        <v>94</v>
      </c>
      <c r="G156">
        <f>HYPERLINK("http://clipc-services.ceda.ac.uk/dreq/u/c96df0fc-c5f0-11e6-ac20-5404a60d96b5.html","web")</f>
        <v>0</v>
      </c>
      <c r="H156" t="s">
        <v>778</v>
      </c>
      <c r="I156" t="s">
        <v>21</v>
      </c>
      <c r="J156" t="s">
        <v>774</v>
      </c>
      <c r="K156" t="s">
        <v>202</v>
      </c>
      <c r="L156" t="s">
        <v>84</v>
      </c>
      <c r="M156" t="s">
        <v>94</v>
      </c>
      <c r="N156" t="s">
        <v>775</v>
      </c>
    </row>
    <row r="157" spans="1:14">
      <c r="A157" t="s">
        <v>116</v>
      </c>
      <c r="B157" t="s">
        <v>779</v>
      </c>
      <c r="C157" t="s">
        <v>69</v>
      </c>
      <c r="D157" t="s">
        <v>426</v>
      </c>
      <c r="E157" t="s">
        <v>780</v>
      </c>
      <c r="F157" t="s">
        <v>608</v>
      </c>
      <c r="G157">
        <f>HYPERLINK("http://clipc-services.ceda.ac.uk/dreq/u/9e64d2aadc59070a13e29979b6c9541b.html","web")</f>
        <v>0</v>
      </c>
      <c r="H157" t="s">
        <v>781</v>
      </c>
      <c r="I157" t="s">
        <v>21</v>
      </c>
      <c r="J157" t="s">
        <v>498</v>
      </c>
      <c r="K157" t="s">
        <v>311</v>
      </c>
      <c r="L157" t="s">
        <v>24</v>
      </c>
      <c r="M157" t="s">
        <v>608</v>
      </c>
      <c r="N157" t="s">
        <v>782</v>
      </c>
    </row>
    <row r="158" spans="1:14">
      <c r="A158" t="s">
        <v>116</v>
      </c>
      <c r="B158" t="s">
        <v>783</v>
      </c>
      <c r="C158" t="s">
        <v>69</v>
      </c>
      <c r="D158" t="s">
        <v>426</v>
      </c>
      <c r="E158" t="s">
        <v>784</v>
      </c>
      <c r="F158" t="s">
        <v>608</v>
      </c>
      <c r="G158">
        <f>HYPERLINK("http://clipc-services.ceda.ac.uk/dreq/u/d0f7da4833bd90226f521ddbf0dbcb63.html","web")</f>
        <v>0</v>
      </c>
      <c r="H158" t="s">
        <v>781</v>
      </c>
      <c r="I158" t="s">
        <v>21</v>
      </c>
      <c r="J158" t="s">
        <v>498</v>
      </c>
      <c r="K158" t="s">
        <v>311</v>
      </c>
      <c r="L158" t="s">
        <v>24</v>
      </c>
      <c r="M158" t="s">
        <v>608</v>
      </c>
      <c r="N158" t="s">
        <v>785</v>
      </c>
    </row>
    <row r="159" spans="1:14">
      <c r="A159" t="s">
        <v>116</v>
      </c>
      <c r="B159" t="s">
        <v>786</v>
      </c>
      <c r="C159" t="s">
        <v>16</v>
      </c>
      <c r="D159" t="s">
        <v>118</v>
      </c>
      <c r="E159" t="s">
        <v>787</v>
      </c>
      <c r="F159">
        <v>0.001</v>
      </c>
      <c r="G159">
        <f>HYPERLINK("http://clipc-services.ceda.ac.uk/dreq/u/31eb8d2a1ed4d82ef8bebe4227ec90b9.html","web")</f>
        <v>0</v>
      </c>
      <c r="H159" t="s">
        <v>788</v>
      </c>
      <c r="I159" t="s">
        <v>21</v>
      </c>
      <c r="J159" t="s">
        <v>102</v>
      </c>
      <c r="K159" t="s">
        <v>140</v>
      </c>
      <c r="L159" t="s">
        <v>24</v>
      </c>
      <c r="M159">
        <v>0.001</v>
      </c>
      <c r="N159" t="s">
        <v>789</v>
      </c>
    </row>
    <row r="160" spans="1:14">
      <c r="A160" t="s">
        <v>116</v>
      </c>
      <c r="B160" t="s">
        <v>790</v>
      </c>
      <c r="C160" t="s">
        <v>16</v>
      </c>
      <c r="D160" t="s">
        <v>78</v>
      </c>
      <c r="E160" t="s">
        <v>791</v>
      </c>
      <c r="F160">
        <v>0.001</v>
      </c>
      <c r="G160">
        <f>HYPERLINK("http://clipc-services.ceda.ac.uk/dreq/u/0086e9daf8d4fb6cb305e03119d2ac2d.html","web")</f>
        <v>0</v>
      </c>
      <c r="H160" t="s">
        <v>792</v>
      </c>
      <c r="I160" t="s">
        <v>21</v>
      </c>
      <c r="J160" t="s">
        <v>793</v>
      </c>
      <c r="K160" t="s">
        <v>147</v>
      </c>
      <c r="L160" t="s">
        <v>24</v>
      </c>
      <c r="M160">
        <v>0.001</v>
      </c>
      <c r="N160" t="s">
        <v>794</v>
      </c>
    </row>
    <row r="161" spans="1:14">
      <c r="A161" t="s">
        <v>116</v>
      </c>
      <c r="B161" t="s">
        <v>795</v>
      </c>
      <c r="C161" t="s">
        <v>16</v>
      </c>
      <c r="D161" t="s">
        <v>143</v>
      </c>
      <c r="E161" t="s">
        <v>796</v>
      </c>
      <c r="F161">
        <v>0.001</v>
      </c>
      <c r="G161">
        <f>HYPERLINK("http://clipc-services.ceda.ac.uk/dreq/u/e6c345fa8ddd98d9834116333c2ee901.html","web")</f>
        <v>0</v>
      </c>
      <c r="H161" t="s">
        <v>797</v>
      </c>
      <c r="I161" t="s">
        <v>21</v>
      </c>
      <c r="J161" t="s">
        <v>102</v>
      </c>
      <c r="K161" t="s">
        <v>798</v>
      </c>
      <c r="L161" t="s">
        <v>24</v>
      </c>
      <c r="M161">
        <v>0.001</v>
      </c>
      <c r="N161" t="s">
        <v>799</v>
      </c>
    </row>
    <row r="162" spans="1:14">
      <c r="A162" t="s">
        <v>116</v>
      </c>
      <c r="B162" t="s">
        <v>99</v>
      </c>
      <c r="C162" t="s">
        <v>16</v>
      </c>
      <c r="D162" t="s">
        <v>78</v>
      </c>
      <c r="E162" t="s">
        <v>100</v>
      </c>
      <c r="F162">
        <v>0.001</v>
      </c>
      <c r="G162">
        <f>HYPERLINK("http://clipc-services.ceda.ac.uk/dreq/u/74a9891bcab2667dbcb66574c6370c86.html","web")</f>
        <v>0</v>
      </c>
      <c r="H162" t="s">
        <v>101</v>
      </c>
      <c r="I162" t="s">
        <v>21</v>
      </c>
      <c r="J162" t="s">
        <v>102</v>
      </c>
      <c r="K162" t="s">
        <v>800</v>
      </c>
      <c r="L162" t="s">
        <v>24</v>
      </c>
      <c r="M162">
        <v>0.001</v>
      </c>
      <c r="N162" t="s">
        <v>103</v>
      </c>
    </row>
    <row r="163" spans="1:14">
      <c r="A163" t="s">
        <v>116</v>
      </c>
      <c r="B163" t="s">
        <v>801</v>
      </c>
      <c r="C163" t="s">
        <v>16</v>
      </c>
      <c r="D163" t="s">
        <v>143</v>
      </c>
      <c r="E163" t="s">
        <v>802</v>
      </c>
      <c r="F163">
        <v>0.001</v>
      </c>
      <c r="G163">
        <f>HYPERLINK("http://clipc-services.ceda.ac.uk/dreq/u/d4ee4806-b00f-11e6-a1f0-ac72891c3257.html","web")</f>
        <v>0</v>
      </c>
      <c r="H163" t="s">
        <v>803</v>
      </c>
      <c r="I163" t="s">
        <v>21</v>
      </c>
      <c r="J163" t="s">
        <v>102</v>
      </c>
      <c r="K163" t="s">
        <v>162</v>
      </c>
      <c r="L163" t="s">
        <v>24</v>
      </c>
      <c r="M163">
        <v>0.001</v>
      </c>
      <c r="N163" t="s">
        <v>804</v>
      </c>
    </row>
    <row r="164" spans="1:14">
      <c r="A164" t="s">
        <v>116</v>
      </c>
      <c r="B164" t="s">
        <v>104</v>
      </c>
      <c r="C164" t="s">
        <v>77</v>
      </c>
      <c r="D164" t="s">
        <v>78</v>
      </c>
      <c r="E164" t="s">
        <v>105</v>
      </c>
      <c r="F164">
        <v>1E-06</v>
      </c>
      <c r="G164">
        <f>HYPERLINK("http://clipc-services.ceda.ac.uk/dreq/u/d4eb6956-b00f-11e6-a1f0-ac72891c3257.html","web")</f>
        <v>0</v>
      </c>
      <c r="H164" t="s">
        <v>106</v>
      </c>
      <c r="I164" t="s">
        <v>21</v>
      </c>
      <c r="J164" t="s">
        <v>102</v>
      </c>
      <c r="K164" t="s">
        <v>162</v>
      </c>
      <c r="L164" t="s">
        <v>24</v>
      </c>
      <c r="M164">
        <v>1E-06</v>
      </c>
      <c r="N164" t="s">
        <v>107</v>
      </c>
    </row>
    <row r="165" spans="1:14">
      <c r="A165" t="s">
        <v>116</v>
      </c>
      <c r="B165" t="s">
        <v>805</v>
      </c>
      <c r="C165" t="s">
        <v>16</v>
      </c>
      <c r="D165" t="s">
        <v>270</v>
      </c>
      <c r="E165" t="s">
        <v>806</v>
      </c>
      <c r="F165" t="s">
        <v>272</v>
      </c>
      <c r="G165">
        <f>HYPERLINK("http://clipc-services.ceda.ac.uk/dreq/u/88d79ec028b6e797cd2db6f00f9b6910.html","web")</f>
        <v>0</v>
      </c>
      <c r="H165" t="s">
        <v>807</v>
      </c>
      <c r="I165" t="s">
        <v>21</v>
      </c>
      <c r="J165" t="s">
        <v>808</v>
      </c>
      <c r="K165" t="s">
        <v>809</v>
      </c>
      <c r="L165" t="s">
        <v>84</v>
      </c>
      <c r="M165" t="s">
        <v>272</v>
      </c>
      <c r="N165" t="s">
        <v>810</v>
      </c>
    </row>
    <row r="166" spans="1:14">
      <c r="A166" t="s">
        <v>116</v>
      </c>
      <c r="B166" t="s">
        <v>811</v>
      </c>
      <c r="C166" t="s">
        <v>69</v>
      </c>
      <c r="D166" t="s">
        <v>118</v>
      </c>
      <c r="E166" t="s">
        <v>812</v>
      </c>
      <c r="F166" t="s">
        <v>94</v>
      </c>
      <c r="G166">
        <f>HYPERLINK("http://clipc-services.ceda.ac.uk/dreq/u/d90bac355dae4e53a6d0e5df81a090ad.html","web")</f>
        <v>0</v>
      </c>
      <c r="H166" t="s">
        <v>813</v>
      </c>
      <c r="I166" t="s">
        <v>21</v>
      </c>
      <c r="J166" t="s">
        <v>814</v>
      </c>
      <c r="K166" t="s">
        <v>247</v>
      </c>
      <c r="L166" t="s">
        <v>84</v>
      </c>
      <c r="M166" t="s">
        <v>94</v>
      </c>
      <c r="N166" t="s">
        <v>815</v>
      </c>
    </row>
    <row r="167" spans="1:14">
      <c r="A167" t="s">
        <v>116</v>
      </c>
      <c r="B167" t="s">
        <v>816</v>
      </c>
      <c r="C167" t="s">
        <v>77</v>
      </c>
      <c r="D167" t="s">
        <v>118</v>
      </c>
      <c r="E167" t="s">
        <v>817</v>
      </c>
      <c r="F167" t="s">
        <v>94</v>
      </c>
      <c r="G167">
        <f>HYPERLINK("http://clipc-services.ceda.ac.uk/dreq/u/ba20ea537eb672813c5a364655855b38.html","web")</f>
        <v>0</v>
      </c>
      <c r="H167" t="s">
        <v>813</v>
      </c>
      <c r="I167" t="s">
        <v>21</v>
      </c>
      <c r="J167" t="s">
        <v>818</v>
      </c>
      <c r="K167" t="s">
        <v>819</v>
      </c>
      <c r="L167" t="s">
        <v>84</v>
      </c>
      <c r="M167" t="s">
        <v>94</v>
      </c>
      <c r="N167" t="s">
        <v>820</v>
      </c>
    </row>
    <row r="168" spans="1:14">
      <c r="A168" t="s">
        <v>116</v>
      </c>
      <c r="B168" t="s">
        <v>821</v>
      </c>
      <c r="C168" t="s">
        <v>69</v>
      </c>
      <c r="D168" t="s">
        <v>78</v>
      </c>
      <c r="E168" t="s">
        <v>822</v>
      </c>
      <c r="F168" t="s">
        <v>94</v>
      </c>
      <c r="G168">
        <f>HYPERLINK("http://clipc-services.ceda.ac.uk/dreq/u/c96d62fe-c5f0-11e6-ac20-5404a60d96b5.html","web")</f>
        <v>0</v>
      </c>
      <c r="H168" t="s">
        <v>823</v>
      </c>
      <c r="I168" t="s">
        <v>21</v>
      </c>
      <c r="J168" t="s">
        <v>818</v>
      </c>
      <c r="K168" t="s">
        <v>162</v>
      </c>
      <c r="L168" t="s">
        <v>84</v>
      </c>
      <c r="M168" t="s">
        <v>94</v>
      </c>
      <c r="N168" t="s">
        <v>820</v>
      </c>
    </row>
    <row r="169" spans="1:14">
      <c r="A169" t="s">
        <v>116</v>
      </c>
      <c r="B169" t="s">
        <v>824</v>
      </c>
      <c r="C169" t="s">
        <v>16</v>
      </c>
      <c r="D169" t="s">
        <v>78</v>
      </c>
      <c r="E169" t="s">
        <v>825</v>
      </c>
      <c r="F169" t="s">
        <v>94</v>
      </c>
      <c r="G169">
        <f>HYPERLINK("http://clipc-services.ceda.ac.uk/dreq/u/c96d5426-c5f0-11e6-ac20-5404a60d96b5.html","web")</f>
        <v>0</v>
      </c>
      <c r="H169" t="s">
        <v>823</v>
      </c>
      <c r="I169" t="s">
        <v>21</v>
      </c>
      <c r="J169" t="s">
        <v>826</v>
      </c>
      <c r="K169" t="s">
        <v>162</v>
      </c>
      <c r="L169" t="s">
        <v>84</v>
      </c>
      <c r="M169" t="s">
        <v>94</v>
      </c>
      <c r="N169" t="s">
        <v>815</v>
      </c>
    </row>
    <row r="170" spans="1:14">
      <c r="A170" t="s">
        <v>116</v>
      </c>
      <c r="B170" t="s">
        <v>827</v>
      </c>
      <c r="C170" t="s">
        <v>16</v>
      </c>
      <c r="D170" t="s">
        <v>78</v>
      </c>
      <c r="E170" t="s">
        <v>828</v>
      </c>
      <c r="F170" t="s">
        <v>829</v>
      </c>
      <c r="G170">
        <f>HYPERLINK("http://clipc-services.ceda.ac.uk/dreq/u/d1cfe9e20a66d3e922554248677efaba.html","web")</f>
        <v>0</v>
      </c>
      <c r="H170" t="s">
        <v>830</v>
      </c>
      <c r="I170" t="s">
        <v>21</v>
      </c>
      <c r="J170" t="s">
        <v>831</v>
      </c>
      <c r="K170" t="s">
        <v>135</v>
      </c>
      <c r="L170" t="s">
        <v>24</v>
      </c>
      <c r="M170" t="s">
        <v>829</v>
      </c>
      <c r="N170" t="s">
        <v>832</v>
      </c>
    </row>
    <row r="171" spans="1:14">
      <c r="A171" t="s">
        <v>116</v>
      </c>
      <c r="B171" t="s">
        <v>833</v>
      </c>
      <c r="C171" t="s">
        <v>16</v>
      </c>
      <c r="D171" t="s">
        <v>78</v>
      </c>
      <c r="E171" t="s">
        <v>834</v>
      </c>
      <c r="F171" t="s">
        <v>829</v>
      </c>
      <c r="G171">
        <f>HYPERLINK("http://clipc-services.ceda.ac.uk/dreq/u/593ed46e925a8bce9de9eb47f5e72632.html","web")</f>
        <v>0</v>
      </c>
      <c r="H171" t="s">
        <v>835</v>
      </c>
      <c r="I171" t="s">
        <v>21</v>
      </c>
      <c r="J171" t="s">
        <v>831</v>
      </c>
      <c r="K171" t="s">
        <v>135</v>
      </c>
      <c r="L171" t="s">
        <v>24</v>
      </c>
      <c r="M171" t="s">
        <v>829</v>
      </c>
      <c r="N171" t="s">
        <v>836</v>
      </c>
    </row>
    <row r="172" spans="1:14">
      <c r="A172" t="s">
        <v>116</v>
      </c>
      <c r="B172" t="s">
        <v>837</v>
      </c>
      <c r="C172" t="s">
        <v>16</v>
      </c>
      <c r="D172" t="s">
        <v>118</v>
      </c>
      <c r="E172" t="s">
        <v>838</v>
      </c>
      <c r="F172" t="s">
        <v>19</v>
      </c>
      <c r="G172">
        <f>HYPERLINK("http://clipc-services.ceda.ac.uk/dreq/u/cf53bdf4168a9107354d059ff39b5753.html","web")</f>
        <v>0</v>
      </c>
      <c r="H172" t="s">
        <v>839</v>
      </c>
      <c r="I172" t="s">
        <v>21</v>
      </c>
      <c r="J172" t="s">
        <v>840</v>
      </c>
      <c r="K172" t="s">
        <v>140</v>
      </c>
      <c r="L172" t="s">
        <v>24</v>
      </c>
      <c r="M172" t="s">
        <v>19</v>
      </c>
      <c r="N172" t="s">
        <v>841</v>
      </c>
    </row>
    <row r="173" spans="1:14">
      <c r="A173" t="s">
        <v>116</v>
      </c>
      <c r="B173" t="s">
        <v>842</v>
      </c>
      <c r="C173" t="s">
        <v>16</v>
      </c>
      <c r="D173" t="s">
        <v>143</v>
      </c>
      <c r="E173" t="s">
        <v>843</v>
      </c>
      <c r="F173" t="s">
        <v>19</v>
      </c>
      <c r="G173">
        <f>HYPERLINK("http://clipc-services.ceda.ac.uk/dreq/u/f0280734103f054b10012331ab1c0459.html","web")</f>
        <v>0</v>
      </c>
      <c r="H173" t="s">
        <v>844</v>
      </c>
      <c r="I173" t="s">
        <v>21</v>
      </c>
      <c r="J173" t="s">
        <v>845</v>
      </c>
      <c r="K173" t="s">
        <v>798</v>
      </c>
      <c r="L173" t="s">
        <v>24</v>
      </c>
      <c r="M173" t="s">
        <v>19</v>
      </c>
      <c r="N173" t="s">
        <v>846</v>
      </c>
    </row>
    <row r="174" spans="1:14">
      <c r="A174" t="s">
        <v>116</v>
      </c>
      <c r="B174" t="s">
        <v>68</v>
      </c>
      <c r="C174" t="s">
        <v>16</v>
      </c>
      <c r="D174" t="s">
        <v>118</v>
      </c>
      <c r="E174" t="s">
        <v>70</v>
      </c>
      <c r="F174" t="s">
        <v>43</v>
      </c>
      <c r="G174">
        <f>HYPERLINK("http://clipc-services.ceda.ac.uk/dreq/u/5aea9677ebbb40076a0e0b3b11fdb46f.html","web")</f>
        <v>0</v>
      </c>
      <c r="H174" t="s">
        <v>71</v>
      </c>
      <c r="I174" t="s">
        <v>21</v>
      </c>
      <c r="J174" t="s">
        <v>72</v>
      </c>
      <c r="K174" t="s">
        <v>847</v>
      </c>
      <c r="L174" t="s">
        <v>24</v>
      </c>
      <c r="M174" t="s">
        <v>43</v>
      </c>
      <c r="N174" t="s">
        <v>74</v>
      </c>
    </row>
    <row r="175" spans="1:14">
      <c r="A175" t="s">
        <v>116</v>
      </c>
      <c r="B175" t="s">
        <v>848</v>
      </c>
      <c r="C175" t="s">
        <v>16</v>
      </c>
      <c r="D175" t="s">
        <v>78</v>
      </c>
      <c r="E175" t="s">
        <v>849</v>
      </c>
      <c r="F175" t="s">
        <v>19</v>
      </c>
      <c r="G175">
        <f>HYPERLINK("http://clipc-services.ceda.ac.uk/dreq/u/3a9ebed36fac6d76f1c7d70b6cf06991.html","web")</f>
        <v>0</v>
      </c>
      <c r="H175" t="s">
        <v>850</v>
      </c>
      <c r="I175" t="s">
        <v>21</v>
      </c>
      <c r="J175" t="s">
        <v>851</v>
      </c>
      <c r="K175" t="s">
        <v>147</v>
      </c>
      <c r="L175" t="s">
        <v>24</v>
      </c>
      <c r="M175" t="s">
        <v>19</v>
      </c>
      <c r="N175" t="s">
        <v>852</v>
      </c>
    </row>
    <row r="176" spans="1:14">
      <c r="A176" t="s">
        <v>116</v>
      </c>
      <c r="B176" t="s">
        <v>15</v>
      </c>
      <c r="C176" t="s">
        <v>16</v>
      </c>
      <c r="D176" t="s">
        <v>78</v>
      </c>
      <c r="E176" t="s">
        <v>18</v>
      </c>
      <c r="F176" t="s">
        <v>19</v>
      </c>
      <c r="G176">
        <f>HYPERLINK("http://clipc-services.ceda.ac.uk/dreq/u/0e5d376315a376cd2b1e37f440fe43d3.html","web")</f>
        <v>0</v>
      </c>
      <c r="H176" t="s">
        <v>20</v>
      </c>
      <c r="I176" t="s">
        <v>21</v>
      </c>
      <c r="J176" t="s">
        <v>22</v>
      </c>
      <c r="K176" t="s">
        <v>853</v>
      </c>
      <c r="L176" t="s">
        <v>24</v>
      </c>
      <c r="M176" t="s">
        <v>19</v>
      </c>
      <c r="N176" t="s">
        <v>25</v>
      </c>
    </row>
    <row r="177" spans="1:14">
      <c r="A177" t="s">
        <v>116</v>
      </c>
      <c r="B177" t="s">
        <v>854</v>
      </c>
      <c r="C177" t="s">
        <v>16</v>
      </c>
      <c r="D177" t="s">
        <v>143</v>
      </c>
      <c r="E177" t="s">
        <v>855</v>
      </c>
      <c r="F177" t="s">
        <v>19</v>
      </c>
      <c r="G177">
        <f>HYPERLINK("http://clipc-services.ceda.ac.uk/dreq/u/dbba7f5717d68960a82b228e03dea7b7.html","web")</f>
        <v>0</v>
      </c>
      <c r="H177" t="s">
        <v>856</v>
      </c>
      <c r="I177" t="s">
        <v>21</v>
      </c>
      <c r="J177" t="s">
        <v>22</v>
      </c>
      <c r="K177" t="s">
        <v>147</v>
      </c>
      <c r="L177" t="s">
        <v>24</v>
      </c>
      <c r="M177" t="s">
        <v>19</v>
      </c>
      <c r="N177" t="s">
        <v>857</v>
      </c>
    </row>
    <row r="178" spans="1:14">
      <c r="A178" t="s">
        <v>116</v>
      </c>
      <c r="B178" t="s">
        <v>109</v>
      </c>
      <c r="C178" t="s">
        <v>77</v>
      </c>
      <c r="D178" t="s">
        <v>78</v>
      </c>
      <c r="E178" t="s">
        <v>110</v>
      </c>
      <c r="F178" t="s">
        <v>111</v>
      </c>
      <c r="G178">
        <f>HYPERLINK("http://clipc-services.ceda.ac.uk/dreq/u/d1b497a4f7f4cb666757ec97d152079e.html","web")</f>
        <v>0</v>
      </c>
      <c r="H178" t="s">
        <v>112</v>
      </c>
      <c r="I178" t="s">
        <v>21</v>
      </c>
      <c r="J178" t="s">
        <v>113</v>
      </c>
      <c r="K178" t="s">
        <v>311</v>
      </c>
      <c r="L178" t="s">
        <v>24</v>
      </c>
      <c r="M178" t="s">
        <v>111</v>
      </c>
      <c r="N178" t="s">
        <v>115</v>
      </c>
    </row>
    <row r="179" spans="1:14">
      <c r="A179" t="s">
        <v>116</v>
      </c>
      <c r="B179" t="s">
        <v>858</v>
      </c>
      <c r="C179" t="s">
        <v>16</v>
      </c>
      <c r="D179" t="s">
        <v>118</v>
      </c>
      <c r="E179" t="s">
        <v>859</v>
      </c>
      <c r="F179" t="s">
        <v>608</v>
      </c>
      <c r="G179">
        <f>HYPERLINK("http://clipc-services.ceda.ac.uk/dreq/u/2f074f3417a26ad322b96dd0b6c21e09.html","web")</f>
        <v>0</v>
      </c>
      <c r="H179" t="s">
        <v>860</v>
      </c>
      <c r="I179" t="s">
        <v>21</v>
      </c>
      <c r="J179" t="s">
        <v>861</v>
      </c>
      <c r="K179" t="s">
        <v>862</v>
      </c>
      <c r="L179" t="s">
        <v>24</v>
      </c>
      <c r="M179" t="s">
        <v>608</v>
      </c>
      <c r="N179" t="s">
        <v>863</v>
      </c>
    </row>
    <row r="180" spans="1:14">
      <c r="A180" t="s">
        <v>116</v>
      </c>
      <c r="B180" t="s">
        <v>864</v>
      </c>
      <c r="C180" t="s">
        <v>16</v>
      </c>
      <c r="D180" t="s">
        <v>118</v>
      </c>
      <c r="E180" t="s">
        <v>865</v>
      </c>
      <c r="F180" t="s">
        <v>866</v>
      </c>
      <c r="G180">
        <f>HYPERLINK("http://clipc-services.ceda.ac.uk/dreq/u/1ed3e3be3675e589a5327ce82016ab72.html","web")</f>
        <v>0</v>
      </c>
      <c r="H180" t="s">
        <v>867</v>
      </c>
      <c r="I180" t="s">
        <v>21</v>
      </c>
      <c r="J180" t="s">
        <v>868</v>
      </c>
      <c r="K180" t="s">
        <v>869</v>
      </c>
      <c r="L180" t="s">
        <v>24</v>
      </c>
      <c r="M180" t="s">
        <v>866</v>
      </c>
      <c r="N180" t="s">
        <v>870</v>
      </c>
    </row>
    <row r="181" spans="1:14">
      <c r="A181" t="s">
        <v>116</v>
      </c>
      <c r="B181" t="s">
        <v>871</v>
      </c>
      <c r="C181" t="s">
        <v>16</v>
      </c>
      <c r="D181" t="s">
        <v>118</v>
      </c>
      <c r="E181" t="s">
        <v>872</v>
      </c>
      <c r="F181" t="s">
        <v>608</v>
      </c>
      <c r="G181">
        <f>HYPERLINK("http://clipc-services.ceda.ac.uk/dreq/u/f7fdcc15d14c0066a9590e4bce820056.html","web")</f>
        <v>0</v>
      </c>
      <c r="H181" t="s">
        <v>873</v>
      </c>
      <c r="I181" t="s">
        <v>21</v>
      </c>
      <c r="J181" t="s">
        <v>874</v>
      </c>
      <c r="K181" t="s">
        <v>862</v>
      </c>
      <c r="L181" t="s">
        <v>24</v>
      </c>
      <c r="M181" t="s">
        <v>608</v>
      </c>
      <c r="N181" t="s">
        <v>875</v>
      </c>
    </row>
    <row r="182" spans="1:14">
      <c r="A182" t="s">
        <v>116</v>
      </c>
      <c r="B182" t="s">
        <v>876</v>
      </c>
      <c r="C182" t="s">
        <v>16</v>
      </c>
      <c r="D182" t="s">
        <v>118</v>
      </c>
      <c r="E182" t="s">
        <v>877</v>
      </c>
      <c r="F182" t="s">
        <v>866</v>
      </c>
      <c r="G182">
        <f>HYPERLINK("http://clipc-services.ceda.ac.uk/dreq/u/3e3ddc77800e7d421834b9cb808602d7.html","web")</f>
        <v>0</v>
      </c>
      <c r="H182" t="s">
        <v>878</v>
      </c>
      <c r="I182" t="s">
        <v>21</v>
      </c>
      <c r="J182" t="s">
        <v>879</v>
      </c>
      <c r="K182" t="s">
        <v>869</v>
      </c>
      <c r="L182" t="s">
        <v>24</v>
      </c>
      <c r="M182" t="s">
        <v>866</v>
      </c>
      <c r="N182" t="s">
        <v>880</v>
      </c>
    </row>
    <row r="183" spans="1:14">
      <c r="A183" t="s">
        <v>116</v>
      </c>
      <c r="B183" t="s">
        <v>881</v>
      </c>
      <c r="C183" t="s">
        <v>16</v>
      </c>
      <c r="D183" t="s">
        <v>143</v>
      </c>
      <c r="E183" t="s">
        <v>882</v>
      </c>
      <c r="F183" t="s">
        <v>883</v>
      </c>
      <c r="G183">
        <f>HYPERLINK("http://clipc-services.ceda.ac.uk/dreq/u/a86d0b2abcfe5055d91478b5c771bf34.html","web")</f>
        <v>0</v>
      </c>
      <c r="H183" t="s">
        <v>884</v>
      </c>
      <c r="I183" t="s">
        <v>21</v>
      </c>
      <c r="J183" t="s">
        <v>885</v>
      </c>
      <c r="K183" t="s">
        <v>809</v>
      </c>
      <c r="L183" t="s">
        <v>24</v>
      </c>
      <c r="M183" t="s">
        <v>883</v>
      </c>
      <c r="N183" t="s">
        <v>886</v>
      </c>
    </row>
    <row r="184" spans="1:14">
      <c r="A184" t="s">
        <v>116</v>
      </c>
      <c r="B184" t="s">
        <v>887</v>
      </c>
      <c r="C184" t="s">
        <v>16</v>
      </c>
      <c r="D184" t="s">
        <v>78</v>
      </c>
      <c r="E184" t="s">
        <v>888</v>
      </c>
      <c r="F184" t="s">
        <v>308</v>
      </c>
      <c r="G184">
        <f>HYPERLINK("http://clipc-services.ceda.ac.uk/dreq/u/604242476d85346b48bd6d791ed05583.html","web")</f>
        <v>0</v>
      </c>
      <c r="H184" t="s">
        <v>889</v>
      </c>
      <c r="I184" t="s">
        <v>21</v>
      </c>
      <c r="J184" t="s">
        <v>890</v>
      </c>
      <c r="K184" t="s">
        <v>679</v>
      </c>
      <c r="L184" t="s">
        <v>24</v>
      </c>
      <c r="M184" t="s">
        <v>308</v>
      </c>
      <c r="N184" t="s">
        <v>891</v>
      </c>
    </row>
    <row r="185" spans="1:14">
      <c r="A185" t="s">
        <v>116</v>
      </c>
      <c r="B185" t="s">
        <v>892</v>
      </c>
      <c r="C185" t="s">
        <v>16</v>
      </c>
      <c r="D185" t="s">
        <v>78</v>
      </c>
      <c r="E185" t="s">
        <v>893</v>
      </c>
      <c r="F185" t="s">
        <v>308</v>
      </c>
      <c r="G185">
        <f>HYPERLINK("http://clipc-services.ceda.ac.uk/dreq/u/c3805ef555348a5f525cf09ccb254af4.html","web")</f>
        <v>0</v>
      </c>
      <c r="H185" t="s">
        <v>894</v>
      </c>
      <c r="I185" t="s">
        <v>21</v>
      </c>
      <c r="J185" t="s">
        <v>895</v>
      </c>
      <c r="K185" t="s">
        <v>369</v>
      </c>
      <c r="L185" t="s">
        <v>24</v>
      </c>
      <c r="M185" t="s">
        <v>308</v>
      </c>
      <c r="N185" t="s">
        <v>896</v>
      </c>
    </row>
    <row r="186" spans="1:14">
      <c r="A186" t="s">
        <v>116</v>
      </c>
      <c r="B186" t="s">
        <v>897</v>
      </c>
      <c r="C186" t="s">
        <v>16</v>
      </c>
      <c r="D186" t="s">
        <v>78</v>
      </c>
      <c r="E186" t="s">
        <v>898</v>
      </c>
      <c r="F186" t="s">
        <v>308</v>
      </c>
      <c r="G186">
        <f>HYPERLINK("http://clipc-services.ceda.ac.uk/dreq/u/4d42d6e262fdc2c20cf8e2e82826e0c8.html","web")</f>
        <v>0</v>
      </c>
      <c r="H186" t="s">
        <v>894</v>
      </c>
      <c r="I186" t="s">
        <v>21</v>
      </c>
      <c r="J186" t="s">
        <v>899</v>
      </c>
      <c r="K186" t="s">
        <v>679</v>
      </c>
      <c r="L186" t="s">
        <v>24</v>
      </c>
      <c r="M186" t="s">
        <v>308</v>
      </c>
      <c r="N186" t="s">
        <v>900</v>
      </c>
    </row>
    <row r="187" spans="1:14">
      <c r="A187" t="s">
        <v>116</v>
      </c>
      <c r="B187" t="s">
        <v>901</v>
      </c>
      <c r="C187" t="s">
        <v>16</v>
      </c>
      <c r="D187" t="s">
        <v>118</v>
      </c>
      <c r="E187" t="s">
        <v>902</v>
      </c>
      <c r="F187" t="s">
        <v>608</v>
      </c>
      <c r="G187">
        <f>HYPERLINK("http://clipc-services.ceda.ac.uk/dreq/u/05b30c1e249f6854ffc0b3f7676eed73.html","web")</f>
        <v>0</v>
      </c>
      <c r="H187" t="s">
        <v>903</v>
      </c>
      <c r="I187" t="s">
        <v>21</v>
      </c>
      <c r="J187" t="s">
        <v>904</v>
      </c>
      <c r="K187" t="s">
        <v>905</v>
      </c>
      <c r="L187" t="s">
        <v>24</v>
      </c>
      <c r="M187" t="s">
        <v>608</v>
      </c>
      <c r="N187" t="s">
        <v>906</v>
      </c>
    </row>
    <row r="188" spans="1:14">
      <c r="A188" t="s">
        <v>116</v>
      </c>
      <c r="B188" t="s">
        <v>907</v>
      </c>
      <c r="C188" t="s">
        <v>16</v>
      </c>
      <c r="D188" t="s">
        <v>118</v>
      </c>
      <c r="E188" t="s">
        <v>908</v>
      </c>
      <c r="F188" t="s">
        <v>866</v>
      </c>
      <c r="G188">
        <f>HYPERLINK("http://clipc-services.ceda.ac.uk/dreq/u/d476e6113f5c466d27fd3aa9e9c35411.html","web")</f>
        <v>0</v>
      </c>
      <c r="H188" t="s">
        <v>909</v>
      </c>
      <c r="I188" t="s">
        <v>21</v>
      </c>
      <c r="J188" t="s">
        <v>910</v>
      </c>
      <c r="K188" t="s">
        <v>567</v>
      </c>
      <c r="L188" t="s">
        <v>24</v>
      </c>
      <c r="M188" t="s">
        <v>866</v>
      </c>
      <c r="N188" t="s">
        <v>911</v>
      </c>
    </row>
    <row r="189" spans="1:14">
      <c r="A189" t="s">
        <v>116</v>
      </c>
      <c r="B189" t="s">
        <v>912</v>
      </c>
      <c r="C189" t="s">
        <v>16</v>
      </c>
      <c r="D189" t="s">
        <v>913</v>
      </c>
      <c r="E189" t="s">
        <v>914</v>
      </c>
      <c r="F189" t="s">
        <v>43</v>
      </c>
      <c r="G189">
        <f>HYPERLINK("http://clipc-services.ceda.ac.uk/dreq/u/e4f788872546d474c64f89798a4cb8cb.html","web")</f>
        <v>0</v>
      </c>
      <c r="H189" t="s">
        <v>44</v>
      </c>
      <c r="I189" t="s">
        <v>21</v>
      </c>
      <c r="J189" t="s">
        <v>915</v>
      </c>
      <c r="K189" t="s">
        <v>123</v>
      </c>
      <c r="L189" t="s">
        <v>24</v>
      </c>
      <c r="M189" t="s">
        <v>43</v>
      </c>
      <c r="N189" t="s">
        <v>916</v>
      </c>
    </row>
    <row r="190" spans="1:14">
      <c r="A190" t="s">
        <v>116</v>
      </c>
      <c r="B190" t="s">
        <v>917</v>
      </c>
      <c r="C190" t="s">
        <v>69</v>
      </c>
      <c r="D190" t="s">
        <v>118</v>
      </c>
      <c r="E190" t="s">
        <v>918</v>
      </c>
      <c r="F190" t="s">
        <v>94</v>
      </c>
      <c r="G190">
        <f>HYPERLINK("http://clipc-services.ceda.ac.uk/dreq/u/30a7a10d4c71066f19eae9a89ddfafba.html","web")</f>
        <v>0</v>
      </c>
      <c r="H190" t="s">
        <v>919</v>
      </c>
      <c r="I190" t="s">
        <v>21</v>
      </c>
      <c r="J190" t="s">
        <v>920</v>
      </c>
      <c r="K190" t="s">
        <v>162</v>
      </c>
      <c r="L190" t="s">
        <v>84</v>
      </c>
      <c r="M190" t="s">
        <v>94</v>
      </c>
      <c r="N190" t="s">
        <v>921</v>
      </c>
    </row>
    <row r="191" spans="1:14">
      <c r="A191" t="s">
        <v>116</v>
      </c>
      <c r="B191" t="s">
        <v>922</v>
      </c>
      <c r="C191" t="s">
        <v>77</v>
      </c>
      <c r="D191" t="s">
        <v>78</v>
      </c>
      <c r="E191" t="s">
        <v>923</v>
      </c>
      <c r="F191" t="s">
        <v>94</v>
      </c>
      <c r="G191">
        <f>HYPERLINK("http://clipc-services.ceda.ac.uk/dreq/u/c96d36ee-c5f0-11e6-ac20-5404a60d96b5.html","web")</f>
        <v>0</v>
      </c>
      <c r="H191" t="s">
        <v>924</v>
      </c>
      <c r="I191" t="s">
        <v>21</v>
      </c>
      <c r="J191" t="s">
        <v>920</v>
      </c>
      <c r="K191" t="s">
        <v>162</v>
      </c>
      <c r="L191" t="s">
        <v>84</v>
      </c>
      <c r="M191" t="s">
        <v>94</v>
      </c>
      <c r="N191" t="s">
        <v>925</v>
      </c>
    </row>
    <row r="192" spans="1:14">
      <c r="A192" t="s">
        <v>116</v>
      </c>
      <c r="B192" t="s">
        <v>926</v>
      </c>
      <c r="C192" t="s">
        <v>69</v>
      </c>
      <c r="D192" t="s">
        <v>118</v>
      </c>
      <c r="E192" t="s">
        <v>927</v>
      </c>
      <c r="F192" t="s">
        <v>94</v>
      </c>
      <c r="G192">
        <f>HYPERLINK("http://clipc-services.ceda.ac.uk/dreq/u/e9dc036ef43db84bc4651ce95b0fed94.html","web")</f>
        <v>0</v>
      </c>
      <c r="H192" t="s">
        <v>928</v>
      </c>
      <c r="I192" t="s">
        <v>21</v>
      </c>
      <c r="J192" t="s">
        <v>929</v>
      </c>
      <c r="K192" t="s">
        <v>135</v>
      </c>
      <c r="L192" t="s">
        <v>84</v>
      </c>
      <c r="M192" t="s">
        <v>94</v>
      </c>
      <c r="N192" t="s">
        <v>930</v>
      </c>
    </row>
    <row r="193" spans="1:14">
      <c r="A193" t="s">
        <v>116</v>
      </c>
      <c r="B193" t="s">
        <v>931</v>
      </c>
      <c r="C193" t="s">
        <v>77</v>
      </c>
      <c r="D193" t="s">
        <v>78</v>
      </c>
      <c r="E193" t="s">
        <v>932</v>
      </c>
      <c r="F193" t="s">
        <v>94</v>
      </c>
      <c r="G193">
        <f>HYPERLINK("http://clipc-services.ceda.ac.uk/dreq/u/c96d280c-c5f0-11e6-ac20-5404a60d96b5.html","web")</f>
        <v>0</v>
      </c>
      <c r="H193" t="s">
        <v>933</v>
      </c>
      <c r="I193" t="s">
        <v>21</v>
      </c>
      <c r="J193" t="s">
        <v>929</v>
      </c>
      <c r="K193" t="s">
        <v>162</v>
      </c>
      <c r="L193" t="s">
        <v>84</v>
      </c>
      <c r="M193" t="s">
        <v>94</v>
      </c>
      <c r="N193" t="s">
        <v>934</v>
      </c>
    </row>
    <row r="194" spans="1:14">
      <c r="A194" t="s">
        <v>116</v>
      </c>
      <c r="B194" t="s">
        <v>935</v>
      </c>
      <c r="C194" t="s">
        <v>77</v>
      </c>
      <c r="D194" t="s">
        <v>78</v>
      </c>
      <c r="E194" t="s">
        <v>936</v>
      </c>
      <c r="F194" t="s">
        <v>43</v>
      </c>
      <c r="G194">
        <f>HYPERLINK("http://clipc-services.ceda.ac.uk/dreq/u/d254e68c03491d17660ec44e7565f9e2.html","web")</f>
        <v>0</v>
      </c>
      <c r="H194" t="s">
        <v>937</v>
      </c>
      <c r="I194" t="s">
        <v>21</v>
      </c>
      <c r="J194" t="s">
        <v>938</v>
      </c>
      <c r="K194" t="s">
        <v>135</v>
      </c>
      <c r="L194" t="s">
        <v>84</v>
      </c>
      <c r="M194" t="s">
        <v>43</v>
      </c>
      <c r="N194" t="s">
        <v>939</v>
      </c>
    </row>
    <row r="195" spans="1:14">
      <c r="A195" t="s">
        <v>116</v>
      </c>
      <c r="B195" t="s">
        <v>940</v>
      </c>
      <c r="C195" t="s">
        <v>69</v>
      </c>
      <c r="D195" t="s">
        <v>118</v>
      </c>
      <c r="E195" t="s">
        <v>941</v>
      </c>
      <c r="F195" t="s">
        <v>94</v>
      </c>
      <c r="G195">
        <f>HYPERLINK("http://clipc-services.ceda.ac.uk/dreq/u/be62c57dff12142bf51fc73c70cfb050.html","web")</f>
        <v>0</v>
      </c>
      <c r="H195" t="s">
        <v>928</v>
      </c>
      <c r="I195" t="s">
        <v>21</v>
      </c>
      <c r="J195" t="s">
        <v>942</v>
      </c>
      <c r="K195" t="s">
        <v>943</v>
      </c>
      <c r="L195" t="s">
        <v>84</v>
      </c>
      <c r="M195" t="s">
        <v>94</v>
      </c>
      <c r="N195" t="s">
        <v>944</v>
      </c>
    </row>
    <row r="196" spans="1:14">
      <c r="A196" t="s">
        <v>116</v>
      </c>
      <c r="B196" t="s">
        <v>945</v>
      </c>
      <c r="C196" t="s">
        <v>69</v>
      </c>
      <c r="D196" t="s">
        <v>78</v>
      </c>
      <c r="E196" t="s">
        <v>946</v>
      </c>
      <c r="F196" t="s">
        <v>94</v>
      </c>
      <c r="G196">
        <f>HYPERLINK("http://clipc-services.ceda.ac.uk/dreq/u/c96c9c52-c5f0-11e6-ac20-5404a60d96b5.html","web")</f>
        <v>0</v>
      </c>
      <c r="H196" t="s">
        <v>933</v>
      </c>
      <c r="I196" t="s">
        <v>21</v>
      </c>
      <c r="J196" t="s">
        <v>942</v>
      </c>
      <c r="K196" t="s">
        <v>162</v>
      </c>
      <c r="L196" t="s">
        <v>84</v>
      </c>
      <c r="M196" t="s">
        <v>94</v>
      </c>
      <c r="N196" t="s">
        <v>947</v>
      </c>
    </row>
    <row r="197" spans="1:14">
      <c r="A197" t="s">
        <v>116</v>
      </c>
      <c r="B197" t="s">
        <v>948</v>
      </c>
      <c r="C197" t="s">
        <v>16</v>
      </c>
      <c r="D197" t="s">
        <v>78</v>
      </c>
      <c r="E197" t="s">
        <v>949</v>
      </c>
      <c r="F197" t="s">
        <v>43</v>
      </c>
      <c r="G197">
        <f>HYPERLINK("http://clipc-services.ceda.ac.uk/dreq/u/7539774a693b6a99db7e174343a488bd.html","web")</f>
        <v>0</v>
      </c>
      <c r="H197" t="s">
        <v>950</v>
      </c>
      <c r="I197" t="s">
        <v>21</v>
      </c>
      <c r="J197" t="s">
        <v>951</v>
      </c>
      <c r="K197" t="s">
        <v>952</v>
      </c>
      <c r="L197" t="s">
        <v>24</v>
      </c>
      <c r="M197" t="s">
        <v>43</v>
      </c>
      <c r="N197" t="s">
        <v>953</v>
      </c>
    </row>
    <row r="198" spans="1:14">
      <c r="A198" t="s">
        <v>116</v>
      </c>
      <c r="B198" t="s">
        <v>954</v>
      </c>
      <c r="C198" t="s">
        <v>77</v>
      </c>
      <c r="D198" t="s">
        <v>78</v>
      </c>
      <c r="E198" t="s">
        <v>955</v>
      </c>
      <c r="F198" t="s">
        <v>30</v>
      </c>
      <c r="G198">
        <f>HYPERLINK("http://clipc-services.ceda.ac.uk/dreq/u/f7658de98a4b03f947f0ffb19eeca1fd.html","web")</f>
        <v>0</v>
      </c>
      <c r="H198" t="s">
        <v>956</v>
      </c>
      <c r="I198" t="s">
        <v>21</v>
      </c>
      <c r="J198" t="s">
        <v>957</v>
      </c>
      <c r="K198" t="s">
        <v>202</v>
      </c>
      <c r="L198" t="s">
        <v>24</v>
      </c>
      <c r="M198" t="s">
        <v>30</v>
      </c>
      <c r="N198" t="s">
        <v>958</v>
      </c>
    </row>
    <row r="199" spans="1:14">
      <c r="A199" t="s">
        <v>116</v>
      </c>
      <c r="B199" t="s">
        <v>959</v>
      </c>
      <c r="C199" t="s">
        <v>16</v>
      </c>
      <c r="D199" t="s">
        <v>143</v>
      </c>
      <c r="E199" t="s">
        <v>960</v>
      </c>
      <c r="F199" t="s">
        <v>43</v>
      </c>
      <c r="G199">
        <f>HYPERLINK("http://clipc-services.ceda.ac.uk/dreq/u/69c17331aebbebfc295d5b7af7f0ef8b.html","web")</f>
        <v>0</v>
      </c>
      <c r="H199" t="s">
        <v>961</v>
      </c>
      <c r="I199" t="s">
        <v>21</v>
      </c>
      <c r="J199" t="s">
        <v>962</v>
      </c>
      <c r="K199" t="s">
        <v>963</v>
      </c>
      <c r="L199" t="s">
        <v>24</v>
      </c>
      <c r="M199" t="s">
        <v>43</v>
      </c>
      <c r="N199" t="s">
        <v>964</v>
      </c>
    </row>
    <row r="201" spans="1:14">
      <c r="A201" t="s">
        <v>965</v>
      </c>
      <c r="B201" t="s">
        <v>125</v>
      </c>
      <c r="C201" t="s">
        <v>69</v>
      </c>
      <c r="D201" t="s">
        <v>118</v>
      </c>
      <c r="E201" t="s">
        <v>126</v>
      </c>
      <c r="F201" t="s">
        <v>94</v>
      </c>
      <c r="G201">
        <f>HYPERLINK("http://clipc-services.ceda.ac.uk/dreq/u/f108633dc7e1585498ceccc06bdfd263.html","web")</f>
        <v>0</v>
      </c>
      <c r="H201" t="s">
        <v>127</v>
      </c>
      <c r="I201" t="s">
        <v>21</v>
      </c>
      <c r="J201" t="s">
        <v>128</v>
      </c>
      <c r="K201" t="s">
        <v>966</v>
      </c>
      <c r="L201" t="s">
        <v>84</v>
      </c>
      <c r="M201" t="s">
        <v>94</v>
      </c>
      <c r="N201" t="s">
        <v>130</v>
      </c>
    </row>
    <row r="202" spans="1:14">
      <c r="A202" t="s">
        <v>965</v>
      </c>
      <c r="B202" t="s">
        <v>148</v>
      </c>
      <c r="C202" t="s">
        <v>69</v>
      </c>
      <c r="D202" t="s">
        <v>118</v>
      </c>
      <c r="E202" t="s">
        <v>149</v>
      </c>
      <c r="F202" t="s">
        <v>94</v>
      </c>
      <c r="G202">
        <f>HYPERLINK("http://clipc-services.ceda.ac.uk/dreq/u/dcd2298237af35be0ed71c92ee9e7e79.html","web")</f>
        <v>0</v>
      </c>
      <c r="H202" t="s">
        <v>150</v>
      </c>
      <c r="I202" t="s">
        <v>21</v>
      </c>
      <c r="J202" t="s">
        <v>151</v>
      </c>
      <c r="K202" t="s">
        <v>966</v>
      </c>
      <c r="L202" t="s">
        <v>84</v>
      </c>
      <c r="M202" t="s">
        <v>94</v>
      </c>
      <c r="N202" t="s">
        <v>152</v>
      </c>
    </row>
    <row r="203" spans="1:14">
      <c r="A203" t="s">
        <v>965</v>
      </c>
      <c r="B203" t="s">
        <v>158</v>
      </c>
      <c r="C203" t="s">
        <v>69</v>
      </c>
      <c r="D203" t="s">
        <v>118</v>
      </c>
      <c r="E203" t="s">
        <v>159</v>
      </c>
      <c r="F203" t="s">
        <v>94</v>
      </c>
      <c r="G203">
        <f>HYPERLINK("http://clipc-services.ceda.ac.uk/dreq/u/c85ac4ad4664c34898cdb9af2418c45a.html","web")</f>
        <v>0</v>
      </c>
      <c r="H203" t="s">
        <v>160</v>
      </c>
      <c r="I203" t="s">
        <v>21</v>
      </c>
      <c r="J203" t="s">
        <v>161</v>
      </c>
      <c r="K203" t="s">
        <v>967</v>
      </c>
      <c r="L203" t="s">
        <v>84</v>
      </c>
      <c r="M203" t="s">
        <v>94</v>
      </c>
      <c r="N203" t="s">
        <v>163</v>
      </c>
    </row>
    <row r="204" spans="1:14">
      <c r="A204" t="s">
        <v>965</v>
      </c>
      <c r="B204" t="s">
        <v>169</v>
      </c>
      <c r="C204" t="s">
        <v>69</v>
      </c>
      <c r="D204" t="s">
        <v>118</v>
      </c>
      <c r="E204" t="s">
        <v>170</v>
      </c>
      <c r="F204" t="s">
        <v>94</v>
      </c>
      <c r="G204">
        <f>HYPERLINK("http://clipc-services.ceda.ac.uk/dreq/u/42625c97b8fe75124a345962c4430982.html","web")</f>
        <v>0</v>
      </c>
      <c r="H204" t="s">
        <v>171</v>
      </c>
      <c r="I204" t="s">
        <v>21</v>
      </c>
      <c r="J204" t="s">
        <v>172</v>
      </c>
      <c r="K204" t="s">
        <v>966</v>
      </c>
      <c r="L204" t="s">
        <v>24</v>
      </c>
      <c r="M204" t="s">
        <v>94</v>
      </c>
      <c r="N204" t="s">
        <v>174</v>
      </c>
    </row>
    <row r="205" spans="1:14">
      <c r="A205" t="s">
        <v>965</v>
      </c>
      <c r="B205" t="s">
        <v>175</v>
      </c>
      <c r="C205" t="s">
        <v>16</v>
      </c>
      <c r="D205" t="s">
        <v>118</v>
      </c>
      <c r="E205" t="s">
        <v>176</v>
      </c>
      <c r="F205" t="s">
        <v>94</v>
      </c>
      <c r="G205">
        <f>HYPERLINK("http://clipc-services.ceda.ac.uk/dreq/u/3ab8e10027d7014f18f9391890369235.html","web")</f>
        <v>0</v>
      </c>
      <c r="H205" t="s">
        <v>177</v>
      </c>
      <c r="I205" t="s">
        <v>21</v>
      </c>
      <c r="J205" t="s">
        <v>178</v>
      </c>
      <c r="K205" t="s">
        <v>966</v>
      </c>
      <c r="L205" t="s">
        <v>24</v>
      </c>
      <c r="M205" t="s">
        <v>94</v>
      </c>
      <c r="N205" t="s">
        <v>180</v>
      </c>
    </row>
    <row r="206" spans="1:14">
      <c r="A206" t="s">
        <v>965</v>
      </c>
      <c r="B206" t="s">
        <v>181</v>
      </c>
      <c r="C206" t="s">
        <v>16</v>
      </c>
      <c r="D206" t="s">
        <v>118</v>
      </c>
      <c r="E206" t="s">
        <v>182</v>
      </c>
      <c r="F206" t="s">
        <v>80</v>
      </c>
      <c r="G206">
        <f>HYPERLINK("http://clipc-services.ceda.ac.uk/dreq/u/ab60603d901dfa1c47f4d2fd7784f8ea.html","web")</f>
        <v>0</v>
      </c>
      <c r="H206" t="s">
        <v>183</v>
      </c>
      <c r="I206" t="s">
        <v>21</v>
      </c>
      <c r="J206" t="s">
        <v>184</v>
      </c>
      <c r="K206" t="s">
        <v>968</v>
      </c>
      <c r="L206" t="s">
        <v>84</v>
      </c>
      <c r="M206" t="s">
        <v>80</v>
      </c>
      <c r="N206" t="s">
        <v>85</v>
      </c>
    </row>
    <row r="207" spans="1:14">
      <c r="A207" t="s">
        <v>965</v>
      </c>
      <c r="B207" t="s">
        <v>186</v>
      </c>
      <c r="C207" t="s">
        <v>69</v>
      </c>
      <c r="D207" t="s">
        <v>118</v>
      </c>
      <c r="E207" t="s">
        <v>187</v>
      </c>
      <c r="F207" t="s">
        <v>80</v>
      </c>
      <c r="G207">
        <f>HYPERLINK("http://clipc-services.ceda.ac.uk/dreq/u/c947141b54f1ab48dba4a84cec99c5d3.html","web")</f>
        <v>0</v>
      </c>
      <c r="H207" t="s">
        <v>188</v>
      </c>
      <c r="I207" t="s">
        <v>21</v>
      </c>
      <c r="J207" t="s">
        <v>189</v>
      </c>
      <c r="K207" t="s">
        <v>966</v>
      </c>
      <c r="L207" t="s">
        <v>84</v>
      </c>
      <c r="M207" t="s">
        <v>80</v>
      </c>
      <c r="N207" t="s">
        <v>190</v>
      </c>
    </row>
    <row r="208" spans="1:14">
      <c r="A208" t="s">
        <v>965</v>
      </c>
      <c r="B208" t="s">
        <v>195</v>
      </c>
      <c r="C208" t="s">
        <v>69</v>
      </c>
      <c r="D208" t="s">
        <v>118</v>
      </c>
      <c r="E208" t="s">
        <v>196</v>
      </c>
      <c r="F208" t="s">
        <v>80</v>
      </c>
      <c r="G208">
        <f>HYPERLINK("http://clipc-services.ceda.ac.uk/dreq/u/98fab6148c36b25a158062a11c0c5965.html","web")</f>
        <v>0</v>
      </c>
      <c r="H208" t="s">
        <v>183</v>
      </c>
      <c r="I208" t="s">
        <v>21</v>
      </c>
      <c r="J208" t="s">
        <v>197</v>
      </c>
      <c r="K208" t="s">
        <v>966</v>
      </c>
      <c r="L208" t="s">
        <v>84</v>
      </c>
      <c r="M208" t="s">
        <v>80</v>
      </c>
      <c r="N208" t="s">
        <v>198</v>
      </c>
    </row>
    <row r="209" spans="1:14">
      <c r="A209" t="s">
        <v>965</v>
      </c>
      <c r="B209" t="s">
        <v>203</v>
      </c>
      <c r="C209" t="s">
        <v>69</v>
      </c>
      <c r="D209" t="s">
        <v>118</v>
      </c>
      <c r="E209" t="s">
        <v>204</v>
      </c>
      <c r="F209" t="s">
        <v>94</v>
      </c>
      <c r="G209">
        <f>HYPERLINK("http://clipc-services.ceda.ac.uk/dreq/u/9791ce56083fe450761a27a7dc158225.html","web")</f>
        <v>0</v>
      </c>
      <c r="H209" t="s">
        <v>205</v>
      </c>
      <c r="I209" t="s">
        <v>21</v>
      </c>
      <c r="J209" t="s">
        <v>206</v>
      </c>
      <c r="K209" t="s">
        <v>969</v>
      </c>
      <c r="L209" t="s">
        <v>84</v>
      </c>
      <c r="M209" t="s">
        <v>94</v>
      </c>
      <c r="N209" t="s">
        <v>208</v>
      </c>
    </row>
    <row r="210" spans="1:14">
      <c r="A210" t="s">
        <v>965</v>
      </c>
      <c r="B210" t="s">
        <v>214</v>
      </c>
      <c r="C210" t="s">
        <v>69</v>
      </c>
      <c r="D210" t="s">
        <v>118</v>
      </c>
      <c r="E210" t="s">
        <v>215</v>
      </c>
      <c r="F210" t="s">
        <v>94</v>
      </c>
      <c r="G210">
        <f>HYPERLINK("http://clipc-services.ceda.ac.uk/dreq/u/28907f4f1855d3d22166c87b8e5300be.html","web")</f>
        <v>0</v>
      </c>
      <c r="H210" t="s">
        <v>216</v>
      </c>
      <c r="I210" t="s">
        <v>21</v>
      </c>
      <c r="J210" t="s">
        <v>217</v>
      </c>
      <c r="K210" t="s">
        <v>969</v>
      </c>
      <c r="L210" t="s">
        <v>84</v>
      </c>
      <c r="M210" t="s">
        <v>94</v>
      </c>
      <c r="N210" t="s">
        <v>218</v>
      </c>
    </row>
    <row r="211" spans="1:14">
      <c r="A211" t="s">
        <v>965</v>
      </c>
      <c r="B211" t="s">
        <v>970</v>
      </c>
      <c r="C211" t="s">
        <v>69</v>
      </c>
      <c r="D211" t="s">
        <v>118</v>
      </c>
      <c r="E211" t="s">
        <v>971</v>
      </c>
      <c r="F211" t="s">
        <v>421</v>
      </c>
      <c r="G211">
        <f>HYPERLINK("http://clipc-services.ceda.ac.uk/dreq/u/d14c09e91e6240dd9097dfad0a1853c8.html","web")</f>
        <v>0</v>
      </c>
      <c r="H211" t="s">
        <v>972</v>
      </c>
      <c r="I211" t="s">
        <v>21</v>
      </c>
      <c r="J211" t="s">
        <v>973</v>
      </c>
      <c r="K211" t="s">
        <v>969</v>
      </c>
      <c r="L211" t="s">
        <v>84</v>
      </c>
      <c r="M211" t="s">
        <v>421</v>
      </c>
      <c r="N211" t="s">
        <v>974</v>
      </c>
    </row>
    <row r="212" spans="1:14">
      <c r="A212" t="s">
        <v>965</v>
      </c>
      <c r="B212" t="s">
        <v>224</v>
      </c>
      <c r="C212" t="s">
        <v>69</v>
      </c>
      <c r="D212" t="s">
        <v>118</v>
      </c>
      <c r="E212" t="s">
        <v>225</v>
      </c>
      <c r="F212" t="s">
        <v>94</v>
      </c>
      <c r="G212">
        <f>HYPERLINK("http://clipc-services.ceda.ac.uk/dreq/u/b0a9616ddee15d1f3740ce445bd82fb1.html","web")</f>
        <v>0</v>
      </c>
      <c r="H212" t="s">
        <v>226</v>
      </c>
      <c r="I212" t="s">
        <v>21</v>
      </c>
      <c r="J212" t="s">
        <v>227</v>
      </c>
      <c r="K212" t="s">
        <v>975</v>
      </c>
      <c r="L212" t="s">
        <v>84</v>
      </c>
      <c r="M212" t="s">
        <v>94</v>
      </c>
      <c r="N212" t="s">
        <v>228</v>
      </c>
    </row>
    <row r="213" spans="1:14">
      <c r="A213" t="s">
        <v>965</v>
      </c>
      <c r="B213" t="s">
        <v>234</v>
      </c>
      <c r="C213" t="s">
        <v>16</v>
      </c>
      <c r="D213" t="s">
        <v>118</v>
      </c>
      <c r="E213" t="s">
        <v>235</v>
      </c>
      <c r="F213" t="s">
        <v>94</v>
      </c>
      <c r="G213">
        <f>HYPERLINK("http://clipc-services.ceda.ac.uk/dreq/u/5250c73892803497448e18ba0310c423.html","web")</f>
        <v>0</v>
      </c>
      <c r="H213" t="s">
        <v>236</v>
      </c>
      <c r="I213" t="s">
        <v>21</v>
      </c>
      <c r="J213" t="s">
        <v>237</v>
      </c>
      <c r="K213" t="s">
        <v>968</v>
      </c>
      <c r="L213" t="s">
        <v>84</v>
      </c>
      <c r="M213" t="s">
        <v>94</v>
      </c>
      <c r="N213" t="s">
        <v>238</v>
      </c>
    </row>
    <row r="214" spans="1:14">
      <c r="A214" t="s">
        <v>965</v>
      </c>
      <c r="B214" t="s">
        <v>976</v>
      </c>
      <c r="C214" t="s">
        <v>77</v>
      </c>
      <c r="D214" t="s">
        <v>118</v>
      </c>
      <c r="E214" t="s">
        <v>977</v>
      </c>
      <c r="F214" t="s">
        <v>978</v>
      </c>
      <c r="G214">
        <f>HYPERLINK("http://clipc-services.ceda.ac.uk/dreq/u/120719dde7f96f9bc088acd33b97967f.html","web")</f>
        <v>0</v>
      </c>
      <c r="H214" t="s">
        <v>979</v>
      </c>
      <c r="I214" t="s">
        <v>21</v>
      </c>
      <c r="J214" t="s">
        <v>980</v>
      </c>
      <c r="K214" t="s">
        <v>981</v>
      </c>
      <c r="L214" t="s">
        <v>24</v>
      </c>
      <c r="M214" t="s">
        <v>978</v>
      </c>
      <c r="N214" t="s">
        <v>982</v>
      </c>
    </row>
    <row r="215" spans="1:14">
      <c r="A215" t="s">
        <v>965</v>
      </c>
      <c r="B215" t="s">
        <v>983</v>
      </c>
      <c r="C215" t="s">
        <v>77</v>
      </c>
      <c r="D215" t="s">
        <v>118</v>
      </c>
      <c r="E215" t="s">
        <v>984</v>
      </c>
      <c r="F215" t="s">
        <v>978</v>
      </c>
      <c r="G215">
        <f>HYPERLINK("http://clipc-services.ceda.ac.uk/dreq/u/52b1076476b074a18a91b9da1baa6bc3.html","web")</f>
        <v>0</v>
      </c>
      <c r="H215" t="s">
        <v>985</v>
      </c>
      <c r="I215" t="s">
        <v>21</v>
      </c>
      <c r="J215" t="s">
        <v>986</v>
      </c>
      <c r="K215" t="s">
        <v>981</v>
      </c>
      <c r="L215" t="s">
        <v>24</v>
      </c>
      <c r="M215" t="s">
        <v>978</v>
      </c>
      <c r="N215" t="s">
        <v>987</v>
      </c>
    </row>
    <row r="216" spans="1:14">
      <c r="A216" t="s">
        <v>965</v>
      </c>
      <c r="B216" t="s">
        <v>243</v>
      </c>
      <c r="C216" t="s">
        <v>16</v>
      </c>
      <c r="D216" t="s">
        <v>118</v>
      </c>
      <c r="E216" t="s">
        <v>244</v>
      </c>
      <c r="F216" t="s">
        <v>94</v>
      </c>
      <c r="G216">
        <f>HYPERLINK("http://clipc-services.ceda.ac.uk/dreq/u/13654e951d583dc7d02b5c23485e6eb5.html","web")</f>
        <v>0</v>
      </c>
      <c r="H216" t="s">
        <v>245</v>
      </c>
      <c r="I216" t="s">
        <v>21</v>
      </c>
      <c r="J216" t="s">
        <v>246</v>
      </c>
      <c r="K216" t="s">
        <v>975</v>
      </c>
      <c r="L216" t="s">
        <v>84</v>
      </c>
      <c r="M216" t="s">
        <v>94</v>
      </c>
      <c r="N216" t="s">
        <v>248</v>
      </c>
    </row>
    <row r="217" spans="1:14">
      <c r="A217" t="s">
        <v>965</v>
      </c>
      <c r="B217" t="s">
        <v>249</v>
      </c>
      <c r="C217" t="s">
        <v>16</v>
      </c>
      <c r="D217" t="s">
        <v>118</v>
      </c>
      <c r="E217" t="s">
        <v>250</v>
      </c>
      <c r="F217" t="s">
        <v>94</v>
      </c>
      <c r="G217">
        <f>HYPERLINK("http://clipc-services.ceda.ac.uk/dreq/u/2fcdf51262cdbc4279810b7a487b149e.html","web")</f>
        <v>0</v>
      </c>
      <c r="H217" t="s">
        <v>245</v>
      </c>
      <c r="I217" t="s">
        <v>21</v>
      </c>
      <c r="J217" t="s">
        <v>251</v>
      </c>
      <c r="K217" t="s">
        <v>966</v>
      </c>
      <c r="L217" t="s">
        <v>84</v>
      </c>
      <c r="M217" t="s">
        <v>94</v>
      </c>
      <c r="N217" t="s">
        <v>253</v>
      </c>
    </row>
    <row r="218" spans="1:14">
      <c r="A218" t="s">
        <v>965</v>
      </c>
      <c r="B218" t="s">
        <v>259</v>
      </c>
      <c r="C218" t="s">
        <v>69</v>
      </c>
      <c r="D218" t="s">
        <v>118</v>
      </c>
      <c r="E218" t="s">
        <v>260</v>
      </c>
      <c r="F218" t="s">
        <v>94</v>
      </c>
      <c r="G218">
        <f>HYPERLINK("http://clipc-services.ceda.ac.uk/dreq/u/b4ae9d56d038ff977f0db7f578841c5a.html","web")</f>
        <v>0</v>
      </c>
      <c r="H218" t="s">
        <v>261</v>
      </c>
      <c r="I218" t="s">
        <v>21</v>
      </c>
      <c r="J218" t="s">
        <v>262</v>
      </c>
      <c r="K218" t="s">
        <v>975</v>
      </c>
      <c r="L218" t="s">
        <v>84</v>
      </c>
      <c r="M218" t="s">
        <v>94</v>
      </c>
      <c r="N218" t="s">
        <v>264</v>
      </c>
    </row>
    <row r="219" spans="1:14">
      <c r="A219" t="s">
        <v>965</v>
      </c>
      <c r="B219" t="s">
        <v>313</v>
      </c>
      <c r="C219" t="s">
        <v>69</v>
      </c>
      <c r="D219" t="s">
        <v>118</v>
      </c>
      <c r="E219" t="s">
        <v>284</v>
      </c>
      <c r="F219" t="s">
        <v>285</v>
      </c>
      <c r="G219">
        <f>HYPERLINK("http://clipc-services.ceda.ac.uk/dreq/u/4f309d6b2d689c19254dccc24c66e32d.html","web")</f>
        <v>0</v>
      </c>
      <c r="H219" t="s">
        <v>314</v>
      </c>
      <c r="I219" t="s">
        <v>21</v>
      </c>
      <c r="J219" t="s">
        <v>315</v>
      </c>
      <c r="K219" t="s">
        <v>967</v>
      </c>
      <c r="L219" t="s">
        <v>84</v>
      </c>
      <c r="M219" t="s">
        <v>285</v>
      </c>
      <c r="N219" t="s">
        <v>316</v>
      </c>
    </row>
    <row r="220" spans="1:14">
      <c r="A220" t="s">
        <v>965</v>
      </c>
      <c r="B220" t="s">
        <v>988</v>
      </c>
      <c r="C220" t="s">
        <v>69</v>
      </c>
      <c r="D220" t="s">
        <v>118</v>
      </c>
      <c r="E220" t="s">
        <v>291</v>
      </c>
      <c r="F220" t="s">
        <v>285</v>
      </c>
      <c r="G220">
        <f>HYPERLINK("http://clipc-services.ceda.ac.uk/dreq/u/71480abb30ae62d262fcea6cfdd753cf.html","web")</f>
        <v>0</v>
      </c>
      <c r="H220" t="s">
        <v>989</v>
      </c>
      <c r="I220" t="s">
        <v>21</v>
      </c>
      <c r="J220" t="s">
        <v>990</v>
      </c>
      <c r="K220" t="s">
        <v>967</v>
      </c>
      <c r="L220" t="s">
        <v>84</v>
      </c>
      <c r="M220" t="s">
        <v>285</v>
      </c>
      <c r="N220" t="s">
        <v>991</v>
      </c>
    </row>
    <row r="221" spans="1:14">
      <c r="A221" t="s">
        <v>965</v>
      </c>
      <c r="B221" t="s">
        <v>992</v>
      </c>
      <c r="C221" t="s">
        <v>69</v>
      </c>
      <c r="D221" t="s">
        <v>118</v>
      </c>
      <c r="E221" t="s">
        <v>993</v>
      </c>
      <c r="F221" t="s">
        <v>285</v>
      </c>
      <c r="G221">
        <f>HYPERLINK("http://clipc-services.ceda.ac.uk/dreq/u/e52528e8-dd83-11e5-9194-ac72891c3257.html","web")</f>
        <v>0</v>
      </c>
      <c r="H221" t="s">
        <v>994</v>
      </c>
      <c r="I221" t="s">
        <v>21</v>
      </c>
      <c r="J221" t="s">
        <v>299</v>
      </c>
      <c r="K221" t="s">
        <v>969</v>
      </c>
      <c r="L221" t="s">
        <v>84</v>
      </c>
      <c r="M221" t="s">
        <v>285</v>
      </c>
      <c r="N221" t="s">
        <v>300</v>
      </c>
    </row>
    <row r="222" spans="1:14">
      <c r="A222" t="s">
        <v>965</v>
      </c>
      <c r="B222" t="s">
        <v>995</v>
      </c>
      <c r="C222" t="s">
        <v>69</v>
      </c>
      <c r="D222" t="s">
        <v>118</v>
      </c>
      <c r="E222" t="s">
        <v>996</v>
      </c>
      <c r="F222" t="s">
        <v>285</v>
      </c>
      <c r="G222">
        <f>HYPERLINK("http://clipc-services.ceda.ac.uk/dreq/u/6fc1dd9341ca569ad866695db9878618.html","web")</f>
        <v>0</v>
      </c>
      <c r="H222" t="s">
        <v>314</v>
      </c>
      <c r="I222" t="s">
        <v>21</v>
      </c>
      <c r="J222" t="s">
        <v>299</v>
      </c>
      <c r="K222" t="s">
        <v>969</v>
      </c>
      <c r="L222" t="s">
        <v>84</v>
      </c>
      <c r="M222" t="s">
        <v>285</v>
      </c>
      <c r="N222" t="s">
        <v>997</v>
      </c>
    </row>
    <row r="223" spans="1:14">
      <c r="A223" t="s">
        <v>965</v>
      </c>
      <c r="B223" t="s">
        <v>998</v>
      </c>
      <c r="C223" t="s">
        <v>69</v>
      </c>
      <c r="D223" t="s">
        <v>118</v>
      </c>
      <c r="E223" t="s">
        <v>999</v>
      </c>
      <c r="F223" t="s">
        <v>285</v>
      </c>
      <c r="G223">
        <f>HYPERLINK("http://clipc-services.ceda.ac.uk/dreq/u/60f0a8f8a0311f9c386e64e0b62cf3bd.html","web")</f>
        <v>0</v>
      </c>
      <c r="H223" t="s">
        <v>314</v>
      </c>
      <c r="I223" t="s">
        <v>21</v>
      </c>
      <c r="J223" t="s">
        <v>299</v>
      </c>
      <c r="K223" t="s">
        <v>969</v>
      </c>
      <c r="L223" t="s">
        <v>84</v>
      </c>
      <c r="M223" t="s">
        <v>285</v>
      </c>
      <c r="N223" t="s">
        <v>1000</v>
      </c>
    </row>
    <row r="224" spans="1:14">
      <c r="A224" t="s">
        <v>965</v>
      </c>
      <c r="B224" t="s">
        <v>1001</v>
      </c>
      <c r="C224" t="s">
        <v>69</v>
      </c>
      <c r="D224" t="s">
        <v>118</v>
      </c>
      <c r="E224" t="s">
        <v>1002</v>
      </c>
      <c r="F224" t="s">
        <v>285</v>
      </c>
      <c r="G224">
        <f>HYPERLINK("http://clipc-services.ceda.ac.uk/dreq/u/236430ceeb7aa3d23577b3a03d13f7fb.html","web")</f>
        <v>0</v>
      </c>
      <c r="H224" t="s">
        <v>1003</v>
      </c>
      <c r="I224" t="s">
        <v>21</v>
      </c>
      <c r="J224" t="s">
        <v>299</v>
      </c>
      <c r="K224" t="s">
        <v>967</v>
      </c>
      <c r="L224" t="s">
        <v>84</v>
      </c>
      <c r="M224" t="s">
        <v>285</v>
      </c>
      <c r="N224" t="s">
        <v>305</v>
      </c>
    </row>
    <row r="225" spans="1:14">
      <c r="A225" t="s">
        <v>965</v>
      </c>
      <c r="B225" t="s">
        <v>359</v>
      </c>
      <c r="C225" t="s">
        <v>16</v>
      </c>
      <c r="D225" t="s">
        <v>78</v>
      </c>
      <c r="E225" t="s">
        <v>360</v>
      </c>
      <c r="F225" t="s">
        <v>308</v>
      </c>
      <c r="G225">
        <f>HYPERLINK("http://clipc-services.ceda.ac.uk/dreq/u/f64c4ac230024801b1f140d806a00972.html","web")</f>
        <v>0</v>
      </c>
      <c r="H225" t="s">
        <v>361</v>
      </c>
      <c r="I225" t="s">
        <v>21</v>
      </c>
      <c r="J225" t="s">
        <v>362</v>
      </c>
      <c r="K225" t="s">
        <v>966</v>
      </c>
      <c r="L225" t="s">
        <v>84</v>
      </c>
      <c r="M225" t="s">
        <v>308</v>
      </c>
      <c r="N225" t="s">
        <v>364</v>
      </c>
    </row>
    <row r="226" spans="1:14">
      <c r="A226" t="s">
        <v>965</v>
      </c>
      <c r="B226" t="s">
        <v>419</v>
      </c>
      <c r="C226" t="s">
        <v>77</v>
      </c>
      <c r="D226" t="s">
        <v>118</v>
      </c>
      <c r="E226" t="s">
        <v>420</v>
      </c>
      <c r="F226" t="s">
        <v>421</v>
      </c>
      <c r="G226">
        <f>HYPERLINK("http://clipc-services.ceda.ac.uk/dreq/u/28a54e8b5b73c4ae915a82ed99c74459.html","web")</f>
        <v>0</v>
      </c>
      <c r="H226" t="s">
        <v>422</v>
      </c>
      <c r="I226" t="s">
        <v>21</v>
      </c>
      <c r="J226" t="s">
        <v>423</v>
      </c>
      <c r="K226" t="s">
        <v>969</v>
      </c>
      <c r="L226" t="s">
        <v>84</v>
      </c>
      <c r="M226" t="s">
        <v>421</v>
      </c>
      <c r="N226" t="s">
        <v>424</v>
      </c>
    </row>
    <row r="227" spans="1:14">
      <c r="A227" t="s">
        <v>965</v>
      </c>
      <c r="B227" t="s">
        <v>640</v>
      </c>
      <c r="C227" t="s">
        <v>69</v>
      </c>
      <c r="D227" t="s">
        <v>118</v>
      </c>
      <c r="E227" t="s">
        <v>641</v>
      </c>
      <c r="F227" t="s">
        <v>94</v>
      </c>
      <c r="G227">
        <f>HYPERLINK("http://clipc-services.ceda.ac.uk/dreq/u/5a887812bc95f4c8377af5051a2566fe.html","web")</f>
        <v>0</v>
      </c>
      <c r="H227" t="s">
        <v>642</v>
      </c>
      <c r="I227" t="s">
        <v>21</v>
      </c>
      <c r="J227" t="s">
        <v>643</v>
      </c>
      <c r="K227" t="s">
        <v>969</v>
      </c>
      <c r="L227" t="s">
        <v>84</v>
      </c>
      <c r="M227" t="s">
        <v>94</v>
      </c>
      <c r="N227" t="s">
        <v>644</v>
      </c>
    </row>
    <row r="228" spans="1:14">
      <c r="A228" t="s">
        <v>965</v>
      </c>
      <c r="B228" t="s">
        <v>649</v>
      </c>
      <c r="C228" t="s">
        <v>16</v>
      </c>
      <c r="D228" t="s">
        <v>118</v>
      </c>
      <c r="E228" t="s">
        <v>650</v>
      </c>
      <c r="F228" t="s">
        <v>94</v>
      </c>
      <c r="G228">
        <f>HYPERLINK("http://clipc-services.ceda.ac.uk/dreq/u/96acc3ed79b2bd5e4dbd613a4c27720f.html","web")</f>
        <v>0</v>
      </c>
      <c r="H228" t="s">
        <v>651</v>
      </c>
      <c r="I228" t="s">
        <v>21</v>
      </c>
      <c r="J228" t="s">
        <v>643</v>
      </c>
      <c r="K228" t="s">
        <v>1004</v>
      </c>
      <c r="L228" t="s">
        <v>84</v>
      </c>
      <c r="M228" t="s">
        <v>94</v>
      </c>
      <c r="N228" t="s">
        <v>652</v>
      </c>
    </row>
    <row r="229" spans="1:14">
      <c r="A229" t="s">
        <v>965</v>
      </c>
      <c r="B229" t="s">
        <v>656</v>
      </c>
      <c r="C229" t="s">
        <v>16</v>
      </c>
      <c r="D229" t="s">
        <v>118</v>
      </c>
      <c r="E229" t="s">
        <v>657</v>
      </c>
      <c r="F229" t="s">
        <v>94</v>
      </c>
      <c r="G229">
        <f>HYPERLINK("http://clipc-services.ceda.ac.uk/dreq/u/c2705ac5fb7561a3aa5744c1163bf2d7.html","web")</f>
        <v>0</v>
      </c>
      <c r="H229" t="s">
        <v>658</v>
      </c>
      <c r="I229" t="s">
        <v>21</v>
      </c>
      <c r="J229" t="s">
        <v>659</v>
      </c>
      <c r="K229" t="s">
        <v>1004</v>
      </c>
      <c r="L229" t="s">
        <v>84</v>
      </c>
      <c r="M229" t="s">
        <v>94</v>
      </c>
      <c r="N229" t="s">
        <v>660</v>
      </c>
    </row>
    <row r="230" spans="1:14">
      <c r="A230" t="s">
        <v>965</v>
      </c>
      <c r="B230" t="s">
        <v>1005</v>
      </c>
      <c r="C230" t="s">
        <v>77</v>
      </c>
      <c r="D230" t="s">
        <v>118</v>
      </c>
      <c r="E230" t="s">
        <v>1006</v>
      </c>
      <c r="F230" t="s">
        <v>49</v>
      </c>
      <c r="G230">
        <f>HYPERLINK("http://clipc-services.ceda.ac.uk/dreq/u/c4b3f6005f73f2fc2d0e348fdff3c2bc.html","web")</f>
        <v>0</v>
      </c>
      <c r="H230" t="s">
        <v>1007</v>
      </c>
      <c r="I230" t="s">
        <v>21</v>
      </c>
      <c r="J230" t="s">
        <v>1008</v>
      </c>
      <c r="K230" t="s">
        <v>981</v>
      </c>
      <c r="L230" t="s">
        <v>24</v>
      </c>
      <c r="M230" t="s">
        <v>49</v>
      </c>
      <c r="N230" t="s">
        <v>1009</v>
      </c>
    </row>
    <row r="231" spans="1:14">
      <c r="A231" t="s">
        <v>965</v>
      </c>
      <c r="B231" t="s">
        <v>1010</v>
      </c>
      <c r="C231" t="s">
        <v>77</v>
      </c>
      <c r="D231" t="s">
        <v>118</v>
      </c>
      <c r="E231" t="s">
        <v>1011</v>
      </c>
      <c r="F231" t="s">
        <v>49</v>
      </c>
      <c r="G231">
        <f>HYPERLINK("http://clipc-services.ceda.ac.uk/dreq/u/c172481027367670eaf1e53fb8d2e841.html","web")</f>
        <v>0</v>
      </c>
      <c r="H231" t="s">
        <v>1012</v>
      </c>
      <c r="I231" t="s">
        <v>21</v>
      </c>
      <c r="J231" t="s">
        <v>1013</v>
      </c>
      <c r="K231" t="s">
        <v>981</v>
      </c>
      <c r="L231" t="s">
        <v>24</v>
      </c>
      <c r="M231" t="s">
        <v>49</v>
      </c>
      <c r="N231" t="s">
        <v>1014</v>
      </c>
    </row>
    <row r="232" spans="1:14">
      <c r="A232" t="s">
        <v>965</v>
      </c>
      <c r="B232" t="s">
        <v>1015</v>
      </c>
      <c r="C232" t="s">
        <v>77</v>
      </c>
      <c r="D232" t="s">
        <v>118</v>
      </c>
      <c r="E232" t="s">
        <v>1016</v>
      </c>
      <c r="F232" t="s">
        <v>49</v>
      </c>
      <c r="G232">
        <f>HYPERLINK("http://clipc-services.ceda.ac.uk/dreq/u/7c5c71f969a6318b3fa5ff2875272caf.html","web")</f>
        <v>0</v>
      </c>
      <c r="H232" t="s">
        <v>1017</v>
      </c>
      <c r="I232" t="s">
        <v>21</v>
      </c>
      <c r="J232" t="s">
        <v>1018</v>
      </c>
      <c r="K232" t="s">
        <v>981</v>
      </c>
      <c r="L232" t="s">
        <v>24</v>
      </c>
      <c r="M232" t="s">
        <v>49</v>
      </c>
      <c r="N232" t="s">
        <v>1019</v>
      </c>
    </row>
    <row r="233" spans="1:14">
      <c r="A233" t="s">
        <v>965</v>
      </c>
      <c r="B233" t="s">
        <v>1020</v>
      </c>
      <c r="C233" t="s">
        <v>77</v>
      </c>
      <c r="D233" t="s">
        <v>118</v>
      </c>
      <c r="E233" t="s">
        <v>1021</v>
      </c>
      <c r="F233" t="s">
        <v>49</v>
      </c>
      <c r="G233">
        <f>HYPERLINK("http://clipc-services.ceda.ac.uk/dreq/u/479c5de8-12cc-11e6-b2bc-ac72891c3257.html","web")</f>
        <v>0</v>
      </c>
      <c r="H233" t="s">
        <v>1022</v>
      </c>
      <c r="I233" t="s">
        <v>21</v>
      </c>
      <c r="J233" t="s">
        <v>1023</v>
      </c>
      <c r="K233" t="s">
        <v>981</v>
      </c>
      <c r="L233" t="s">
        <v>24</v>
      </c>
      <c r="M233" t="s">
        <v>49</v>
      </c>
      <c r="N233" t="s">
        <v>1024</v>
      </c>
    </row>
    <row r="234" spans="1:14">
      <c r="A234" t="s">
        <v>965</v>
      </c>
      <c r="B234" t="s">
        <v>1025</v>
      </c>
      <c r="C234" t="s">
        <v>77</v>
      </c>
      <c r="D234" t="s">
        <v>118</v>
      </c>
      <c r="E234" t="s">
        <v>1026</v>
      </c>
      <c r="F234" t="s">
        <v>49</v>
      </c>
      <c r="G234">
        <f>HYPERLINK("http://clipc-services.ceda.ac.uk/dreq/u/c4c0cce59536f11df06a045fa8d0c091.html","web")</f>
        <v>0</v>
      </c>
      <c r="H234" t="s">
        <v>1027</v>
      </c>
      <c r="I234" t="s">
        <v>21</v>
      </c>
      <c r="J234" t="s">
        <v>1028</v>
      </c>
      <c r="K234" t="s">
        <v>981</v>
      </c>
      <c r="L234" t="s">
        <v>24</v>
      </c>
      <c r="M234" t="s">
        <v>49</v>
      </c>
      <c r="N234" t="s">
        <v>1029</v>
      </c>
    </row>
    <row r="235" spans="1:14">
      <c r="A235" t="s">
        <v>965</v>
      </c>
      <c r="B235" t="s">
        <v>1030</v>
      </c>
      <c r="C235" t="s">
        <v>77</v>
      </c>
      <c r="D235" t="s">
        <v>118</v>
      </c>
      <c r="E235" t="s">
        <v>1031</v>
      </c>
      <c r="F235" t="s">
        <v>308</v>
      </c>
      <c r="G235">
        <f>HYPERLINK("http://clipc-services.ceda.ac.uk/dreq/u/a41ce7d71eb9622c88b8f18438cbe36c.html","web")</f>
        <v>0</v>
      </c>
      <c r="H235" t="s">
        <v>1032</v>
      </c>
      <c r="I235" t="s">
        <v>21</v>
      </c>
      <c r="J235" t="s">
        <v>1033</v>
      </c>
      <c r="K235" t="s">
        <v>981</v>
      </c>
      <c r="L235" t="s">
        <v>24</v>
      </c>
      <c r="M235" t="s">
        <v>308</v>
      </c>
      <c r="N235" t="s">
        <v>1034</v>
      </c>
    </row>
    <row r="236" spans="1:14">
      <c r="A236" t="s">
        <v>965</v>
      </c>
      <c r="B236" t="s">
        <v>1035</v>
      </c>
      <c r="C236" t="s">
        <v>77</v>
      </c>
      <c r="D236" t="s">
        <v>118</v>
      </c>
      <c r="E236" t="s">
        <v>1036</v>
      </c>
      <c r="F236" t="s">
        <v>308</v>
      </c>
      <c r="G236">
        <f>HYPERLINK("http://clipc-services.ceda.ac.uk/dreq/u/f507e49404f47a6255539751483d8bdc.html","web")</f>
        <v>0</v>
      </c>
      <c r="H236" t="s">
        <v>1037</v>
      </c>
      <c r="I236" t="s">
        <v>21</v>
      </c>
      <c r="J236" t="s">
        <v>1038</v>
      </c>
      <c r="K236" t="s">
        <v>981</v>
      </c>
      <c r="L236" t="s">
        <v>24</v>
      </c>
      <c r="M236" t="s">
        <v>308</v>
      </c>
      <c r="N236" t="s">
        <v>1039</v>
      </c>
    </row>
    <row r="237" spans="1:14">
      <c r="A237" t="s">
        <v>965</v>
      </c>
      <c r="B237" t="s">
        <v>1040</v>
      </c>
      <c r="C237" t="s">
        <v>77</v>
      </c>
      <c r="D237" t="s">
        <v>118</v>
      </c>
      <c r="E237" t="s">
        <v>1041</v>
      </c>
      <c r="F237" t="s">
        <v>308</v>
      </c>
      <c r="G237">
        <f>HYPERLINK("http://clipc-services.ceda.ac.uk/dreq/u/02e08dbdee260db0debd5685cb62934f.html","web")</f>
        <v>0</v>
      </c>
      <c r="H237" t="s">
        <v>1042</v>
      </c>
      <c r="I237" t="s">
        <v>21</v>
      </c>
      <c r="J237" t="s">
        <v>1043</v>
      </c>
      <c r="K237" t="s">
        <v>981</v>
      </c>
      <c r="L237" t="s">
        <v>24</v>
      </c>
      <c r="M237" t="s">
        <v>308</v>
      </c>
      <c r="N237" t="s">
        <v>1044</v>
      </c>
    </row>
    <row r="238" spans="1:14">
      <c r="A238" t="s">
        <v>965</v>
      </c>
      <c r="B238" t="s">
        <v>1045</v>
      </c>
      <c r="C238" t="s">
        <v>77</v>
      </c>
      <c r="D238" t="s">
        <v>118</v>
      </c>
      <c r="E238" t="s">
        <v>1046</v>
      </c>
      <c r="F238" t="s">
        <v>308</v>
      </c>
      <c r="G238">
        <f>HYPERLINK("http://clipc-services.ceda.ac.uk/dreq/u/4f1bd1a2-12cc-11e6-b2bc-ac72891c3257.html","web")</f>
        <v>0</v>
      </c>
      <c r="H238" t="s">
        <v>1047</v>
      </c>
      <c r="I238" t="s">
        <v>21</v>
      </c>
      <c r="J238" t="s">
        <v>1048</v>
      </c>
      <c r="K238" t="s">
        <v>981</v>
      </c>
      <c r="L238" t="s">
        <v>24</v>
      </c>
      <c r="M238" t="s">
        <v>308</v>
      </c>
      <c r="N238" t="s">
        <v>1049</v>
      </c>
    </row>
    <row r="239" spans="1:14">
      <c r="A239" t="s">
        <v>965</v>
      </c>
      <c r="B239" t="s">
        <v>1050</v>
      </c>
      <c r="C239" t="s">
        <v>77</v>
      </c>
      <c r="D239" t="s">
        <v>118</v>
      </c>
      <c r="E239" t="s">
        <v>1051</v>
      </c>
      <c r="F239" t="s">
        <v>308</v>
      </c>
      <c r="G239">
        <f>HYPERLINK("http://clipc-services.ceda.ac.uk/dreq/u/14d70240caeb3a95922af16eca2d497b.html","web")</f>
        <v>0</v>
      </c>
      <c r="H239" t="s">
        <v>1052</v>
      </c>
      <c r="I239" t="s">
        <v>21</v>
      </c>
      <c r="J239" t="s">
        <v>1053</v>
      </c>
      <c r="K239" t="s">
        <v>981</v>
      </c>
      <c r="L239" t="s">
        <v>24</v>
      </c>
      <c r="M239" t="s">
        <v>308</v>
      </c>
      <c r="N239" t="s">
        <v>1054</v>
      </c>
    </row>
    <row r="240" spans="1:14">
      <c r="A240" t="s">
        <v>965</v>
      </c>
      <c r="B240" t="s">
        <v>1055</v>
      </c>
      <c r="C240" t="s">
        <v>69</v>
      </c>
      <c r="D240" t="s">
        <v>118</v>
      </c>
      <c r="E240" t="s">
        <v>1056</v>
      </c>
      <c r="F240" t="s">
        <v>421</v>
      </c>
      <c r="G240">
        <f>HYPERLINK("http://clipc-services.ceda.ac.uk/dreq/u/a336fa5c0a328636d04ea8f648dcd7c7.html","web")</f>
        <v>0</v>
      </c>
      <c r="H240" t="s">
        <v>1057</v>
      </c>
      <c r="I240" t="s">
        <v>21</v>
      </c>
      <c r="J240" t="s">
        <v>1058</v>
      </c>
      <c r="K240" t="s">
        <v>969</v>
      </c>
      <c r="L240" t="s">
        <v>84</v>
      </c>
      <c r="M240" t="s">
        <v>421</v>
      </c>
      <c r="N240" t="s">
        <v>1059</v>
      </c>
    </row>
    <row r="241" spans="1:14">
      <c r="A241" t="s">
        <v>965</v>
      </c>
      <c r="B241" t="s">
        <v>1060</v>
      </c>
      <c r="C241" t="s">
        <v>69</v>
      </c>
      <c r="D241" t="s">
        <v>118</v>
      </c>
      <c r="E241" t="s">
        <v>1061</v>
      </c>
      <c r="F241" t="s">
        <v>421</v>
      </c>
      <c r="G241">
        <f>HYPERLINK("http://clipc-services.ceda.ac.uk/dreq/u/683b8f723c94f4a3b3e65569b975d648.html","web")</f>
        <v>0</v>
      </c>
      <c r="H241" t="s">
        <v>1062</v>
      </c>
      <c r="I241" t="s">
        <v>21</v>
      </c>
      <c r="J241" t="s">
        <v>1058</v>
      </c>
      <c r="K241" t="s">
        <v>969</v>
      </c>
      <c r="L241" t="s">
        <v>84</v>
      </c>
      <c r="M241" t="s">
        <v>421</v>
      </c>
      <c r="N241" t="s">
        <v>1063</v>
      </c>
    </row>
    <row r="242" spans="1:14">
      <c r="A242" t="s">
        <v>965</v>
      </c>
      <c r="B242" t="s">
        <v>1064</v>
      </c>
      <c r="C242" t="s">
        <v>69</v>
      </c>
      <c r="D242" t="s">
        <v>118</v>
      </c>
      <c r="E242" t="s">
        <v>523</v>
      </c>
      <c r="F242" t="s">
        <v>421</v>
      </c>
      <c r="G242">
        <f>HYPERLINK("http://clipc-services.ceda.ac.uk/dreq/u/57235dfe47c3e04ac63a3c850ef16458.html","web")</f>
        <v>0</v>
      </c>
      <c r="H242" t="s">
        <v>1065</v>
      </c>
      <c r="I242" t="s">
        <v>21</v>
      </c>
      <c r="J242" t="s">
        <v>1066</v>
      </c>
      <c r="K242" t="s">
        <v>969</v>
      </c>
      <c r="L242" t="s">
        <v>84</v>
      </c>
      <c r="M242" t="s">
        <v>421</v>
      </c>
      <c r="N242" t="s">
        <v>1067</v>
      </c>
    </row>
    <row r="243" spans="1:14">
      <c r="A243" t="s">
        <v>965</v>
      </c>
      <c r="B243" t="s">
        <v>681</v>
      </c>
      <c r="C243" t="s">
        <v>16</v>
      </c>
      <c r="D243" t="s">
        <v>118</v>
      </c>
      <c r="E243" t="s">
        <v>682</v>
      </c>
      <c r="F243">
        <v>1</v>
      </c>
      <c r="G243">
        <f>HYPERLINK("http://clipc-services.ceda.ac.uk/dreq/u/b50af258aff9f9ca19fdf1ec4b039a55.html","web")</f>
        <v>0</v>
      </c>
      <c r="H243" t="s">
        <v>683</v>
      </c>
      <c r="I243" t="s">
        <v>21</v>
      </c>
      <c r="J243" t="s">
        <v>684</v>
      </c>
      <c r="K243" t="s">
        <v>1068</v>
      </c>
      <c r="L243" t="s">
        <v>84</v>
      </c>
      <c r="M243">
        <v>1</v>
      </c>
      <c r="N243" t="s">
        <v>686</v>
      </c>
    </row>
    <row r="244" spans="1:14">
      <c r="A244" t="s">
        <v>965</v>
      </c>
      <c r="B244" t="s">
        <v>691</v>
      </c>
      <c r="C244" t="s">
        <v>69</v>
      </c>
      <c r="D244" t="s">
        <v>118</v>
      </c>
      <c r="E244" t="s">
        <v>692</v>
      </c>
      <c r="F244" t="s">
        <v>94</v>
      </c>
      <c r="G244">
        <f>HYPERLINK("http://clipc-services.ceda.ac.uk/dreq/u/54eb2f6651441ff52f9aea4d43a83024.html","web")</f>
        <v>0</v>
      </c>
      <c r="H244" t="s">
        <v>693</v>
      </c>
      <c r="I244" t="s">
        <v>21</v>
      </c>
      <c r="J244" t="s">
        <v>694</v>
      </c>
      <c r="K244" t="s">
        <v>1004</v>
      </c>
      <c r="L244" t="s">
        <v>84</v>
      </c>
      <c r="M244" t="s">
        <v>94</v>
      </c>
      <c r="N244" t="s">
        <v>98</v>
      </c>
    </row>
    <row r="245" spans="1:14">
      <c r="A245" t="s">
        <v>965</v>
      </c>
      <c r="B245" t="s">
        <v>696</v>
      </c>
      <c r="C245" t="s">
        <v>77</v>
      </c>
      <c r="D245" t="s">
        <v>118</v>
      </c>
      <c r="E245" t="s">
        <v>697</v>
      </c>
      <c r="F245" t="s">
        <v>94</v>
      </c>
      <c r="G245">
        <f>HYPERLINK("http://clipc-services.ceda.ac.uk/dreq/u/5880ab9386066d5d620774a46840cc25.html","web")</f>
        <v>0</v>
      </c>
      <c r="H245" t="s">
        <v>698</v>
      </c>
      <c r="I245" t="s">
        <v>21</v>
      </c>
      <c r="J245" t="s">
        <v>699</v>
      </c>
      <c r="K245" t="s">
        <v>967</v>
      </c>
      <c r="L245" t="s">
        <v>84</v>
      </c>
      <c r="M245" t="s">
        <v>94</v>
      </c>
      <c r="N245" t="s">
        <v>700</v>
      </c>
    </row>
    <row r="246" spans="1:14">
      <c r="A246" t="s">
        <v>965</v>
      </c>
      <c r="B246" t="s">
        <v>705</v>
      </c>
      <c r="C246" t="s">
        <v>69</v>
      </c>
      <c r="D246" t="s">
        <v>118</v>
      </c>
      <c r="E246" t="s">
        <v>706</v>
      </c>
      <c r="F246" t="s">
        <v>94</v>
      </c>
      <c r="G246">
        <f>HYPERLINK("http://clipc-services.ceda.ac.uk/dreq/u/87f531b94bd9ca68e33e89d7e3e81be4.html","web")</f>
        <v>0</v>
      </c>
      <c r="H246" t="s">
        <v>707</v>
      </c>
      <c r="I246" t="s">
        <v>21</v>
      </c>
      <c r="J246" t="s">
        <v>708</v>
      </c>
      <c r="K246" t="s">
        <v>966</v>
      </c>
      <c r="L246" t="s">
        <v>84</v>
      </c>
      <c r="M246" t="s">
        <v>94</v>
      </c>
      <c r="N246" t="s">
        <v>709</v>
      </c>
    </row>
    <row r="247" spans="1:14">
      <c r="A247" t="s">
        <v>965</v>
      </c>
      <c r="B247" t="s">
        <v>713</v>
      </c>
      <c r="C247" t="s">
        <v>77</v>
      </c>
      <c r="D247" t="s">
        <v>118</v>
      </c>
      <c r="E247" t="s">
        <v>714</v>
      </c>
      <c r="F247" t="s">
        <v>94</v>
      </c>
      <c r="G247">
        <f>HYPERLINK("http://clipc-services.ceda.ac.uk/dreq/u/9a7cb6c8481412d525ba1101f82b892d.html","web")</f>
        <v>0</v>
      </c>
      <c r="H247" t="s">
        <v>693</v>
      </c>
      <c r="I247" t="s">
        <v>21</v>
      </c>
      <c r="J247" t="s">
        <v>715</v>
      </c>
      <c r="K247" t="s">
        <v>967</v>
      </c>
      <c r="L247" t="s">
        <v>84</v>
      </c>
      <c r="M247" t="s">
        <v>94</v>
      </c>
      <c r="N247" t="s">
        <v>716</v>
      </c>
    </row>
    <row r="248" spans="1:14">
      <c r="A248" t="s">
        <v>965</v>
      </c>
      <c r="B248" t="s">
        <v>720</v>
      </c>
      <c r="C248" t="s">
        <v>69</v>
      </c>
      <c r="D248" t="s">
        <v>118</v>
      </c>
      <c r="E248" t="s">
        <v>721</v>
      </c>
      <c r="F248" t="s">
        <v>94</v>
      </c>
      <c r="G248">
        <f>HYPERLINK("http://clipc-services.ceda.ac.uk/dreq/u/6cde3055df67931d84608fc5b7694f65.html","web")</f>
        <v>0</v>
      </c>
      <c r="H248" t="s">
        <v>722</v>
      </c>
      <c r="I248" t="s">
        <v>21</v>
      </c>
      <c r="J248" t="s">
        <v>723</v>
      </c>
      <c r="K248" t="s">
        <v>966</v>
      </c>
      <c r="L248" t="s">
        <v>84</v>
      </c>
      <c r="M248" t="s">
        <v>94</v>
      </c>
      <c r="N248" t="s">
        <v>724</v>
      </c>
    </row>
    <row r="249" spans="1:14">
      <c r="A249" t="s">
        <v>965</v>
      </c>
      <c r="B249" t="s">
        <v>1069</v>
      </c>
      <c r="C249" t="s">
        <v>69</v>
      </c>
      <c r="D249" t="s">
        <v>118</v>
      </c>
      <c r="E249" t="s">
        <v>1070</v>
      </c>
      <c r="F249" t="s">
        <v>421</v>
      </c>
      <c r="G249">
        <f>HYPERLINK("http://clipc-services.ceda.ac.uk/dreq/u/a3dd8da8b39dde98682ad859d8f5f5c2.html","web")</f>
        <v>0</v>
      </c>
      <c r="H249" t="s">
        <v>1071</v>
      </c>
      <c r="I249" t="s">
        <v>21</v>
      </c>
      <c r="J249" t="s">
        <v>1072</v>
      </c>
      <c r="K249" t="s">
        <v>969</v>
      </c>
      <c r="L249" t="s">
        <v>84</v>
      </c>
      <c r="M249" t="s">
        <v>421</v>
      </c>
      <c r="N249" t="s">
        <v>1073</v>
      </c>
    </row>
    <row r="250" spans="1:14">
      <c r="A250" t="s">
        <v>965</v>
      </c>
      <c r="B250" t="s">
        <v>728</v>
      </c>
      <c r="C250" t="s">
        <v>16</v>
      </c>
      <c r="D250" t="s">
        <v>118</v>
      </c>
      <c r="E250" t="s">
        <v>729</v>
      </c>
      <c r="F250" t="s">
        <v>94</v>
      </c>
      <c r="G250">
        <f>HYPERLINK("http://clipc-services.ceda.ac.uk/dreq/u/72366111fcb3d2a0d14dc917e8fca8eb.html","web")</f>
        <v>0</v>
      </c>
      <c r="H250" t="s">
        <v>730</v>
      </c>
      <c r="I250" t="s">
        <v>21</v>
      </c>
      <c r="J250" t="s">
        <v>731</v>
      </c>
      <c r="K250" t="s">
        <v>975</v>
      </c>
      <c r="L250" t="s">
        <v>84</v>
      </c>
      <c r="M250" t="s">
        <v>94</v>
      </c>
      <c r="N250" t="s">
        <v>732</v>
      </c>
    </row>
    <row r="251" spans="1:14">
      <c r="A251" t="s">
        <v>965</v>
      </c>
      <c r="B251" t="s">
        <v>736</v>
      </c>
      <c r="C251" t="s">
        <v>69</v>
      </c>
      <c r="D251" t="s">
        <v>118</v>
      </c>
      <c r="E251" t="s">
        <v>737</v>
      </c>
      <c r="F251" t="s">
        <v>421</v>
      </c>
      <c r="G251">
        <f>HYPERLINK("http://clipc-services.ceda.ac.uk/dreq/u/41cef8aa37d1f0164ae061f293d4361c.html","web")</f>
        <v>0</v>
      </c>
      <c r="H251" t="s">
        <v>738</v>
      </c>
      <c r="I251" t="s">
        <v>21</v>
      </c>
      <c r="J251" t="s">
        <v>739</v>
      </c>
      <c r="K251" t="s">
        <v>967</v>
      </c>
      <c r="L251" t="s">
        <v>84</v>
      </c>
      <c r="M251" t="s">
        <v>421</v>
      </c>
      <c r="N251" t="s">
        <v>740</v>
      </c>
    </row>
    <row r="252" spans="1:14">
      <c r="A252" t="s">
        <v>965</v>
      </c>
      <c r="B252" t="s">
        <v>1074</v>
      </c>
      <c r="C252" t="s">
        <v>77</v>
      </c>
      <c r="D252" t="s">
        <v>118</v>
      </c>
      <c r="E252" t="s">
        <v>549</v>
      </c>
      <c r="F252" t="s">
        <v>421</v>
      </c>
      <c r="G252">
        <f>HYPERLINK("http://clipc-services.ceda.ac.uk/dreq/u/e525bed4-dd83-11e5-9194-ac72891c3257.html","web")</f>
        <v>0</v>
      </c>
      <c r="H252" t="s">
        <v>1075</v>
      </c>
      <c r="I252" t="s">
        <v>21</v>
      </c>
      <c r="J252" t="s">
        <v>1076</v>
      </c>
      <c r="K252" t="s">
        <v>969</v>
      </c>
      <c r="L252" t="s">
        <v>84</v>
      </c>
      <c r="M252" t="s">
        <v>421</v>
      </c>
      <c r="N252" t="s">
        <v>1077</v>
      </c>
    </row>
    <row r="253" spans="1:14">
      <c r="A253" t="s">
        <v>965</v>
      </c>
      <c r="B253" t="s">
        <v>1078</v>
      </c>
      <c r="C253" t="s">
        <v>77</v>
      </c>
      <c r="D253" t="s">
        <v>118</v>
      </c>
      <c r="E253" t="s">
        <v>554</v>
      </c>
      <c r="F253" t="s">
        <v>421</v>
      </c>
      <c r="G253">
        <f>HYPERLINK("http://clipc-services.ceda.ac.uk/dreq/u/e5278b06-dd83-11e5-9194-ac72891c3257.html","web")</f>
        <v>0</v>
      </c>
      <c r="H253" t="s">
        <v>1079</v>
      </c>
      <c r="I253" t="s">
        <v>21</v>
      </c>
      <c r="J253" t="s">
        <v>1080</v>
      </c>
      <c r="K253" t="s">
        <v>969</v>
      </c>
      <c r="L253" t="s">
        <v>84</v>
      </c>
      <c r="M253" t="s">
        <v>421</v>
      </c>
      <c r="N253" t="s">
        <v>1081</v>
      </c>
    </row>
    <row r="254" spans="1:14">
      <c r="A254" t="s">
        <v>965</v>
      </c>
      <c r="B254" t="s">
        <v>1082</v>
      </c>
      <c r="C254" t="s">
        <v>69</v>
      </c>
      <c r="D254" t="s">
        <v>118</v>
      </c>
      <c r="E254" t="s">
        <v>1083</v>
      </c>
      <c r="F254" t="s">
        <v>421</v>
      </c>
      <c r="G254">
        <f>HYPERLINK("http://clipc-services.ceda.ac.uk/dreq/u/6b8715466e3423119e9642776eacb693.html","web")</f>
        <v>0</v>
      </c>
      <c r="H254" t="s">
        <v>1084</v>
      </c>
      <c r="I254" t="s">
        <v>21</v>
      </c>
      <c r="J254" t="s">
        <v>1085</v>
      </c>
      <c r="K254" t="s">
        <v>1086</v>
      </c>
      <c r="L254" t="s">
        <v>84</v>
      </c>
      <c r="M254" t="s">
        <v>421</v>
      </c>
      <c r="N254" t="s">
        <v>1087</v>
      </c>
    </row>
    <row r="255" spans="1:14">
      <c r="A255" t="s">
        <v>965</v>
      </c>
      <c r="B255" t="s">
        <v>761</v>
      </c>
      <c r="C255" t="s">
        <v>69</v>
      </c>
      <c r="D255" t="s">
        <v>118</v>
      </c>
      <c r="E255" t="s">
        <v>762</v>
      </c>
      <c r="F255" t="s">
        <v>94</v>
      </c>
      <c r="G255">
        <f>HYPERLINK("http://clipc-services.ceda.ac.uk/dreq/u/82b5e315b8be441e26a9c45e95fe7573.html","web")</f>
        <v>0</v>
      </c>
      <c r="H255" t="s">
        <v>763</v>
      </c>
      <c r="I255" t="s">
        <v>21</v>
      </c>
      <c r="J255" t="s">
        <v>764</v>
      </c>
      <c r="K255" t="s">
        <v>966</v>
      </c>
      <c r="L255" t="s">
        <v>24</v>
      </c>
      <c r="M255" t="s">
        <v>94</v>
      </c>
      <c r="N255" t="s">
        <v>765</v>
      </c>
    </row>
    <row r="256" spans="1:14">
      <c r="A256" t="s">
        <v>965</v>
      </c>
      <c r="B256" t="s">
        <v>771</v>
      </c>
      <c r="C256" t="s">
        <v>16</v>
      </c>
      <c r="D256" t="s">
        <v>118</v>
      </c>
      <c r="E256" t="s">
        <v>772</v>
      </c>
      <c r="F256" t="s">
        <v>94</v>
      </c>
      <c r="G256">
        <f>HYPERLINK("http://clipc-services.ceda.ac.uk/dreq/u/56a5fa6dd6b7c4aa711f362d5d5414f6.html","web")</f>
        <v>0</v>
      </c>
      <c r="H256" t="s">
        <v>773</v>
      </c>
      <c r="I256" t="s">
        <v>21</v>
      </c>
      <c r="J256" t="s">
        <v>774</v>
      </c>
      <c r="K256" t="s">
        <v>968</v>
      </c>
      <c r="L256" t="s">
        <v>84</v>
      </c>
      <c r="M256" t="s">
        <v>94</v>
      </c>
      <c r="N256" t="s">
        <v>775</v>
      </c>
    </row>
    <row r="257" spans="1:14">
      <c r="A257" t="s">
        <v>965</v>
      </c>
      <c r="B257" t="s">
        <v>1088</v>
      </c>
      <c r="C257" t="s">
        <v>77</v>
      </c>
      <c r="D257" t="s">
        <v>78</v>
      </c>
      <c r="E257" t="s">
        <v>1089</v>
      </c>
      <c r="F257" t="s">
        <v>1090</v>
      </c>
      <c r="G257">
        <f>HYPERLINK("http://clipc-services.ceda.ac.uk/dreq/u/180d4bd9a18a9d5ecf3d45690b8e9c75.html","web")</f>
        <v>0</v>
      </c>
      <c r="H257" t="s">
        <v>1091</v>
      </c>
      <c r="I257" t="s">
        <v>21</v>
      </c>
      <c r="J257" t="s">
        <v>1092</v>
      </c>
      <c r="K257" t="s">
        <v>966</v>
      </c>
      <c r="L257" t="s">
        <v>24</v>
      </c>
      <c r="M257" t="s">
        <v>1090</v>
      </c>
      <c r="N257" t="s">
        <v>1093</v>
      </c>
    </row>
    <row r="258" spans="1:14">
      <c r="A258" t="s">
        <v>965</v>
      </c>
      <c r="B258" t="s">
        <v>811</v>
      </c>
      <c r="C258" t="s">
        <v>16</v>
      </c>
      <c r="D258" t="s">
        <v>118</v>
      </c>
      <c r="E258" t="s">
        <v>812</v>
      </c>
      <c r="F258" t="s">
        <v>94</v>
      </c>
      <c r="G258">
        <f>HYPERLINK("http://clipc-services.ceda.ac.uk/dreq/u/d90bac355dae4e53a6d0e5df81a090ad.html","web")</f>
        <v>0</v>
      </c>
      <c r="H258" t="s">
        <v>813</v>
      </c>
      <c r="I258" t="s">
        <v>21</v>
      </c>
      <c r="J258" t="s">
        <v>814</v>
      </c>
      <c r="K258" t="s">
        <v>975</v>
      </c>
      <c r="L258" t="s">
        <v>84</v>
      </c>
      <c r="M258" t="s">
        <v>94</v>
      </c>
      <c r="N258" t="s">
        <v>815</v>
      </c>
    </row>
    <row r="259" spans="1:14">
      <c r="A259" t="s">
        <v>965</v>
      </c>
      <c r="B259" t="s">
        <v>816</v>
      </c>
      <c r="C259" t="s">
        <v>16</v>
      </c>
      <c r="D259" t="s">
        <v>118</v>
      </c>
      <c r="E259" t="s">
        <v>817</v>
      </c>
      <c r="F259" t="s">
        <v>94</v>
      </c>
      <c r="G259">
        <f>HYPERLINK("http://clipc-services.ceda.ac.uk/dreq/u/ba20ea537eb672813c5a364655855b38.html","web")</f>
        <v>0</v>
      </c>
      <c r="H259" t="s">
        <v>813</v>
      </c>
      <c r="I259" t="s">
        <v>21</v>
      </c>
      <c r="J259" t="s">
        <v>818</v>
      </c>
      <c r="K259" t="s">
        <v>966</v>
      </c>
      <c r="L259" t="s">
        <v>84</v>
      </c>
      <c r="M259" t="s">
        <v>94</v>
      </c>
      <c r="N259" t="s">
        <v>820</v>
      </c>
    </row>
    <row r="260" spans="1:14">
      <c r="A260" t="s">
        <v>965</v>
      </c>
      <c r="B260" t="s">
        <v>1094</v>
      </c>
      <c r="C260" t="s">
        <v>77</v>
      </c>
      <c r="D260" t="s">
        <v>78</v>
      </c>
      <c r="E260" t="s">
        <v>1095</v>
      </c>
      <c r="F260" t="s">
        <v>49</v>
      </c>
      <c r="G260">
        <f>HYPERLINK("http://clipc-services.ceda.ac.uk/dreq/u/dfd869cd3463de6a57b2a9e10605efe7.html","web")</f>
        <v>0</v>
      </c>
      <c r="H260" t="s">
        <v>1096</v>
      </c>
      <c r="I260" t="s">
        <v>21</v>
      </c>
      <c r="J260" t="s">
        <v>1097</v>
      </c>
      <c r="K260" t="s">
        <v>981</v>
      </c>
      <c r="L260" t="s">
        <v>24</v>
      </c>
      <c r="M260" t="s">
        <v>49</v>
      </c>
      <c r="N260" t="s">
        <v>1098</v>
      </c>
    </row>
    <row r="261" spans="1:14">
      <c r="A261" t="s">
        <v>965</v>
      </c>
      <c r="B261" t="s">
        <v>917</v>
      </c>
      <c r="C261" t="s">
        <v>77</v>
      </c>
      <c r="D261" t="s">
        <v>118</v>
      </c>
      <c r="E261" t="s">
        <v>918</v>
      </c>
      <c r="F261" t="s">
        <v>94</v>
      </c>
      <c r="G261">
        <f>HYPERLINK("http://clipc-services.ceda.ac.uk/dreq/u/30a7a10d4c71066f19eae9a89ddfafba.html","web")</f>
        <v>0</v>
      </c>
      <c r="H261" t="s">
        <v>919</v>
      </c>
      <c r="I261" t="s">
        <v>21</v>
      </c>
      <c r="J261" t="s">
        <v>920</v>
      </c>
      <c r="K261" t="s">
        <v>1099</v>
      </c>
      <c r="L261" t="s">
        <v>84</v>
      </c>
      <c r="M261" t="s">
        <v>94</v>
      </c>
      <c r="N261" t="s">
        <v>921</v>
      </c>
    </row>
    <row r="262" spans="1:14">
      <c r="A262" t="s">
        <v>965</v>
      </c>
      <c r="B262" t="s">
        <v>926</v>
      </c>
      <c r="C262" t="s">
        <v>77</v>
      </c>
      <c r="D262" t="s">
        <v>118</v>
      </c>
      <c r="E262" t="s">
        <v>927</v>
      </c>
      <c r="F262" t="s">
        <v>94</v>
      </c>
      <c r="G262">
        <f>HYPERLINK("http://clipc-services.ceda.ac.uk/dreq/u/e9dc036ef43db84bc4651ce95b0fed94.html","web")</f>
        <v>0</v>
      </c>
      <c r="H262" t="s">
        <v>928</v>
      </c>
      <c r="I262" t="s">
        <v>21</v>
      </c>
      <c r="J262" t="s">
        <v>929</v>
      </c>
      <c r="K262" t="s">
        <v>1099</v>
      </c>
      <c r="L262" t="s">
        <v>84</v>
      </c>
      <c r="M262" t="s">
        <v>94</v>
      </c>
      <c r="N262" t="s">
        <v>930</v>
      </c>
    </row>
    <row r="263" spans="1:14">
      <c r="A263" t="s">
        <v>965</v>
      </c>
      <c r="B263" t="s">
        <v>940</v>
      </c>
      <c r="C263" t="s">
        <v>69</v>
      </c>
      <c r="D263" t="s">
        <v>118</v>
      </c>
      <c r="E263" t="s">
        <v>941</v>
      </c>
      <c r="F263" t="s">
        <v>94</v>
      </c>
      <c r="G263">
        <f>HYPERLINK("http://clipc-services.ceda.ac.uk/dreq/u/be62c57dff12142bf51fc73c70cfb050.html","web")</f>
        <v>0</v>
      </c>
      <c r="H263" t="s">
        <v>928</v>
      </c>
      <c r="I263" t="s">
        <v>21</v>
      </c>
      <c r="J263" t="s">
        <v>942</v>
      </c>
      <c r="K263" t="s">
        <v>975</v>
      </c>
      <c r="L263" t="s">
        <v>84</v>
      </c>
      <c r="M263" t="s">
        <v>94</v>
      </c>
      <c r="N263" t="s">
        <v>944</v>
      </c>
    </row>
    <row r="265" spans="1:14">
      <c r="A265" t="s">
        <v>1100</v>
      </c>
      <c r="B265" t="s">
        <v>1101</v>
      </c>
      <c r="C265" t="s">
        <v>77</v>
      </c>
      <c r="D265" t="s">
        <v>1102</v>
      </c>
      <c r="E265" t="s">
        <v>1103</v>
      </c>
      <c r="F265" t="s">
        <v>978</v>
      </c>
      <c r="G265">
        <f>HYPERLINK("http://clipc-services.ceda.ac.uk/dreq/u/1cf6c7fa0adedf95b3eaad5fb3f96b1c.html","web")</f>
        <v>0</v>
      </c>
      <c r="H265" t="s">
        <v>1104</v>
      </c>
      <c r="I265" t="s">
        <v>21</v>
      </c>
      <c r="J265" t="s">
        <v>1105</v>
      </c>
      <c r="K265" t="s">
        <v>1106</v>
      </c>
      <c r="L265" t="s">
        <v>24</v>
      </c>
      <c r="M265" t="s">
        <v>978</v>
      </c>
      <c r="N265" t="s">
        <v>1107</v>
      </c>
    </row>
    <row r="266" spans="1:14">
      <c r="A266" t="s">
        <v>1100</v>
      </c>
      <c r="B266" t="s">
        <v>1108</v>
      </c>
      <c r="C266" t="s">
        <v>77</v>
      </c>
      <c r="D266" t="s">
        <v>1102</v>
      </c>
      <c r="E266" t="s">
        <v>1109</v>
      </c>
      <c r="F266" t="s">
        <v>978</v>
      </c>
      <c r="G266">
        <f>HYPERLINK("http://clipc-services.ceda.ac.uk/dreq/u/b02d071fff99f2632aa8ac5e83e92215.html","web")</f>
        <v>0</v>
      </c>
      <c r="H266" t="s">
        <v>1104</v>
      </c>
      <c r="I266" t="s">
        <v>21</v>
      </c>
      <c r="J266" t="s">
        <v>1110</v>
      </c>
      <c r="K266" t="s">
        <v>1106</v>
      </c>
      <c r="L266" t="s">
        <v>24</v>
      </c>
      <c r="M266" t="s">
        <v>978</v>
      </c>
      <c r="N266" t="s">
        <v>1111</v>
      </c>
    </row>
    <row r="267" spans="1:14">
      <c r="A267" t="s">
        <v>1100</v>
      </c>
      <c r="B267" t="s">
        <v>1112</v>
      </c>
      <c r="C267" t="s">
        <v>77</v>
      </c>
      <c r="D267" t="s">
        <v>1102</v>
      </c>
      <c r="E267" t="s">
        <v>1113</v>
      </c>
      <c r="F267" t="s">
        <v>978</v>
      </c>
      <c r="G267">
        <f>HYPERLINK("http://clipc-services.ceda.ac.uk/dreq/u/478c43820503be64675fb49227d2f999.html","web")</f>
        <v>0</v>
      </c>
      <c r="H267" t="s">
        <v>1114</v>
      </c>
      <c r="I267" t="s">
        <v>21</v>
      </c>
      <c r="J267" t="s">
        <v>1115</v>
      </c>
      <c r="K267" t="s">
        <v>1106</v>
      </c>
      <c r="L267" t="s">
        <v>24</v>
      </c>
      <c r="M267" t="s">
        <v>978</v>
      </c>
      <c r="N267" t="s">
        <v>1116</v>
      </c>
    </row>
    <row r="268" spans="1:14">
      <c r="A268" t="s">
        <v>1100</v>
      </c>
      <c r="B268" t="s">
        <v>976</v>
      </c>
      <c r="C268" t="s">
        <v>77</v>
      </c>
      <c r="D268" t="s">
        <v>1117</v>
      </c>
      <c r="E268" t="s">
        <v>977</v>
      </c>
      <c r="F268" t="s">
        <v>978</v>
      </c>
      <c r="G268">
        <f>HYPERLINK("http://clipc-services.ceda.ac.uk/dreq/u/120719dde7f96f9bc088acd33b97967f.html","web")</f>
        <v>0</v>
      </c>
      <c r="H268" t="s">
        <v>979</v>
      </c>
      <c r="I268" t="s">
        <v>21</v>
      </c>
      <c r="J268" t="s">
        <v>980</v>
      </c>
      <c r="K268" t="s">
        <v>1118</v>
      </c>
      <c r="L268" t="s">
        <v>24</v>
      </c>
      <c r="M268" t="s">
        <v>978</v>
      </c>
      <c r="N268" t="s">
        <v>982</v>
      </c>
    </row>
    <row r="269" spans="1:14">
      <c r="A269" t="s">
        <v>1100</v>
      </c>
      <c r="B269" t="s">
        <v>1119</v>
      </c>
      <c r="C269" t="s">
        <v>77</v>
      </c>
      <c r="D269" t="s">
        <v>1117</v>
      </c>
      <c r="E269" t="s">
        <v>1120</v>
      </c>
      <c r="F269" t="s">
        <v>978</v>
      </c>
      <c r="G269">
        <f>HYPERLINK("http://clipc-services.ceda.ac.uk/dreq/u/5f19c4be9ae133db06403c986c8136d6.html","web")</f>
        <v>0</v>
      </c>
      <c r="H269" t="s">
        <v>1121</v>
      </c>
      <c r="I269" t="s">
        <v>21</v>
      </c>
      <c r="J269" t="s">
        <v>1122</v>
      </c>
      <c r="K269" t="s">
        <v>1118</v>
      </c>
      <c r="L269" t="s">
        <v>24</v>
      </c>
      <c r="M269" t="s">
        <v>978</v>
      </c>
      <c r="N269" t="s">
        <v>1123</v>
      </c>
    </row>
    <row r="270" spans="1:14">
      <c r="A270" t="s">
        <v>1100</v>
      </c>
      <c r="B270" t="s">
        <v>1124</v>
      </c>
      <c r="C270" t="s">
        <v>77</v>
      </c>
      <c r="D270" t="s">
        <v>1117</v>
      </c>
      <c r="E270" t="s">
        <v>1125</v>
      </c>
      <c r="F270" t="s">
        <v>978</v>
      </c>
      <c r="G270">
        <f>HYPERLINK("http://clipc-services.ceda.ac.uk/dreq/u/9e50f2bc84a18f56a9c317be11770663.html","web")</f>
        <v>0</v>
      </c>
      <c r="H270" t="s">
        <v>1126</v>
      </c>
      <c r="I270" t="s">
        <v>21</v>
      </c>
      <c r="J270" t="s">
        <v>1127</v>
      </c>
      <c r="K270" t="s">
        <v>1128</v>
      </c>
      <c r="L270" t="s">
        <v>24</v>
      </c>
      <c r="M270" t="s">
        <v>978</v>
      </c>
      <c r="N270" t="s">
        <v>1129</v>
      </c>
    </row>
    <row r="271" spans="1:14">
      <c r="A271" t="s">
        <v>1100</v>
      </c>
      <c r="B271" t="s">
        <v>983</v>
      </c>
      <c r="C271" t="s">
        <v>77</v>
      </c>
      <c r="D271" t="s">
        <v>1117</v>
      </c>
      <c r="E271" t="s">
        <v>984</v>
      </c>
      <c r="F271" t="s">
        <v>978</v>
      </c>
      <c r="G271">
        <f>HYPERLINK("http://clipc-services.ceda.ac.uk/dreq/u/52b1076476b074a18a91b9da1baa6bc3.html","web")</f>
        <v>0</v>
      </c>
      <c r="H271" t="s">
        <v>985</v>
      </c>
      <c r="I271" t="s">
        <v>21</v>
      </c>
      <c r="J271" t="s">
        <v>986</v>
      </c>
      <c r="K271" t="s">
        <v>1118</v>
      </c>
      <c r="L271" t="s">
        <v>24</v>
      </c>
      <c r="M271" t="s">
        <v>978</v>
      </c>
      <c r="N271" t="s">
        <v>987</v>
      </c>
    </row>
    <row r="272" spans="1:14">
      <c r="A272" t="s">
        <v>1100</v>
      </c>
      <c r="B272" t="s">
        <v>1130</v>
      </c>
      <c r="C272" t="s">
        <v>77</v>
      </c>
      <c r="D272" t="s">
        <v>1117</v>
      </c>
      <c r="E272" t="s">
        <v>1131</v>
      </c>
      <c r="F272" t="s">
        <v>978</v>
      </c>
      <c r="G272">
        <f>HYPERLINK("http://clipc-services.ceda.ac.uk/dreq/u/70094996b08eba1d39c13d30dc44b30f.html","web")</f>
        <v>0</v>
      </c>
      <c r="H272" t="s">
        <v>1126</v>
      </c>
      <c r="I272" t="s">
        <v>21</v>
      </c>
      <c r="J272" t="s">
        <v>1132</v>
      </c>
      <c r="K272" t="s">
        <v>1128</v>
      </c>
      <c r="L272" t="s">
        <v>24</v>
      </c>
      <c r="M272" t="s">
        <v>978</v>
      </c>
      <c r="N272" t="s">
        <v>1133</v>
      </c>
    </row>
    <row r="273" spans="1:14">
      <c r="A273" t="s">
        <v>1100</v>
      </c>
      <c r="B273" t="s">
        <v>1134</v>
      </c>
      <c r="C273" t="s">
        <v>77</v>
      </c>
      <c r="D273" t="s">
        <v>1117</v>
      </c>
      <c r="E273" t="s">
        <v>1135</v>
      </c>
      <c r="F273" t="s">
        <v>49</v>
      </c>
      <c r="G273">
        <f>HYPERLINK("http://clipc-services.ceda.ac.uk/dreq/u/abb3f8b62cc0e93f4ef5487c41ef10cb.html","web")</f>
        <v>0</v>
      </c>
      <c r="H273" t="s">
        <v>1136</v>
      </c>
      <c r="I273" t="s">
        <v>21</v>
      </c>
      <c r="J273" t="s">
        <v>1137</v>
      </c>
      <c r="K273" t="s">
        <v>1128</v>
      </c>
      <c r="L273" t="s">
        <v>24</v>
      </c>
      <c r="M273" t="s">
        <v>49</v>
      </c>
      <c r="N273" t="s">
        <v>1138</v>
      </c>
    </row>
    <row r="274" spans="1:14">
      <c r="A274" t="s">
        <v>1100</v>
      </c>
      <c r="B274" t="s">
        <v>1139</v>
      </c>
      <c r="C274" t="s">
        <v>77</v>
      </c>
      <c r="D274" t="s">
        <v>1102</v>
      </c>
      <c r="E274" t="s">
        <v>1140</v>
      </c>
      <c r="F274" t="s">
        <v>49</v>
      </c>
      <c r="G274">
        <f>HYPERLINK("http://clipc-services.ceda.ac.uk/dreq/u/f56a3a44b60650b58309b1d8cf58b913.html","web")</f>
        <v>0</v>
      </c>
      <c r="H274" t="s">
        <v>1141</v>
      </c>
      <c r="I274" t="s">
        <v>21</v>
      </c>
      <c r="J274" t="s">
        <v>1142</v>
      </c>
      <c r="K274" t="s">
        <v>1106</v>
      </c>
      <c r="L274" t="s">
        <v>24</v>
      </c>
      <c r="M274" t="s">
        <v>49</v>
      </c>
      <c r="N274" t="s">
        <v>1143</v>
      </c>
    </row>
    <row r="275" spans="1:14">
      <c r="A275" t="s">
        <v>1100</v>
      </c>
      <c r="B275" t="s">
        <v>1144</v>
      </c>
      <c r="C275" t="s">
        <v>77</v>
      </c>
      <c r="D275" t="s">
        <v>1102</v>
      </c>
      <c r="E275" t="s">
        <v>1145</v>
      </c>
      <c r="F275" t="s">
        <v>49</v>
      </c>
      <c r="G275">
        <f>HYPERLINK("http://clipc-services.ceda.ac.uk/dreq/u/bb27046ce21470dfbbecdd4f7eca546a.html","web")</f>
        <v>0</v>
      </c>
      <c r="H275" t="s">
        <v>1146</v>
      </c>
      <c r="I275" t="s">
        <v>21</v>
      </c>
      <c r="J275" t="s">
        <v>1147</v>
      </c>
      <c r="K275" t="s">
        <v>1106</v>
      </c>
      <c r="L275" t="s">
        <v>24</v>
      </c>
      <c r="M275" t="s">
        <v>49</v>
      </c>
      <c r="N275" t="s">
        <v>1148</v>
      </c>
    </row>
    <row r="276" spans="1:14">
      <c r="A276" t="s">
        <v>1100</v>
      </c>
      <c r="B276" t="s">
        <v>1094</v>
      </c>
      <c r="C276" t="s">
        <v>77</v>
      </c>
      <c r="D276" t="s">
        <v>1117</v>
      </c>
      <c r="E276" t="s">
        <v>1095</v>
      </c>
      <c r="F276" t="s">
        <v>49</v>
      </c>
      <c r="G276">
        <f>HYPERLINK("http://clipc-services.ceda.ac.uk/dreq/u/dfd869cd3463de6a57b2a9e10605efe7.html","web")</f>
        <v>0</v>
      </c>
      <c r="H276" t="s">
        <v>1096</v>
      </c>
      <c r="I276" t="s">
        <v>21</v>
      </c>
      <c r="J276" t="s">
        <v>1097</v>
      </c>
      <c r="K276" t="s">
        <v>1128</v>
      </c>
      <c r="L276" t="s">
        <v>24</v>
      </c>
      <c r="M276" t="s">
        <v>49</v>
      </c>
      <c r="N276" t="s">
        <v>1098</v>
      </c>
    </row>
    <row r="277" spans="1:14">
      <c r="A277" t="s">
        <v>1100</v>
      </c>
      <c r="B277" t="s">
        <v>912</v>
      </c>
      <c r="C277" t="s">
        <v>16</v>
      </c>
      <c r="D277" t="s">
        <v>1149</v>
      </c>
      <c r="E277" t="s">
        <v>914</v>
      </c>
      <c r="F277" t="s">
        <v>43</v>
      </c>
      <c r="G277">
        <f>HYPERLINK("http://clipc-services.ceda.ac.uk/dreq/u/e4f788872546d474c64f89798a4cb8cb.html","web")</f>
        <v>0</v>
      </c>
      <c r="H277" t="s">
        <v>44</v>
      </c>
      <c r="I277" t="s">
        <v>21</v>
      </c>
      <c r="J277" t="s">
        <v>915</v>
      </c>
      <c r="K277" t="s">
        <v>1106</v>
      </c>
      <c r="L277" t="s">
        <v>24</v>
      </c>
      <c r="M277" t="s">
        <v>43</v>
      </c>
      <c r="N277" t="s">
        <v>916</v>
      </c>
    </row>
    <row r="279" spans="1:14">
      <c r="A279" t="s">
        <v>1150</v>
      </c>
      <c r="B279" t="s">
        <v>1151</v>
      </c>
      <c r="C279" t="s">
        <v>16</v>
      </c>
      <c r="D279" t="s">
        <v>1152</v>
      </c>
      <c r="E279" t="s">
        <v>1153</v>
      </c>
      <c r="F279" t="s">
        <v>64</v>
      </c>
      <c r="G279">
        <f>HYPERLINK("http://clipc-services.ceda.ac.uk/dreq/u/150ada98-357c-11e7-8257-5404a60d96b5.html","web")</f>
        <v>0</v>
      </c>
      <c r="H279" t="s">
        <v>1154</v>
      </c>
      <c r="I279" t="s">
        <v>21</v>
      </c>
      <c r="J279" t="s">
        <v>1155</v>
      </c>
      <c r="K279" t="s">
        <v>1156</v>
      </c>
      <c r="L279" t="s">
        <v>1157</v>
      </c>
      <c r="M279" t="s">
        <v>64</v>
      </c>
      <c r="N279" t="s">
        <v>1158</v>
      </c>
    </row>
    <row r="280" spans="1:14">
      <c r="A280" t="s">
        <v>1150</v>
      </c>
      <c r="B280" t="s">
        <v>1159</v>
      </c>
      <c r="C280" t="s">
        <v>16</v>
      </c>
      <c r="D280" t="s">
        <v>78</v>
      </c>
      <c r="E280" t="s">
        <v>1160</v>
      </c>
      <c r="F280" t="s">
        <v>43</v>
      </c>
      <c r="G280">
        <f>HYPERLINK("http://clipc-services.ceda.ac.uk/dreq/u/5913c266-9e49-11e5-803c-0d0b866b59f3.html","web")</f>
        <v>0</v>
      </c>
      <c r="H280" t="s">
        <v>1161</v>
      </c>
      <c r="I280" t="s">
        <v>21</v>
      </c>
      <c r="J280" t="s">
        <v>1162</v>
      </c>
      <c r="K280" t="s">
        <v>1163</v>
      </c>
      <c r="L280" t="s">
        <v>1157</v>
      </c>
      <c r="M280" t="s">
        <v>43</v>
      </c>
      <c r="N280" t="s">
        <v>1164</v>
      </c>
    </row>
    <row r="281" spans="1:14">
      <c r="A281" t="s">
        <v>1150</v>
      </c>
      <c r="B281" t="s">
        <v>1165</v>
      </c>
      <c r="C281" t="s">
        <v>16</v>
      </c>
      <c r="D281" t="s">
        <v>78</v>
      </c>
      <c r="E281" t="s">
        <v>1166</v>
      </c>
      <c r="F281" t="s">
        <v>866</v>
      </c>
      <c r="G281">
        <f>HYPERLINK("http://clipc-services.ceda.ac.uk/dreq/u/590f4f2e-9e49-11e5-803c-0d0b866b59f3.html","web")</f>
        <v>0</v>
      </c>
      <c r="H281" t="s">
        <v>1167</v>
      </c>
      <c r="I281" t="s">
        <v>21</v>
      </c>
      <c r="J281" t="s">
        <v>1168</v>
      </c>
      <c r="K281" t="s">
        <v>1163</v>
      </c>
      <c r="L281" t="s">
        <v>1157</v>
      </c>
      <c r="M281" t="s">
        <v>866</v>
      </c>
      <c r="N281" t="s">
        <v>1169</v>
      </c>
    </row>
    <row r="282" spans="1:14">
      <c r="A282" t="s">
        <v>1150</v>
      </c>
      <c r="B282" t="s">
        <v>1170</v>
      </c>
      <c r="C282" t="s">
        <v>16</v>
      </c>
      <c r="D282" t="s">
        <v>78</v>
      </c>
      <c r="E282" t="s">
        <v>1171</v>
      </c>
      <c r="F282" t="s">
        <v>1172</v>
      </c>
      <c r="G282">
        <f>HYPERLINK("http://clipc-services.ceda.ac.uk/dreq/u/5914a456-9e49-11e5-803c-0d0b866b59f3.html","web")</f>
        <v>0</v>
      </c>
      <c r="H282" t="s">
        <v>1173</v>
      </c>
      <c r="I282" t="s">
        <v>21</v>
      </c>
      <c r="J282" t="s">
        <v>1174</v>
      </c>
      <c r="K282" t="s">
        <v>1175</v>
      </c>
      <c r="L282" t="s">
        <v>1157</v>
      </c>
      <c r="M282" t="s">
        <v>1172</v>
      </c>
      <c r="N282" t="s">
        <v>1176</v>
      </c>
    </row>
    <row r="283" spans="1:14">
      <c r="A283" t="s">
        <v>1150</v>
      </c>
      <c r="B283" t="s">
        <v>1177</v>
      </c>
      <c r="C283" t="s">
        <v>16</v>
      </c>
      <c r="D283" t="s">
        <v>78</v>
      </c>
      <c r="E283" t="s">
        <v>1178</v>
      </c>
      <c r="F283" t="s">
        <v>43</v>
      </c>
      <c r="G283">
        <f>HYPERLINK("http://clipc-services.ceda.ac.uk/dreq/u/591321f8-9e49-11e5-803c-0d0b866b59f3.html","web")</f>
        <v>0</v>
      </c>
      <c r="H283" t="s">
        <v>1179</v>
      </c>
      <c r="I283" t="s">
        <v>21</v>
      </c>
      <c r="J283" t="s">
        <v>1180</v>
      </c>
      <c r="K283" t="s">
        <v>1181</v>
      </c>
      <c r="L283" t="s">
        <v>1157</v>
      </c>
      <c r="M283" t="s">
        <v>43</v>
      </c>
      <c r="N283" t="s">
        <v>1182</v>
      </c>
    </row>
    <row r="284" spans="1:14">
      <c r="A284" t="s">
        <v>1150</v>
      </c>
      <c r="B284" t="s">
        <v>1183</v>
      </c>
      <c r="C284" t="s">
        <v>16</v>
      </c>
      <c r="D284" t="s">
        <v>78</v>
      </c>
      <c r="E284" t="s">
        <v>1184</v>
      </c>
      <c r="F284">
        <v>1</v>
      </c>
      <c r="G284">
        <f>HYPERLINK("http://clipc-services.ceda.ac.uk/dreq/u/590e8b2a-9e49-11e5-803c-0d0b866b59f3.html","web")</f>
        <v>0</v>
      </c>
      <c r="H284" t="s">
        <v>1185</v>
      </c>
      <c r="I284" t="s">
        <v>21</v>
      </c>
      <c r="J284" t="s">
        <v>1186</v>
      </c>
      <c r="K284" t="s">
        <v>1163</v>
      </c>
      <c r="L284" t="s">
        <v>1157</v>
      </c>
      <c r="M284">
        <v>1</v>
      </c>
      <c r="N284" t="s">
        <v>1187</v>
      </c>
    </row>
    <row r="285" spans="1:14">
      <c r="A285" t="s">
        <v>1150</v>
      </c>
      <c r="B285" t="s">
        <v>1188</v>
      </c>
      <c r="C285" t="s">
        <v>16</v>
      </c>
      <c r="D285" t="s">
        <v>78</v>
      </c>
      <c r="E285" t="s">
        <v>1189</v>
      </c>
      <c r="F285" t="s">
        <v>866</v>
      </c>
      <c r="G285">
        <f>HYPERLINK("http://clipc-services.ceda.ac.uk/dreq/u/590e80c6-9e49-11e5-803c-0d0b866b59f3.html","web")</f>
        <v>0</v>
      </c>
      <c r="H285" t="s">
        <v>1190</v>
      </c>
      <c r="I285" t="s">
        <v>21</v>
      </c>
      <c r="J285" t="s">
        <v>1191</v>
      </c>
      <c r="K285" t="s">
        <v>1192</v>
      </c>
      <c r="L285" t="s">
        <v>1157</v>
      </c>
      <c r="M285" t="s">
        <v>866</v>
      </c>
      <c r="N285" t="s">
        <v>1193</v>
      </c>
    </row>
    <row r="286" spans="1:14">
      <c r="A286" t="s">
        <v>1150</v>
      </c>
      <c r="B286" t="s">
        <v>1194</v>
      </c>
      <c r="C286" t="s">
        <v>16</v>
      </c>
      <c r="D286" t="s">
        <v>78</v>
      </c>
      <c r="E286" t="s">
        <v>1195</v>
      </c>
      <c r="F286" t="s">
        <v>866</v>
      </c>
      <c r="G286">
        <f>HYPERLINK("http://clipc-services.ceda.ac.uk/dreq/u/59141748-9e49-11e5-803c-0d0b866b59f3.html","web")</f>
        <v>0</v>
      </c>
      <c r="H286" t="s">
        <v>1196</v>
      </c>
      <c r="I286" t="s">
        <v>21</v>
      </c>
      <c r="J286" t="s">
        <v>1197</v>
      </c>
      <c r="K286" t="s">
        <v>1192</v>
      </c>
      <c r="L286" t="s">
        <v>1157</v>
      </c>
      <c r="M286" t="s">
        <v>866</v>
      </c>
      <c r="N286" t="s">
        <v>1198</v>
      </c>
    </row>
    <row r="288" spans="1:14">
      <c r="A288" t="s">
        <v>1199</v>
      </c>
      <c r="B288" t="s">
        <v>766</v>
      </c>
      <c r="C288" t="s">
        <v>69</v>
      </c>
      <c r="D288" t="s">
        <v>78</v>
      </c>
      <c r="E288" t="s">
        <v>767</v>
      </c>
      <c r="F288" t="s">
        <v>308</v>
      </c>
      <c r="G288">
        <f>HYPERLINK("http://clipc-services.ceda.ac.uk/dreq/u/8d0958ad5a4eabc97fc1896e847b00fe.html","web")</f>
        <v>0</v>
      </c>
      <c r="H288" t="s">
        <v>768</v>
      </c>
      <c r="I288" t="s">
        <v>21</v>
      </c>
      <c r="J288" t="s">
        <v>769</v>
      </c>
      <c r="K288" t="s">
        <v>1200</v>
      </c>
      <c r="L288" t="s">
        <v>24</v>
      </c>
      <c r="M288" t="s">
        <v>308</v>
      </c>
      <c r="N288" t="s">
        <v>770</v>
      </c>
    </row>
    <row r="289" spans="1:14">
      <c r="A289" t="s">
        <v>1199</v>
      </c>
      <c r="B289" t="s">
        <v>1201</v>
      </c>
      <c r="C289" t="s">
        <v>69</v>
      </c>
      <c r="D289" t="s">
        <v>78</v>
      </c>
      <c r="E289" t="s">
        <v>1202</v>
      </c>
      <c r="F289" t="s">
        <v>1203</v>
      </c>
      <c r="G289">
        <f>HYPERLINK("http://clipc-services.ceda.ac.uk/dreq/u/5917369e-9e49-11e5-803c-0d0b866b59f3.html","web")</f>
        <v>0</v>
      </c>
      <c r="H289" t="s">
        <v>1204</v>
      </c>
      <c r="I289" t="s">
        <v>21</v>
      </c>
      <c r="J289" t="s">
        <v>1205</v>
      </c>
      <c r="K289" t="s">
        <v>1206</v>
      </c>
      <c r="L289" t="s">
        <v>1157</v>
      </c>
      <c r="M289" t="s">
        <v>1203</v>
      </c>
      <c r="N289" t="s">
        <v>1207</v>
      </c>
    </row>
    <row r="290" spans="1:14">
      <c r="A290" t="s">
        <v>1199</v>
      </c>
      <c r="B290" t="s">
        <v>1208</v>
      </c>
      <c r="C290" t="s">
        <v>69</v>
      </c>
      <c r="D290" t="s">
        <v>1209</v>
      </c>
      <c r="E290" t="s">
        <v>1210</v>
      </c>
      <c r="F290" t="s">
        <v>978</v>
      </c>
      <c r="G290">
        <f>HYPERLINK("http://clipc-services.ceda.ac.uk/dreq/u/73097b4c-7a68-11e6-8db2-ac72891c3257.html","web")</f>
        <v>0</v>
      </c>
      <c r="H290" t="s">
        <v>1211</v>
      </c>
      <c r="I290" t="s">
        <v>21</v>
      </c>
      <c r="J290" t="s">
        <v>1212</v>
      </c>
      <c r="K290" t="s">
        <v>1200</v>
      </c>
      <c r="L290" t="s">
        <v>1157</v>
      </c>
      <c r="M290" t="s">
        <v>978</v>
      </c>
      <c r="N290" t="s">
        <v>1213</v>
      </c>
    </row>
    <row r="291" spans="1:14">
      <c r="A291" t="s">
        <v>1199</v>
      </c>
      <c r="B291" t="s">
        <v>1214</v>
      </c>
      <c r="C291" t="s">
        <v>69</v>
      </c>
      <c r="D291" t="s">
        <v>143</v>
      </c>
      <c r="E291" t="s">
        <v>1215</v>
      </c>
      <c r="F291" t="s">
        <v>1216</v>
      </c>
      <c r="G291">
        <f>HYPERLINK("http://clipc-services.ceda.ac.uk/dreq/u/59139a70-9e49-11e5-803c-0d0b866b59f3.html","web")</f>
        <v>0</v>
      </c>
      <c r="H291" t="s">
        <v>1217</v>
      </c>
      <c r="I291" t="s">
        <v>21</v>
      </c>
      <c r="J291" t="s">
        <v>1218</v>
      </c>
      <c r="K291" t="s">
        <v>1200</v>
      </c>
      <c r="L291" t="s">
        <v>1157</v>
      </c>
      <c r="M291" t="s">
        <v>1216</v>
      </c>
      <c r="N291" t="s">
        <v>1219</v>
      </c>
    </row>
    <row r="292" spans="1:14">
      <c r="A292" t="s">
        <v>1199</v>
      </c>
      <c r="B292" t="s">
        <v>1220</v>
      </c>
      <c r="C292" t="s">
        <v>69</v>
      </c>
      <c r="D292" t="s">
        <v>143</v>
      </c>
      <c r="E292" t="s">
        <v>1221</v>
      </c>
      <c r="F292" t="s">
        <v>1216</v>
      </c>
      <c r="G292">
        <f>HYPERLINK("http://clipc-services.ceda.ac.uk/dreq/u/59139548-9e49-11e5-803c-0d0b866b59f3.html","web")</f>
        <v>0</v>
      </c>
      <c r="H292" t="s">
        <v>1222</v>
      </c>
      <c r="I292" t="s">
        <v>21</v>
      </c>
      <c r="J292" t="s">
        <v>1223</v>
      </c>
      <c r="K292" t="s">
        <v>1200</v>
      </c>
      <c r="L292" t="s">
        <v>1157</v>
      </c>
      <c r="M292" t="s">
        <v>1216</v>
      </c>
      <c r="N292" t="s">
        <v>1224</v>
      </c>
    </row>
    <row r="293" spans="1:14">
      <c r="A293" t="s">
        <v>1199</v>
      </c>
      <c r="B293" t="s">
        <v>1225</v>
      </c>
      <c r="C293" t="s">
        <v>69</v>
      </c>
      <c r="D293" t="s">
        <v>78</v>
      </c>
      <c r="E293" t="s">
        <v>1226</v>
      </c>
      <c r="F293" t="s">
        <v>1227</v>
      </c>
      <c r="G293">
        <f>HYPERLINK("http://clipc-services.ceda.ac.uk/dreq/u/590e9390-9e49-11e5-803c-0d0b866b59f3.html","web")</f>
        <v>0</v>
      </c>
      <c r="H293" t="s">
        <v>1228</v>
      </c>
      <c r="I293" t="s">
        <v>21</v>
      </c>
      <c r="J293" t="s">
        <v>1229</v>
      </c>
      <c r="K293" t="s">
        <v>1230</v>
      </c>
      <c r="L293" t="s">
        <v>1157</v>
      </c>
      <c r="M293" t="s">
        <v>1227</v>
      </c>
      <c r="N293" t="s">
        <v>1231</v>
      </c>
    </row>
    <row r="294" spans="1:14">
      <c r="A294" t="s">
        <v>1199</v>
      </c>
      <c r="B294" t="s">
        <v>1151</v>
      </c>
      <c r="C294" t="s">
        <v>16</v>
      </c>
      <c r="D294" t="s">
        <v>1152</v>
      </c>
      <c r="E294" t="s">
        <v>1153</v>
      </c>
      <c r="F294" t="s">
        <v>64</v>
      </c>
      <c r="G294">
        <f>HYPERLINK("http://clipc-services.ceda.ac.uk/dreq/u/150ada98-357c-11e7-8257-5404a60d96b5.html","web")</f>
        <v>0</v>
      </c>
      <c r="H294" t="s">
        <v>1154</v>
      </c>
      <c r="I294" t="s">
        <v>21</v>
      </c>
      <c r="J294" t="s">
        <v>1155</v>
      </c>
      <c r="K294" t="s">
        <v>1232</v>
      </c>
      <c r="L294" t="s">
        <v>1157</v>
      </c>
      <c r="M294" t="s">
        <v>64</v>
      </c>
      <c r="N294" t="s">
        <v>1158</v>
      </c>
    </row>
    <row r="295" spans="1:14">
      <c r="A295" t="s">
        <v>1199</v>
      </c>
      <c r="B295" t="s">
        <v>1233</v>
      </c>
      <c r="C295" t="s">
        <v>69</v>
      </c>
      <c r="D295" t="s">
        <v>78</v>
      </c>
      <c r="E295" t="s">
        <v>1234</v>
      </c>
      <c r="F295" t="s">
        <v>1235</v>
      </c>
      <c r="G295">
        <f>HYPERLINK("http://clipc-services.ceda.ac.uk/dreq/u/590ee584-9e49-11e5-803c-0d0b866b59f3.html","web")</f>
        <v>0</v>
      </c>
      <c r="H295" t="s">
        <v>1236</v>
      </c>
      <c r="I295" t="s">
        <v>21</v>
      </c>
      <c r="J295" t="s">
        <v>1237</v>
      </c>
      <c r="K295" t="s">
        <v>1200</v>
      </c>
      <c r="L295" t="s">
        <v>1157</v>
      </c>
      <c r="M295" t="s">
        <v>1235</v>
      </c>
      <c r="N295" t="s">
        <v>1238</v>
      </c>
    </row>
    <row r="296" spans="1:14">
      <c r="A296" t="s">
        <v>1199</v>
      </c>
      <c r="B296" t="s">
        <v>1239</v>
      </c>
      <c r="C296" t="s">
        <v>69</v>
      </c>
      <c r="D296" t="s">
        <v>78</v>
      </c>
      <c r="E296" t="s">
        <v>1240</v>
      </c>
      <c r="F296" t="s">
        <v>1235</v>
      </c>
      <c r="G296">
        <f>HYPERLINK("http://clipc-services.ceda.ac.uk/dreq/u/590dc60e-9e49-11e5-803c-0d0b866b59f3.html","web")</f>
        <v>0</v>
      </c>
      <c r="H296" t="s">
        <v>1241</v>
      </c>
      <c r="I296" t="s">
        <v>21</v>
      </c>
      <c r="J296" t="s">
        <v>1242</v>
      </c>
      <c r="K296" t="s">
        <v>1200</v>
      </c>
      <c r="L296" t="s">
        <v>1157</v>
      </c>
      <c r="M296" t="s">
        <v>1235</v>
      </c>
      <c r="N296" t="s">
        <v>1243</v>
      </c>
    </row>
    <row r="297" spans="1:14">
      <c r="A297" t="s">
        <v>1199</v>
      </c>
      <c r="B297" t="s">
        <v>1244</v>
      </c>
      <c r="C297" t="s">
        <v>69</v>
      </c>
      <c r="D297" t="s">
        <v>17</v>
      </c>
      <c r="E297" t="s">
        <v>1245</v>
      </c>
      <c r="F297" t="s">
        <v>1235</v>
      </c>
      <c r="G297">
        <f>HYPERLINK("http://clipc-services.ceda.ac.uk/dreq/u/590d7924-9e49-11e5-803c-0d0b866b59f3.html","web")</f>
        <v>0</v>
      </c>
      <c r="H297" t="s">
        <v>1246</v>
      </c>
      <c r="I297" t="s">
        <v>21</v>
      </c>
      <c r="J297" t="s">
        <v>1247</v>
      </c>
      <c r="K297" t="s">
        <v>1230</v>
      </c>
      <c r="L297" t="s">
        <v>1157</v>
      </c>
      <c r="M297" t="s">
        <v>1235</v>
      </c>
      <c r="N297" t="s">
        <v>1248</v>
      </c>
    </row>
    <row r="298" spans="1:14">
      <c r="A298" t="s">
        <v>1199</v>
      </c>
      <c r="B298" t="s">
        <v>1249</v>
      </c>
      <c r="C298" t="s">
        <v>69</v>
      </c>
      <c r="D298" t="s">
        <v>78</v>
      </c>
      <c r="E298" t="s">
        <v>1250</v>
      </c>
      <c r="F298" t="s">
        <v>308</v>
      </c>
      <c r="G298">
        <f>HYPERLINK("http://clipc-services.ceda.ac.uk/dreq/u/591357b8-9e49-11e5-803c-0d0b866b59f3.html","web")</f>
        <v>0</v>
      </c>
      <c r="H298" t="s">
        <v>1251</v>
      </c>
      <c r="I298" t="s">
        <v>21</v>
      </c>
      <c r="J298" t="s">
        <v>1252</v>
      </c>
      <c r="K298" t="s">
        <v>1200</v>
      </c>
      <c r="L298" t="s">
        <v>1157</v>
      </c>
      <c r="M298" t="s">
        <v>308</v>
      </c>
      <c r="N298" t="s">
        <v>1253</v>
      </c>
    </row>
    <row r="299" spans="1:14">
      <c r="A299" t="s">
        <v>1199</v>
      </c>
      <c r="B299" t="s">
        <v>1254</v>
      </c>
      <c r="C299" t="s">
        <v>69</v>
      </c>
      <c r="D299" t="s">
        <v>78</v>
      </c>
      <c r="E299" t="s">
        <v>1255</v>
      </c>
      <c r="F299" t="s">
        <v>308</v>
      </c>
      <c r="G299">
        <f>HYPERLINK("http://clipc-services.ceda.ac.uk/dreq/u/59146180-9e49-11e5-803c-0d0b866b59f3.html","web")</f>
        <v>0</v>
      </c>
      <c r="H299" t="s">
        <v>1256</v>
      </c>
      <c r="I299" t="s">
        <v>21</v>
      </c>
      <c r="J299" t="s">
        <v>1257</v>
      </c>
      <c r="K299" t="s">
        <v>1258</v>
      </c>
      <c r="L299" t="s">
        <v>1157</v>
      </c>
      <c r="M299" t="s">
        <v>308</v>
      </c>
      <c r="N299" t="s">
        <v>1259</v>
      </c>
    </row>
    <row r="300" spans="1:14">
      <c r="A300" t="s">
        <v>1199</v>
      </c>
      <c r="B300" t="s">
        <v>1260</v>
      </c>
      <c r="C300" t="s">
        <v>69</v>
      </c>
      <c r="D300" t="s">
        <v>78</v>
      </c>
      <c r="E300" t="s">
        <v>1261</v>
      </c>
      <c r="F300" t="s">
        <v>308</v>
      </c>
      <c r="G300">
        <f>HYPERLINK("http://clipc-services.ceda.ac.uk/dreq/u/590db4ac-9e49-11e5-803c-0d0b866b59f3.html","web")</f>
        <v>0</v>
      </c>
      <c r="H300" t="s">
        <v>1262</v>
      </c>
      <c r="I300" t="s">
        <v>21</v>
      </c>
      <c r="J300" t="s">
        <v>1263</v>
      </c>
      <c r="K300" t="s">
        <v>1230</v>
      </c>
      <c r="L300" t="s">
        <v>1157</v>
      </c>
      <c r="M300" t="s">
        <v>308</v>
      </c>
      <c r="N300" t="s">
        <v>1264</v>
      </c>
    </row>
    <row r="301" spans="1:14">
      <c r="A301" t="s">
        <v>1199</v>
      </c>
      <c r="B301" t="s">
        <v>1265</v>
      </c>
      <c r="C301" t="s">
        <v>69</v>
      </c>
      <c r="D301" t="s">
        <v>78</v>
      </c>
      <c r="E301" t="s">
        <v>1266</v>
      </c>
      <c r="F301" t="s">
        <v>308</v>
      </c>
      <c r="G301">
        <f>HYPERLINK("http://clipc-services.ceda.ac.uk/dreq/u/59149c7c-9e49-11e5-803c-0d0b866b59f3.html","web")</f>
        <v>0</v>
      </c>
      <c r="H301" t="s">
        <v>1267</v>
      </c>
      <c r="I301" t="s">
        <v>21</v>
      </c>
      <c r="J301" t="s">
        <v>1268</v>
      </c>
      <c r="K301" t="s">
        <v>1230</v>
      </c>
      <c r="L301" t="s">
        <v>1157</v>
      </c>
      <c r="M301" t="s">
        <v>308</v>
      </c>
      <c r="N301" t="s">
        <v>1269</v>
      </c>
    </row>
    <row r="302" spans="1:14">
      <c r="A302" t="s">
        <v>1199</v>
      </c>
      <c r="B302" t="s">
        <v>1270</v>
      </c>
      <c r="C302" t="s">
        <v>69</v>
      </c>
      <c r="D302" t="s">
        <v>78</v>
      </c>
      <c r="E302" t="s">
        <v>1271</v>
      </c>
      <c r="F302" t="s">
        <v>308</v>
      </c>
      <c r="G302">
        <f>HYPERLINK("http://clipc-services.ceda.ac.uk/dreq/u/5917ea6c-9e49-11e5-803c-0d0b866b59f3.html","web")</f>
        <v>0</v>
      </c>
      <c r="H302" t="s">
        <v>1272</v>
      </c>
      <c r="I302" t="s">
        <v>21</v>
      </c>
      <c r="J302" t="s">
        <v>1273</v>
      </c>
      <c r="K302" t="s">
        <v>1206</v>
      </c>
      <c r="L302" t="s">
        <v>1157</v>
      </c>
      <c r="M302" t="s">
        <v>308</v>
      </c>
      <c r="N302" t="s">
        <v>1274</v>
      </c>
    </row>
    <row r="303" spans="1:14">
      <c r="A303" t="s">
        <v>1199</v>
      </c>
      <c r="B303" t="s">
        <v>1275</v>
      </c>
      <c r="C303" t="s">
        <v>69</v>
      </c>
      <c r="D303" t="s">
        <v>78</v>
      </c>
      <c r="E303" t="s">
        <v>1276</v>
      </c>
      <c r="F303" t="s">
        <v>308</v>
      </c>
      <c r="G303">
        <f>HYPERLINK("http://clipc-services.ceda.ac.uk/dreq/u/59179aee-9e49-11e5-803c-0d0b866b59f3.html","web")</f>
        <v>0</v>
      </c>
      <c r="H303" t="s">
        <v>1277</v>
      </c>
      <c r="I303" t="s">
        <v>21</v>
      </c>
      <c r="J303" t="s">
        <v>1278</v>
      </c>
      <c r="K303" t="s">
        <v>1206</v>
      </c>
      <c r="L303" t="s">
        <v>1157</v>
      </c>
      <c r="M303" t="s">
        <v>308</v>
      </c>
      <c r="N303" t="s">
        <v>1279</v>
      </c>
    </row>
    <row r="304" spans="1:14">
      <c r="A304" t="s">
        <v>1199</v>
      </c>
      <c r="B304" t="s">
        <v>1280</v>
      </c>
      <c r="C304" t="s">
        <v>69</v>
      </c>
      <c r="D304" t="s">
        <v>78</v>
      </c>
      <c r="E304" t="s">
        <v>1281</v>
      </c>
      <c r="F304" t="s">
        <v>308</v>
      </c>
      <c r="G304">
        <f>HYPERLINK("http://clipc-services.ceda.ac.uk/dreq/u/590d3518-9e49-11e5-803c-0d0b866b59f3.html","web")</f>
        <v>0</v>
      </c>
      <c r="H304" t="s">
        <v>1282</v>
      </c>
      <c r="I304" t="s">
        <v>21</v>
      </c>
      <c r="J304" t="s">
        <v>1283</v>
      </c>
      <c r="K304" t="s">
        <v>1230</v>
      </c>
      <c r="L304" t="s">
        <v>1157</v>
      </c>
      <c r="M304" t="s">
        <v>308</v>
      </c>
      <c r="N304" t="s">
        <v>1284</v>
      </c>
    </row>
    <row r="305" spans="1:14">
      <c r="A305" t="s">
        <v>1199</v>
      </c>
      <c r="B305" t="s">
        <v>1285</v>
      </c>
      <c r="C305" t="s">
        <v>69</v>
      </c>
      <c r="D305" t="s">
        <v>78</v>
      </c>
      <c r="E305" t="s">
        <v>1286</v>
      </c>
      <c r="F305" t="s">
        <v>308</v>
      </c>
      <c r="G305">
        <f>HYPERLINK("http://clipc-services.ceda.ac.uk/dreq/u/590d95d0-9e49-11e5-803c-0d0b866b59f3.html","web")</f>
        <v>0</v>
      </c>
      <c r="H305" t="s">
        <v>1287</v>
      </c>
      <c r="I305" t="s">
        <v>21</v>
      </c>
      <c r="J305" t="s">
        <v>1288</v>
      </c>
      <c r="K305" t="s">
        <v>1200</v>
      </c>
      <c r="L305" t="s">
        <v>1157</v>
      </c>
      <c r="M305" t="s">
        <v>308</v>
      </c>
      <c r="N305" t="s">
        <v>1289</v>
      </c>
    </row>
    <row r="306" spans="1:14">
      <c r="A306" t="s">
        <v>1199</v>
      </c>
      <c r="B306" t="s">
        <v>1290</v>
      </c>
      <c r="C306" t="s">
        <v>69</v>
      </c>
      <c r="D306" t="s">
        <v>78</v>
      </c>
      <c r="E306" t="s">
        <v>1291</v>
      </c>
      <c r="F306" t="s">
        <v>608</v>
      </c>
      <c r="G306">
        <f>HYPERLINK("http://clipc-services.ceda.ac.uk/dreq/u/59172e42-9e49-11e5-803c-0d0b866b59f3.html","web")</f>
        <v>0</v>
      </c>
      <c r="H306" t="s">
        <v>1292</v>
      </c>
      <c r="I306" t="s">
        <v>21</v>
      </c>
      <c r="J306" t="s">
        <v>1293</v>
      </c>
      <c r="K306" t="s">
        <v>1230</v>
      </c>
      <c r="L306" t="s">
        <v>1157</v>
      </c>
      <c r="M306" t="s">
        <v>608</v>
      </c>
      <c r="N306" t="s">
        <v>1294</v>
      </c>
    </row>
    <row r="307" spans="1:14">
      <c r="A307" t="s">
        <v>1199</v>
      </c>
      <c r="B307" t="s">
        <v>1295</v>
      </c>
      <c r="C307" t="s">
        <v>69</v>
      </c>
      <c r="D307" t="s">
        <v>78</v>
      </c>
      <c r="E307" t="s">
        <v>1296</v>
      </c>
      <c r="F307" t="s">
        <v>608</v>
      </c>
      <c r="G307">
        <f>HYPERLINK("http://clipc-services.ceda.ac.uk/dreq/u/59172bcc-9e49-11e5-803c-0d0b866b59f3.html","web")</f>
        <v>0</v>
      </c>
      <c r="H307" t="s">
        <v>1297</v>
      </c>
      <c r="I307" t="s">
        <v>21</v>
      </c>
      <c r="J307" t="s">
        <v>1293</v>
      </c>
      <c r="K307" t="s">
        <v>1230</v>
      </c>
      <c r="L307" t="s">
        <v>1157</v>
      </c>
      <c r="M307" t="s">
        <v>608</v>
      </c>
      <c r="N307" t="s">
        <v>1298</v>
      </c>
    </row>
    <row r="308" spans="1:14">
      <c r="A308" t="s">
        <v>1199</v>
      </c>
      <c r="B308" t="s">
        <v>1299</v>
      </c>
      <c r="C308" t="s">
        <v>69</v>
      </c>
      <c r="D308" t="s">
        <v>143</v>
      </c>
      <c r="E308" t="s">
        <v>1300</v>
      </c>
      <c r="F308" t="s">
        <v>1216</v>
      </c>
      <c r="G308">
        <f>HYPERLINK("http://clipc-services.ceda.ac.uk/dreq/u/5917b45c-9e49-11e5-803c-0d0b866b59f3.html","web")</f>
        <v>0</v>
      </c>
      <c r="H308" t="s">
        <v>1301</v>
      </c>
      <c r="I308" t="s">
        <v>21</v>
      </c>
      <c r="J308" t="s">
        <v>1302</v>
      </c>
      <c r="K308" t="s">
        <v>1200</v>
      </c>
      <c r="L308" t="s">
        <v>1157</v>
      </c>
      <c r="M308" t="s">
        <v>1216</v>
      </c>
      <c r="N308" t="s">
        <v>1303</v>
      </c>
    </row>
    <row r="309" spans="1:14">
      <c r="A309" t="s">
        <v>1199</v>
      </c>
      <c r="B309" t="s">
        <v>1304</v>
      </c>
      <c r="C309" t="s">
        <v>69</v>
      </c>
      <c r="D309" t="s">
        <v>143</v>
      </c>
      <c r="E309" t="s">
        <v>1305</v>
      </c>
      <c r="F309" t="s">
        <v>1216</v>
      </c>
      <c r="G309">
        <f>HYPERLINK("http://clipc-services.ceda.ac.uk/dreq/u/590e9ed0-9e49-11e5-803c-0d0b866b59f3.html","web")</f>
        <v>0</v>
      </c>
      <c r="H309" t="s">
        <v>1306</v>
      </c>
      <c r="I309" t="s">
        <v>21</v>
      </c>
      <c r="J309" t="s">
        <v>1307</v>
      </c>
      <c r="K309" t="s">
        <v>1200</v>
      </c>
      <c r="L309" t="s">
        <v>1157</v>
      </c>
      <c r="M309" t="s">
        <v>1216</v>
      </c>
      <c r="N309" t="s">
        <v>1308</v>
      </c>
    </row>
    <row r="310" spans="1:14">
      <c r="A310" t="s">
        <v>1199</v>
      </c>
      <c r="B310" t="s">
        <v>1309</v>
      </c>
      <c r="C310" t="s">
        <v>69</v>
      </c>
      <c r="D310" t="s">
        <v>78</v>
      </c>
      <c r="E310" t="s">
        <v>1310</v>
      </c>
      <c r="F310" t="s">
        <v>43</v>
      </c>
      <c r="G310">
        <f>HYPERLINK("http://clipc-services.ceda.ac.uk/dreq/u/590dac64-9e49-11e5-803c-0d0b866b59f3.html","web")</f>
        <v>0</v>
      </c>
      <c r="H310" t="s">
        <v>1311</v>
      </c>
      <c r="I310" t="s">
        <v>21</v>
      </c>
      <c r="J310" t="s">
        <v>1312</v>
      </c>
      <c r="K310" t="s">
        <v>1200</v>
      </c>
      <c r="L310" t="s">
        <v>1157</v>
      </c>
      <c r="M310" t="s">
        <v>43</v>
      </c>
      <c r="N310" t="s">
        <v>1313</v>
      </c>
    </row>
    <row r="311" spans="1:14">
      <c r="A311" t="s">
        <v>1199</v>
      </c>
      <c r="B311" t="s">
        <v>1314</v>
      </c>
      <c r="C311" t="s">
        <v>69</v>
      </c>
      <c r="D311" t="s">
        <v>78</v>
      </c>
      <c r="E311" t="s">
        <v>1315</v>
      </c>
      <c r="F311" t="s">
        <v>49</v>
      </c>
      <c r="G311">
        <f>HYPERLINK("http://clipc-services.ceda.ac.uk/dreq/u/5917ba9c-9e49-11e5-803c-0d0b866b59f3.html","web")</f>
        <v>0</v>
      </c>
      <c r="H311" t="s">
        <v>1316</v>
      </c>
      <c r="I311" t="s">
        <v>21</v>
      </c>
      <c r="J311" t="s">
        <v>1317</v>
      </c>
      <c r="K311" t="s">
        <v>1200</v>
      </c>
      <c r="L311" t="s">
        <v>1157</v>
      </c>
      <c r="M311" t="s">
        <v>49</v>
      </c>
      <c r="N311" t="s">
        <v>1318</v>
      </c>
    </row>
    <row r="312" spans="1:14">
      <c r="A312" t="s">
        <v>1199</v>
      </c>
      <c r="B312" t="s">
        <v>1319</v>
      </c>
      <c r="C312" t="s">
        <v>69</v>
      </c>
      <c r="D312" t="s">
        <v>78</v>
      </c>
      <c r="E312" t="s">
        <v>1320</v>
      </c>
      <c r="F312" t="s">
        <v>49</v>
      </c>
      <c r="G312">
        <f>HYPERLINK("http://clipc-services.ceda.ac.uk/dreq/u/590ecbda-9e49-11e5-803c-0d0b866b59f3.html","web")</f>
        <v>0</v>
      </c>
      <c r="H312" t="s">
        <v>1321</v>
      </c>
      <c r="I312" t="s">
        <v>21</v>
      </c>
      <c r="J312" t="s">
        <v>1322</v>
      </c>
      <c r="K312" t="s">
        <v>1200</v>
      </c>
      <c r="L312" t="s">
        <v>1157</v>
      </c>
      <c r="M312" t="s">
        <v>49</v>
      </c>
      <c r="N312" t="s">
        <v>1323</v>
      </c>
    </row>
    <row r="313" spans="1:14">
      <c r="A313" t="s">
        <v>1199</v>
      </c>
      <c r="B313" t="s">
        <v>1324</v>
      </c>
      <c r="C313" t="s">
        <v>69</v>
      </c>
      <c r="D313" t="s">
        <v>78</v>
      </c>
      <c r="E313" t="s">
        <v>1325</v>
      </c>
      <c r="F313" t="s">
        <v>308</v>
      </c>
      <c r="G313">
        <f>HYPERLINK("http://clipc-services.ceda.ac.uk/dreq/u/590dce42-9e49-11e5-803c-0d0b866b59f3.html","web")</f>
        <v>0</v>
      </c>
      <c r="H313" t="s">
        <v>1326</v>
      </c>
      <c r="I313" t="s">
        <v>21</v>
      </c>
      <c r="J313" t="s">
        <v>1327</v>
      </c>
      <c r="K313" t="s">
        <v>1200</v>
      </c>
      <c r="L313" t="s">
        <v>1157</v>
      </c>
      <c r="M313" t="s">
        <v>308</v>
      </c>
      <c r="N313" t="s">
        <v>1328</v>
      </c>
    </row>
    <row r="314" spans="1:14">
      <c r="A314" t="s">
        <v>1199</v>
      </c>
      <c r="B314" t="s">
        <v>1329</v>
      </c>
      <c r="C314" t="s">
        <v>69</v>
      </c>
      <c r="D314" t="s">
        <v>78</v>
      </c>
      <c r="E314" t="s">
        <v>1330</v>
      </c>
      <c r="F314" t="s">
        <v>308</v>
      </c>
      <c r="G314">
        <f>HYPERLINK("http://clipc-services.ceda.ac.uk/dreq/u/0353bea4-dca0-11e5-81c9-5404a60d96b5.html","web")</f>
        <v>0</v>
      </c>
      <c r="H314" t="s">
        <v>1331</v>
      </c>
      <c r="I314" t="s">
        <v>21</v>
      </c>
      <c r="J314" t="s">
        <v>1332</v>
      </c>
      <c r="K314" t="s">
        <v>1200</v>
      </c>
      <c r="L314" t="s">
        <v>1157</v>
      </c>
      <c r="M314" t="s">
        <v>308</v>
      </c>
      <c r="N314" t="s">
        <v>1333</v>
      </c>
    </row>
    <row r="315" spans="1:14">
      <c r="A315" t="s">
        <v>1199</v>
      </c>
      <c r="B315" t="s">
        <v>1334</v>
      </c>
      <c r="C315" t="s">
        <v>69</v>
      </c>
      <c r="D315" t="s">
        <v>78</v>
      </c>
      <c r="E315" t="s">
        <v>1335</v>
      </c>
      <c r="F315" t="s">
        <v>49</v>
      </c>
      <c r="G315">
        <f>HYPERLINK("http://clipc-services.ceda.ac.uk/dreq/u/590ef524-9e49-11e5-803c-0d0b866b59f3.html","web")</f>
        <v>0</v>
      </c>
      <c r="H315" t="s">
        <v>1336</v>
      </c>
      <c r="I315" t="s">
        <v>21</v>
      </c>
      <c r="J315" t="s">
        <v>1337</v>
      </c>
      <c r="K315" t="s">
        <v>1200</v>
      </c>
      <c r="L315" t="s">
        <v>1157</v>
      </c>
      <c r="M315" t="s">
        <v>49</v>
      </c>
      <c r="N315" t="s">
        <v>1338</v>
      </c>
    </row>
    <row r="316" spans="1:14">
      <c r="A316" t="s">
        <v>1199</v>
      </c>
      <c r="B316" t="s">
        <v>1339</v>
      </c>
      <c r="C316" t="s">
        <v>69</v>
      </c>
      <c r="D316" t="s">
        <v>78</v>
      </c>
      <c r="E316" t="s">
        <v>1340</v>
      </c>
      <c r="F316" t="s">
        <v>49</v>
      </c>
      <c r="G316">
        <f>HYPERLINK("http://clipc-services.ceda.ac.uk/dreq/u/590f2f8a-9e49-11e5-803c-0d0b866b59f3.html","web")</f>
        <v>0</v>
      </c>
      <c r="H316" t="s">
        <v>1341</v>
      </c>
      <c r="I316" t="s">
        <v>21</v>
      </c>
      <c r="J316" t="s">
        <v>1342</v>
      </c>
      <c r="K316" t="s">
        <v>1206</v>
      </c>
      <c r="L316" t="s">
        <v>1157</v>
      </c>
      <c r="M316" t="s">
        <v>49</v>
      </c>
      <c r="N316" t="s">
        <v>1343</v>
      </c>
    </row>
    <row r="317" spans="1:14">
      <c r="A317" t="s">
        <v>1199</v>
      </c>
      <c r="B317" t="s">
        <v>1344</v>
      </c>
      <c r="C317" t="s">
        <v>77</v>
      </c>
      <c r="D317" t="s">
        <v>78</v>
      </c>
      <c r="E317" t="s">
        <v>1345</v>
      </c>
      <c r="F317" t="s">
        <v>829</v>
      </c>
      <c r="G317">
        <f>HYPERLINK("http://clipc-services.ceda.ac.uk/dreq/u/590e3ee0-9e49-11e5-803c-0d0b866b59f3.html","web")</f>
        <v>0</v>
      </c>
      <c r="H317" t="s">
        <v>1346</v>
      </c>
      <c r="I317" t="s">
        <v>21</v>
      </c>
      <c r="J317" t="s">
        <v>1347</v>
      </c>
      <c r="K317" t="s">
        <v>1200</v>
      </c>
      <c r="L317" t="s">
        <v>1157</v>
      </c>
      <c r="M317" t="s">
        <v>829</v>
      </c>
      <c r="N317" t="s">
        <v>1348</v>
      </c>
    </row>
    <row r="318" spans="1:14">
      <c r="A318" t="s">
        <v>1199</v>
      </c>
      <c r="B318" t="s">
        <v>1349</v>
      </c>
      <c r="C318" t="s">
        <v>77</v>
      </c>
      <c r="D318" t="s">
        <v>78</v>
      </c>
      <c r="E318" t="s">
        <v>1350</v>
      </c>
      <c r="F318" t="s">
        <v>829</v>
      </c>
      <c r="G318">
        <f>HYPERLINK("http://clipc-services.ceda.ac.uk/dreq/u/590d4fc6-9e49-11e5-803c-0d0b866b59f3.html","web")</f>
        <v>0</v>
      </c>
      <c r="H318" t="s">
        <v>1351</v>
      </c>
      <c r="I318" t="s">
        <v>21</v>
      </c>
      <c r="J318" t="s">
        <v>1352</v>
      </c>
      <c r="K318" t="s">
        <v>1200</v>
      </c>
      <c r="L318" t="s">
        <v>1157</v>
      </c>
      <c r="M318" t="s">
        <v>829</v>
      </c>
      <c r="N318" t="s">
        <v>1353</v>
      </c>
    </row>
    <row r="319" spans="1:14">
      <c r="A319" t="s">
        <v>1199</v>
      </c>
      <c r="B319" t="s">
        <v>1354</v>
      </c>
      <c r="C319" t="s">
        <v>77</v>
      </c>
      <c r="D319" t="s">
        <v>78</v>
      </c>
      <c r="E319" t="s">
        <v>1355</v>
      </c>
      <c r="F319" t="s">
        <v>829</v>
      </c>
      <c r="G319">
        <f>HYPERLINK("http://clipc-services.ceda.ac.uk/dreq/u/590df8a4-9e49-11e5-803c-0d0b866b59f3.html","web")</f>
        <v>0</v>
      </c>
      <c r="H319" t="s">
        <v>1356</v>
      </c>
      <c r="I319" t="s">
        <v>21</v>
      </c>
      <c r="J319" t="s">
        <v>1357</v>
      </c>
      <c r="K319" t="s">
        <v>1200</v>
      </c>
      <c r="L319" t="s">
        <v>1157</v>
      </c>
      <c r="M319" t="s">
        <v>829</v>
      </c>
      <c r="N319" t="s">
        <v>1358</v>
      </c>
    </row>
    <row r="320" spans="1:14">
      <c r="A320" t="s">
        <v>1199</v>
      </c>
      <c r="B320" t="s">
        <v>1359</v>
      </c>
      <c r="C320" t="s">
        <v>77</v>
      </c>
      <c r="D320" t="s">
        <v>78</v>
      </c>
      <c r="E320" t="s">
        <v>1360</v>
      </c>
      <c r="F320" t="s">
        <v>829</v>
      </c>
      <c r="G320">
        <f>HYPERLINK("http://clipc-services.ceda.ac.uk/dreq/u/590df5e8-9e49-11e5-803c-0d0b866b59f3.html","web")</f>
        <v>0</v>
      </c>
      <c r="H320" t="s">
        <v>1361</v>
      </c>
      <c r="I320" t="s">
        <v>21</v>
      </c>
      <c r="J320" t="s">
        <v>1362</v>
      </c>
      <c r="K320" t="s">
        <v>1200</v>
      </c>
      <c r="L320" t="s">
        <v>1157</v>
      </c>
      <c r="M320" t="s">
        <v>829</v>
      </c>
      <c r="N320" t="s">
        <v>1363</v>
      </c>
    </row>
    <row r="321" spans="1:14">
      <c r="A321" t="s">
        <v>1199</v>
      </c>
      <c r="B321" t="s">
        <v>1364</v>
      </c>
      <c r="C321" t="s">
        <v>77</v>
      </c>
      <c r="D321" t="s">
        <v>78</v>
      </c>
      <c r="E321" t="s">
        <v>1365</v>
      </c>
      <c r="F321" t="s">
        <v>829</v>
      </c>
      <c r="G321">
        <f>HYPERLINK("http://clipc-services.ceda.ac.uk/dreq/u/590ed33c-9e49-11e5-803c-0d0b866b59f3.html","web")</f>
        <v>0</v>
      </c>
      <c r="H321" t="s">
        <v>1366</v>
      </c>
      <c r="I321" t="s">
        <v>21</v>
      </c>
      <c r="J321" t="s">
        <v>1367</v>
      </c>
      <c r="K321" t="s">
        <v>1200</v>
      </c>
      <c r="L321" t="s">
        <v>1157</v>
      </c>
      <c r="M321" t="s">
        <v>829</v>
      </c>
      <c r="N321" t="s">
        <v>1368</v>
      </c>
    </row>
    <row r="322" spans="1:14">
      <c r="A322" t="s">
        <v>1199</v>
      </c>
      <c r="B322" t="s">
        <v>1369</v>
      </c>
      <c r="C322" t="s">
        <v>77</v>
      </c>
      <c r="D322" t="s">
        <v>78</v>
      </c>
      <c r="E322" t="s">
        <v>1370</v>
      </c>
      <c r="F322" t="s">
        <v>829</v>
      </c>
      <c r="G322">
        <f>HYPERLINK("http://clipc-services.ceda.ac.uk/dreq/u/590d7654-9e49-11e5-803c-0d0b866b59f3.html","web")</f>
        <v>0</v>
      </c>
      <c r="H322" t="s">
        <v>1371</v>
      </c>
      <c r="I322" t="s">
        <v>21</v>
      </c>
      <c r="J322" t="s">
        <v>1372</v>
      </c>
      <c r="K322" t="s">
        <v>1200</v>
      </c>
      <c r="L322" t="s">
        <v>1157</v>
      </c>
      <c r="M322" t="s">
        <v>829</v>
      </c>
      <c r="N322" t="s">
        <v>1373</v>
      </c>
    </row>
    <row r="323" spans="1:14">
      <c r="A323" t="s">
        <v>1199</v>
      </c>
      <c r="B323" t="s">
        <v>1374</v>
      </c>
      <c r="C323" t="s">
        <v>69</v>
      </c>
      <c r="D323" t="s">
        <v>78</v>
      </c>
      <c r="E323" t="s">
        <v>1375</v>
      </c>
      <c r="F323" t="s">
        <v>1376</v>
      </c>
      <c r="G323">
        <f>HYPERLINK("http://clipc-services.ceda.ac.uk/dreq/u/590f9d30-9e49-11e5-803c-0d0b866b59f3.html","web")</f>
        <v>0</v>
      </c>
      <c r="H323" t="s">
        <v>1377</v>
      </c>
      <c r="I323" t="s">
        <v>21</v>
      </c>
      <c r="J323" t="s">
        <v>1378</v>
      </c>
      <c r="K323" t="s">
        <v>1206</v>
      </c>
      <c r="L323" t="s">
        <v>1157</v>
      </c>
      <c r="M323" t="s">
        <v>1376</v>
      </c>
      <c r="N323" t="s">
        <v>1379</v>
      </c>
    </row>
    <row r="324" spans="1:14">
      <c r="A324" t="s">
        <v>1199</v>
      </c>
      <c r="B324" t="s">
        <v>1380</v>
      </c>
      <c r="C324" t="s">
        <v>77</v>
      </c>
      <c r="D324" t="s">
        <v>1381</v>
      </c>
      <c r="E324" t="s">
        <v>1382</v>
      </c>
      <c r="F324" t="s">
        <v>64</v>
      </c>
      <c r="G324">
        <f>HYPERLINK("http://clipc-services.ceda.ac.uk/dreq/u/590d98b4-9e49-11e5-803c-0d0b866b59f3.html","web")</f>
        <v>0</v>
      </c>
      <c r="H324" t="s">
        <v>1383</v>
      </c>
      <c r="I324" t="s">
        <v>21</v>
      </c>
      <c r="J324" t="s">
        <v>1384</v>
      </c>
      <c r="K324" t="s">
        <v>1200</v>
      </c>
      <c r="L324" t="s">
        <v>1157</v>
      </c>
      <c r="M324" t="s">
        <v>64</v>
      </c>
      <c r="N324" t="s">
        <v>1385</v>
      </c>
    </row>
    <row r="325" spans="1:14">
      <c r="A325" t="s">
        <v>1199</v>
      </c>
      <c r="B325" t="s">
        <v>1386</v>
      </c>
      <c r="C325" t="s">
        <v>77</v>
      </c>
      <c r="D325" t="s">
        <v>1381</v>
      </c>
      <c r="E325" t="s">
        <v>1387</v>
      </c>
      <c r="F325" t="s">
        <v>43</v>
      </c>
      <c r="G325">
        <f>HYPERLINK("http://clipc-services.ceda.ac.uk/dreq/u/590dfdc2-9e49-11e5-803c-0d0b866b59f3.html","web")</f>
        <v>0</v>
      </c>
      <c r="H325" t="s">
        <v>1388</v>
      </c>
      <c r="I325" t="s">
        <v>21</v>
      </c>
      <c r="J325" t="s">
        <v>1389</v>
      </c>
      <c r="K325" t="s">
        <v>1200</v>
      </c>
      <c r="L325" t="s">
        <v>1157</v>
      </c>
      <c r="M325" t="s">
        <v>43</v>
      </c>
      <c r="N325" t="s">
        <v>1390</v>
      </c>
    </row>
    <row r="326" spans="1:14">
      <c r="A326" t="s">
        <v>1199</v>
      </c>
      <c r="B326" t="s">
        <v>1391</v>
      </c>
      <c r="C326" t="s">
        <v>77</v>
      </c>
      <c r="D326" t="s">
        <v>1381</v>
      </c>
      <c r="E326" t="s">
        <v>1392</v>
      </c>
      <c r="F326" t="s">
        <v>43</v>
      </c>
      <c r="G326">
        <f>HYPERLINK("http://clipc-services.ceda.ac.uk/dreq/u/59133288-9e49-11e5-803c-0d0b866b59f3.html","web")</f>
        <v>0</v>
      </c>
      <c r="H326" t="s">
        <v>1393</v>
      </c>
      <c r="I326" t="s">
        <v>21</v>
      </c>
      <c r="J326" t="s">
        <v>1394</v>
      </c>
      <c r="K326" t="s">
        <v>1200</v>
      </c>
      <c r="L326" t="s">
        <v>1157</v>
      </c>
      <c r="M326" t="s">
        <v>43</v>
      </c>
      <c r="N326" t="s">
        <v>1395</v>
      </c>
    </row>
    <row r="327" spans="1:14">
      <c r="A327" t="s">
        <v>1199</v>
      </c>
      <c r="B327" t="s">
        <v>1396</v>
      </c>
      <c r="C327" t="s">
        <v>16</v>
      </c>
      <c r="D327" t="s">
        <v>78</v>
      </c>
      <c r="E327" t="s">
        <v>1397</v>
      </c>
      <c r="F327" t="s">
        <v>57</v>
      </c>
      <c r="G327">
        <f>HYPERLINK("http://clipc-services.ceda.ac.uk/dreq/u/5917184e-9e49-11e5-803c-0d0b866b59f3.html","web")</f>
        <v>0</v>
      </c>
      <c r="H327" t="s">
        <v>1398</v>
      </c>
      <c r="I327" t="s">
        <v>21</v>
      </c>
      <c r="J327" t="s">
        <v>1399</v>
      </c>
      <c r="K327" t="s">
        <v>1400</v>
      </c>
      <c r="L327" t="s">
        <v>1157</v>
      </c>
      <c r="M327" t="s">
        <v>57</v>
      </c>
      <c r="N327" t="s">
        <v>1401</v>
      </c>
    </row>
    <row r="328" spans="1:14">
      <c r="A328" t="s">
        <v>1199</v>
      </c>
      <c r="B328" t="s">
        <v>1402</v>
      </c>
      <c r="C328" t="s">
        <v>69</v>
      </c>
      <c r="D328" t="s">
        <v>1209</v>
      </c>
      <c r="E328" t="s">
        <v>1403</v>
      </c>
      <c r="F328" t="s">
        <v>608</v>
      </c>
      <c r="G328">
        <f>HYPERLINK("http://clipc-services.ceda.ac.uk/dreq/u/7309e7f8-7a68-11e6-8db2-ac72891c3257.html","web")</f>
        <v>0</v>
      </c>
      <c r="H328" t="s">
        <v>1404</v>
      </c>
      <c r="I328" t="s">
        <v>21</v>
      </c>
      <c r="J328" t="s">
        <v>1212</v>
      </c>
      <c r="K328" t="s">
        <v>1206</v>
      </c>
      <c r="L328" t="s">
        <v>1157</v>
      </c>
      <c r="M328" t="s">
        <v>608</v>
      </c>
      <c r="N328" t="s">
        <v>1405</v>
      </c>
    </row>
    <row r="329" spans="1:14">
      <c r="A329" t="s">
        <v>1199</v>
      </c>
      <c r="B329" t="s">
        <v>1406</v>
      </c>
      <c r="C329" t="s">
        <v>77</v>
      </c>
      <c r="D329" t="s">
        <v>78</v>
      </c>
      <c r="E329" t="s">
        <v>1407</v>
      </c>
      <c r="F329">
        <v>0.001</v>
      </c>
      <c r="G329">
        <f>HYPERLINK("http://clipc-services.ceda.ac.uk/dreq/u/5913e674-9e49-11e5-803c-0d0b866b59f3.html","web")</f>
        <v>0</v>
      </c>
      <c r="H329" t="s">
        <v>1408</v>
      </c>
      <c r="I329" t="s">
        <v>21</v>
      </c>
      <c r="J329" t="s">
        <v>1409</v>
      </c>
      <c r="K329" t="s">
        <v>1258</v>
      </c>
      <c r="L329" t="s">
        <v>1157</v>
      </c>
      <c r="M329">
        <v>0.001</v>
      </c>
      <c r="N329" t="s">
        <v>1410</v>
      </c>
    </row>
    <row r="330" spans="1:14">
      <c r="A330" t="s">
        <v>1199</v>
      </c>
      <c r="B330" t="s">
        <v>1411</v>
      </c>
      <c r="C330" t="s">
        <v>77</v>
      </c>
      <c r="D330" t="s">
        <v>78</v>
      </c>
      <c r="E330" t="s">
        <v>1412</v>
      </c>
      <c r="F330" t="s">
        <v>57</v>
      </c>
      <c r="G330">
        <f>HYPERLINK("http://clipc-services.ceda.ac.uk/dreq/u/590c7920-9e49-11e5-803c-0d0b866b59f3.html","web")</f>
        <v>0</v>
      </c>
      <c r="H330" t="s">
        <v>1413</v>
      </c>
      <c r="I330" t="s">
        <v>21</v>
      </c>
      <c r="J330" t="s">
        <v>1414</v>
      </c>
      <c r="K330" t="s">
        <v>1200</v>
      </c>
      <c r="L330" t="s">
        <v>1157</v>
      </c>
      <c r="M330" t="s">
        <v>57</v>
      </c>
      <c r="N330" t="s">
        <v>1415</v>
      </c>
    </row>
    <row r="331" spans="1:14">
      <c r="A331" t="s">
        <v>1199</v>
      </c>
      <c r="B331" t="s">
        <v>1416</v>
      </c>
      <c r="C331" t="s">
        <v>69</v>
      </c>
      <c r="D331" t="s">
        <v>17</v>
      </c>
      <c r="E331" t="s">
        <v>1417</v>
      </c>
      <c r="F331" t="s">
        <v>1235</v>
      </c>
      <c r="G331">
        <f>HYPERLINK("http://clipc-services.ceda.ac.uk/dreq/u/590d70b4-9e49-11e5-803c-0d0b866b59f3.html","web")</f>
        <v>0</v>
      </c>
      <c r="H331" t="s">
        <v>1418</v>
      </c>
      <c r="I331" t="s">
        <v>21</v>
      </c>
      <c r="J331" t="s">
        <v>1419</v>
      </c>
      <c r="K331" t="s">
        <v>1200</v>
      </c>
      <c r="L331" t="s">
        <v>1157</v>
      </c>
      <c r="M331" t="s">
        <v>1235</v>
      </c>
      <c r="N331" t="s">
        <v>1420</v>
      </c>
    </row>
    <row r="332" spans="1:14">
      <c r="A332" t="s">
        <v>1199</v>
      </c>
      <c r="B332" t="s">
        <v>1421</v>
      </c>
      <c r="C332" t="s">
        <v>69</v>
      </c>
      <c r="D332" t="s">
        <v>78</v>
      </c>
      <c r="E332" t="s">
        <v>1422</v>
      </c>
      <c r="F332" t="s">
        <v>1376</v>
      </c>
      <c r="G332">
        <f>HYPERLINK("http://clipc-services.ceda.ac.uk/dreq/u/5912f890-9e49-11e5-803c-0d0b866b59f3.html","web")</f>
        <v>0</v>
      </c>
      <c r="H332" t="s">
        <v>1423</v>
      </c>
      <c r="I332" t="s">
        <v>21</v>
      </c>
      <c r="J332" t="s">
        <v>1424</v>
      </c>
      <c r="K332" t="s">
        <v>1200</v>
      </c>
      <c r="L332" t="s">
        <v>1157</v>
      </c>
      <c r="M332" t="s">
        <v>1376</v>
      </c>
      <c r="N332" t="s">
        <v>1425</v>
      </c>
    </row>
    <row r="333" spans="1:14">
      <c r="A333" t="s">
        <v>1199</v>
      </c>
      <c r="B333" t="s">
        <v>1426</v>
      </c>
      <c r="C333" t="s">
        <v>16</v>
      </c>
      <c r="D333" t="s">
        <v>78</v>
      </c>
      <c r="E333" t="s">
        <v>1427</v>
      </c>
      <c r="F333" t="s">
        <v>57</v>
      </c>
      <c r="G333">
        <f>HYPERLINK("http://clipc-services.ceda.ac.uk/dreq/u/5914a6b8-9e49-11e5-803c-0d0b866b59f3.html","web")</f>
        <v>0</v>
      </c>
      <c r="H333" t="s">
        <v>1428</v>
      </c>
      <c r="I333" t="s">
        <v>21</v>
      </c>
      <c r="J333" t="s">
        <v>1429</v>
      </c>
      <c r="K333" t="s">
        <v>1430</v>
      </c>
      <c r="L333" t="s">
        <v>1157</v>
      </c>
      <c r="M333" t="s">
        <v>57</v>
      </c>
      <c r="N333" t="s">
        <v>1431</v>
      </c>
    </row>
    <row r="334" spans="1:14">
      <c r="A334" t="s">
        <v>1199</v>
      </c>
      <c r="B334" t="s">
        <v>1159</v>
      </c>
      <c r="C334" t="s">
        <v>16</v>
      </c>
      <c r="D334" t="s">
        <v>78</v>
      </c>
      <c r="E334" t="s">
        <v>1160</v>
      </c>
      <c r="F334" t="s">
        <v>43</v>
      </c>
      <c r="G334">
        <f>HYPERLINK("http://clipc-services.ceda.ac.uk/dreq/u/5913c266-9e49-11e5-803c-0d0b866b59f3.html","web")</f>
        <v>0</v>
      </c>
      <c r="H334" t="s">
        <v>1161</v>
      </c>
      <c r="I334" t="s">
        <v>21</v>
      </c>
      <c r="J334" t="s">
        <v>1162</v>
      </c>
      <c r="K334" t="s">
        <v>1432</v>
      </c>
      <c r="L334" t="s">
        <v>1157</v>
      </c>
      <c r="M334" t="s">
        <v>43</v>
      </c>
      <c r="N334" t="s">
        <v>1164</v>
      </c>
    </row>
    <row r="335" spans="1:14">
      <c r="A335" t="s">
        <v>1199</v>
      </c>
      <c r="B335" t="s">
        <v>1165</v>
      </c>
      <c r="C335" t="s">
        <v>16</v>
      </c>
      <c r="D335" t="s">
        <v>78</v>
      </c>
      <c r="E335" t="s">
        <v>1166</v>
      </c>
      <c r="F335" t="s">
        <v>866</v>
      </c>
      <c r="G335">
        <f>HYPERLINK("http://clipc-services.ceda.ac.uk/dreq/u/590f4f2e-9e49-11e5-803c-0d0b866b59f3.html","web")</f>
        <v>0</v>
      </c>
      <c r="H335" t="s">
        <v>1167</v>
      </c>
      <c r="I335" t="s">
        <v>21</v>
      </c>
      <c r="J335" t="s">
        <v>1168</v>
      </c>
      <c r="K335" t="s">
        <v>1433</v>
      </c>
      <c r="L335" t="s">
        <v>1157</v>
      </c>
      <c r="M335" t="s">
        <v>866</v>
      </c>
      <c r="N335" t="s">
        <v>1169</v>
      </c>
    </row>
    <row r="336" spans="1:14">
      <c r="A336" t="s">
        <v>1199</v>
      </c>
      <c r="B336" t="s">
        <v>1434</v>
      </c>
      <c r="C336" t="s">
        <v>77</v>
      </c>
      <c r="D336" t="s">
        <v>17</v>
      </c>
      <c r="E336" t="s">
        <v>1435</v>
      </c>
      <c r="F336" t="s">
        <v>1227</v>
      </c>
      <c r="G336">
        <f>HYPERLINK("http://clipc-services.ceda.ac.uk/dreq/u/590ea16e-9e49-11e5-803c-0d0b866b59f3.html","web")</f>
        <v>0</v>
      </c>
      <c r="H336" t="s">
        <v>1436</v>
      </c>
      <c r="I336" t="s">
        <v>21</v>
      </c>
      <c r="J336" t="s">
        <v>1437</v>
      </c>
      <c r="K336" t="s">
        <v>1200</v>
      </c>
      <c r="L336" t="s">
        <v>1157</v>
      </c>
      <c r="M336" t="s">
        <v>1227</v>
      </c>
      <c r="N336" t="s">
        <v>1438</v>
      </c>
    </row>
    <row r="337" spans="1:14">
      <c r="A337" t="s">
        <v>1199</v>
      </c>
      <c r="B337" t="s">
        <v>1439</v>
      </c>
      <c r="C337" t="s">
        <v>77</v>
      </c>
      <c r="D337" t="s">
        <v>17</v>
      </c>
      <c r="E337" t="s">
        <v>1440</v>
      </c>
      <c r="F337" t="s">
        <v>1227</v>
      </c>
      <c r="G337">
        <f>HYPERLINK("http://clipc-services.ceda.ac.uk/dreq/u/590e4bd8-9e49-11e5-803c-0d0b866b59f3.html","web")</f>
        <v>0</v>
      </c>
      <c r="H337" t="s">
        <v>1441</v>
      </c>
      <c r="I337" t="s">
        <v>21</v>
      </c>
      <c r="J337" t="s">
        <v>1442</v>
      </c>
      <c r="K337" t="s">
        <v>1200</v>
      </c>
      <c r="L337" t="s">
        <v>1157</v>
      </c>
      <c r="M337" t="s">
        <v>1227</v>
      </c>
      <c r="N337" t="s">
        <v>1443</v>
      </c>
    </row>
    <row r="338" spans="1:14">
      <c r="A338" t="s">
        <v>1199</v>
      </c>
      <c r="B338" t="s">
        <v>1444</v>
      </c>
      <c r="C338" t="s">
        <v>69</v>
      </c>
      <c r="D338" t="s">
        <v>78</v>
      </c>
      <c r="E338" t="s">
        <v>1445</v>
      </c>
      <c r="F338" t="s">
        <v>829</v>
      </c>
      <c r="G338">
        <f>HYPERLINK("http://clipc-services.ceda.ac.uk/dreq/u/5913f77c-9e49-11e5-803c-0d0b866b59f3.html","web")</f>
        <v>0</v>
      </c>
      <c r="H338" t="s">
        <v>1446</v>
      </c>
      <c r="I338" t="s">
        <v>21</v>
      </c>
      <c r="J338" t="s">
        <v>1447</v>
      </c>
      <c r="K338" t="s">
        <v>1448</v>
      </c>
      <c r="L338" t="s">
        <v>1157</v>
      </c>
      <c r="M338" t="s">
        <v>829</v>
      </c>
      <c r="N338" t="s">
        <v>1449</v>
      </c>
    </row>
    <row r="339" spans="1:14">
      <c r="A339" t="s">
        <v>1199</v>
      </c>
      <c r="B339" t="s">
        <v>1450</v>
      </c>
      <c r="C339" t="s">
        <v>69</v>
      </c>
      <c r="D339" t="s">
        <v>78</v>
      </c>
      <c r="E339" t="s">
        <v>1451</v>
      </c>
      <c r="F339" t="s">
        <v>829</v>
      </c>
      <c r="G339">
        <f>HYPERLINK("http://clipc-services.ceda.ac.uk/dreq/u/590d2848-9e49-11e5-803c-0d0b866b59f3.html","web")</f>
        <v>0</v>
      </c>
      <c r="H339" t="s">
        <v>1452</v>
      </c>
      <c r="I339" t="s">
        <v>21</v>
      </c>
      <c r="J339" t="s">
        <v>1453</v>
      </c>
      <c r="K339" t="s">
        <v>1200</v>
      </c>
      <c r="L339" t="s">
        <v>1157</v>
      </c>
      <c r="M339" t="s">
        <v>829</v>
      </c>
      <c r="N339" t="s">
        <v>1454</v>
      </c>
    </row>
    <row r="340" spans="1:14">
      <c r="A340" t="s">
        <v>1199</v>
      </c>
      <c r="B340" t="s">
        <v>1455</v>
      </c>
      <c r="C340" t="s">
        <v>69</v>
      </c>
      <c r="D340" t="s">
        <v>78</v>
      </c>
      <c r="E340" t="s">
        <v>1456</v>
      </c>
      <c r="F340" t="s">
        <v>829</v>
      </c>
      <c r="G340">
        <f>HYPERLINK("http://clipc-services.ceda.ac.uk/dreq/u/591774d8-9e49-11e5-803c-0d0b866b59f3.html","web")</f>
        <v>0</v>
      </c>
      <c r="H340" t="s">
        <v>1457</v>
      </c>
      <c r="I340" t="s">
        <v>21</v>
      </c>
      <c r="J340" t="s">
        <v>1458</v>
      </c>
      <c r="K340" t="s">
        <v>1448</v>
      </c>
      <c r="L340" t="s">
        <v>1157</v>
      </c>
      <c r="M340" t="s">
        <v>829</v>
      </c>
      <c r="N340" t="s">
        <v>1459</v>
      </c>
    </row>
    <row r="341" spans="1:14">
      <c r="A341" t="s">
        <v>1199</v>
      </c>
      <c r="B341" t="s">
        <v>1460</v>
      </c>
      <c r="C341" t="s">
        <v>69</v>
      </c>
      <c r="D341" t="s">
        <v>78</v>
      </c>
      <c r="E341" t="s">
        <v>1461</v>
      </c>
      <c r="F341" t="s">
        <v>829</v>
      </c>
      <c r="G341">
        <f>HYPERLINK("http://clipc-services.ceda.ac.uk/dreq/u/59150da6-9e49-11e5-803c-0d0b866b59f3.html","web")</f>
        <v>0</v>
      </c>
      <c r="H341" t="s">
        <v>1462</v>
      </c>
      <c r="I341" t="s">
        <v>21</v>
      </c>
      <c r="J341" t="s">
        <v>1463</v>
      </c>
      <c r="K341" t="s">
        <v>1200</v>
      </c>
      <c r="L341" t="s">
        <v>1157</v>
      </c>
      <c r="M341" t="s">
        <v>829</v>
      </c>
      <c r="N341" t="s">
        <v>1464</v>
      </c>
    </row>
    <row r="342" spans="1:14">
      <c r="A342" t="s">
        <v>1199</v>
      </c>
      <c r="B342" t="s">
        <v>1465</v>
      </c>
      <c r="C342" t="s">
        <v>69</v>
      </c>
      <c r="D342" t="s">
        <v>78</v>
      </c>
      <c r="E342" t="s">
        <v>1466</v>
      </c>
      <c r="F342" t="s">
        <v>1172</v>
      </c>
      <c r="G342">
        <f>HYPERLINK("http://clipc-services.ceda.ac.uk/dreq/u/5914d6d8-9e49-11e5-803c-0d0b866b59f3.html","web")</f>
        <v>0</v>
      </c>
      <c r="H342" t="s">
        <v>1467</v>
      </c>
      <c r="I342" t="s">
        <v>21</v>
      </c>
      <c r="J342" t="s">
        <v>1468</v>
      </c>
      <c r="K342" t="s">
        <v>1200</v>
      </c>
      <c r="L342" t="s">
        <v>1157</v>
      </c>
      <c r="M342" t="s">
        <v>1172</v>
      </c>
      <c r="N342" t="s">
        <v>1469</v>
      </c>
    </row>
    <row r="343" spans="1:14">
      <c r="A343" t="s">
        <v>1199</v>
      </c>
      <c r="B343" t="s">
        <v>1470</v>
      </c>
      <c r="C343" t="s">
        <v>69</v>
      </c>
      <c r="D343" t="s">
        <v>78</v>
      </c>
      <c r="E343" t="s">
        <v>1471</v>
      </c>
      <c r="F343" t="s">
        <v>1172</v>
      </c>
      <c r="G343">
        <f>HYPERLINK("http://clipc-services.ceda.ac.uk/dreq/u/590e34fe-9e49-11e5-803c-0d0b866b59f3.html","web")</f>
        <v>0</v>
      </c>
      <c r="H343" t="s">
        <v>1472</v>
      </c>
      <c r="I343" t="s">
        <v>21</v>
      </c>
      <c r="J343" t="s">
        <v>1473</v>
      </c>
      <c r="K343" t="s">
        <v>1474</v>
      </c>
      <c r="L343" t="s">
        <v>1157</v>
      </c>
      <c r="M343" t="s">
        <v>1172</v>
      </c>
      <c r="N343" t="s">
        <v>1475</v>
      </c>
    </row>
    <row r="344" spans="1:14">
      <c r="A344" t="s">
        <v>1199</v>
      </c>
      <c r="B344" t="s">
        <v>1170</v>
      </c>
      <c r="C344" t="s">
        <v>16</v>
      </c>
      <c r="D344" t="s">
        <v>78</v>
      </c>
      <c r="E344" t="s">
        <v>1171</v>
      </c>
      <c r="F344" t="s">
        <v>1172</v>
      </c>
      <c r="G344">
        <f>HYPERLINK("http://clipc-services.ceda.ac.uk/dreq/u/5914a456-9e49-11e5-803c-0d0b866b59f3.html","web")</f>
        <v>0</v>
      </c>
      <c r="H344" t="s">
        <v>1173</v>
      </c>
      <c r="I344" t="s">
        <v>21</v>
      </c>
      <c r="J344" t="s">
        <v>1174</v>
      </c>
      <c r="K344" t="s">
        <v>1476</v>
      </c>
      <c r="L344" t="s">
        <v>1157</v>
      </c>
      <c r="M344" t="s">
        <v>1172</v>
      </c>
      <c r="N344" t="s">
        <v>1176</v>
      </c>
    </row>
    <row r="345" spans="1:14">
      <c r="A345" t="s">
        <v>1199</v>
      </c>
      <c r="B345" t="s">
        <v>1177</v>
      </c>
      <c r="C345" t="s">
        <v>16</v>
      </c>
      <c r="D345" t="s">
        <v>78</v>
      </c>
      <c r="E345" t="s">
        <v>1178</v>
      </c>
      <c r="F345" t="s">
        <v>43</v>
      </c>
      <c r="G345">
        <f>HYPERLINK("http://clipc-services.ceda.ac.uk/dreq/u/591321f8-9e49-11e5-803c-0d0b866b59f3.html","web")</f>
        <v>0</v>
      </c>
      <c r="H345" t="s">
        <v>1179</v>
      </c>
      <c r="I345" t="s">
        <v>21</v>
      </c>
      <c r="J345" t="s">
        <v>1180</v>
      </c>
      <c r="K345" t="s">
        <v>1477</v>
      </c>
      <c r="L345" t="s">
        <v>1157</v>
      </c>
      <c r="M345" t="s">
        <v>43</v>
      </c>
      <c r="N345" t="s">
        <v>1182</v>
      </c>
    </row>
    <row r="346" spans="1:14">
      <c r="A346" t="s">
        <v>1199</v>
      </c>
      <c r="B346" t="s">
        <v>1183</v>
      </c>
      <c r="C346" t="s">
        <v>16</v>
      </c>
      <c r="D346" t="s">
        <v>78</v>
      </c>
      <c r="E346" t="s">
        <v>1184</v>
      </c>
      <c r="F346">
        <v>1</v>
      </c>
      <c r="G346">
        <f>HYPERLINK("http://clipc-services.ceda.ac.uk/dreq/u/590e8b2a-9e49-11e5-803c-0d0b866b59f3.html","web")</f>
        <v>0</v>
      </c>
      <c r="H346" t="s">
        <v>1185</v>
      </c>
      <c r="I346" t="s">
        <v>21</v>
      </c>
      <c r="J346" t="s">
        <v>1186</v>
      </c>
      <c r="K346" t="s">
        <v>1433</v>
      </c>
      <c r="L346" t="s">
        <v>1157</v>
      </c>
      <c r="M346">
        <v>1</v>
      </c>
      <c r="N346" t="s">
        <v>1187</v>
      </c>
    </row>
    <row r="347" spans="1:14">
      <c r="A347" t="s">
        <v>1199</v>
      </c>
      <c r="B347" t="s">
        <v>1188</v>
      </c>
      <c r="C347" t="s">
        <v>16</v>
      </c>
      <c r="D347" t="s">
        <v>78</v>
      </c>
      <c r="E347" t="s">
        <v>1189</v>
      </c>
      <c r="F347" t="s">
        <v>866</v>
      </c>
      <c r="G347">
        <f>HYPERLINK("http://clipc-services.ceda.ac.uk/dreq/u/590e80c6-9e49-11e5-803c-0d0b866b59f3.html","web")</f>
        <v>0</v>
      </c>
      <c r="H347" t="s">
        <v>1190</v>
      </c>
      <c r="I347" t="s">
        <v>21</v>
      </c>
      <c r="J347" t="s">
        <v>1191</v>
      </c>
      <c r="K347" t="s">
        <v>1478</v>
      </c>
      <c r="L347" t="s">
        <v>1157</v>
      </c>
      <c r="M347" t="s">
        <v>866</v>
      </c>
      <c r="N347" t="s">
        <v>1193</v>
      </c>
    </row>
    <row r="348" spans="1:14">
      <c r="A348" t="s">
        <v>1199</v>
      </c>
      <c r="B348" t="s">
        <v>1194</v>
      </c>
      <c r="C348" t="s">
        <v>16</v>
      </c>
      <c r="D348" t="s">
        <v>78</v>
      </c>
      <c r="E348" t="s">
        <v>1195</v>
      </c>
      <c r="F348" t="s">
        <v>866</v>
      </c>
      <c r="G348">
        <f>HYPERLINK("http://clipc-services.ceda.ac.uk/dreq/u/59141748-9e49-11e5-803c-0d0b866b59f3.html","web")</f>
        <v>0</v>
      </c>
      <c r="H348" t="s">
        <v>1196</v>
      </c>
      <c r="I348" t="s">
        <v>21</v>
      </c>
      <c r="J348" t="s">
        <v>1197</v>
      </c>
      <c r="K348" t="s">
        <v>1478</v>
      </c>
      <c r="L348" t="s">
        <v>1157</v>
      </c>
      <c r="M348" t="s">
        <v>866</v>
      </c>
      <c r="N348" t="s">
        <v>1198</v>
      </c>
    </row>
    <row r="349" spans="1:14">
      <c r="A349" t="s">
        <v>1199</v>
      </c>
      <c r="B349" t="s">
        <v>1479</v>
      </c>
      <c r="C349" t="s">
        <v>16</v>
      </c>
      <c r="D349" t="s">
        <v>78</v>
      </c>
      <c r="E349" t="s">
        <v>1480</v>
      </c>
      <c r="F349" t="s">
        <v>43</v>
      </c>
      <c r="G349">
        <f>HYPERLINK("http://clipc-services.ceda.ac.uk/dreq/u/591801d2-9e49-11e5-803c-0d0b866b59f3.html","web")</f>
        <v>0</v>
      </c>
      <c r="H349" t="s">
        <v>1481</v>
      </c>
      <c r="I349" t="s">
        <v>21</v>
      </c>
      <c r="J349" t="s">
        <v>1482</v>
      </c>
      <c r="K349" t="s">
        <v>1433</v>
      </c>
      <c r="L349" t="s">
        <v>1157</v>
      </c>
      <c r="M349" t="s">
        <v>43</v>
      </c>
      <c r="N349" t="s">
        <v>1483</v>
      </c>
    </row>
    <row r="350" spans="1:14">
      <c r="A350" t="s">
        <v>1199</v>
      </c>
      <c r="B350" t="s">
        <v>1484</v>
      </c>
      <c r="C350" t="s">
        <v>69</v>
      </c>
      <c r="D350" t="s">
        <v>143</v>
      </c>
      <c r="E350" t="s">
        <v>1485</v>
      </c>
      <c r="F350" t="s">
        <v>1486</v>
      </c>
      <c r="G350">
        <f>HYPERLINK("http://clipc-services.ceda.ac.uk/dreq/u/5913c9aa-9e49-11e5-803c-0d0b866b59f3.html","web")</f>
        <v>0</v>
      </c>
      <c r="H350" t="s">
        <v>1487</v>
      </c>
      <c r="I350" t="s">
        <v>21</v>
      </c>
      <c r="J350" t="s">
        <v>1488</v>
      </c>
      <c r="K350" t="s">
        <v>1200</v>
      </c>
      <c r="L350" t="s">
        <v>1157</v>
      </c>
      <c r="M350" t="s">
        <v>1486</v>
      </c>
      <c r="N350" t="s">
        <v>1489</v>
      </c>
    </row>
    <row r="351" spans="1:14">
      <c r="A351" t="s">
        <v>1199</v>
      </c>
      <c r="B351" t="s">
        <v>1490</v>
      </c>
      <c r="C351" t="s">
        <v>69</v>
      </c>
      <c r="D351" t="s">
        <v>143</v>
      </c>
      <c r="E351" t="s">
        <v>1491</v>
      </c>
      <c r="F351" t="s">
        <v>1486</v>
      </c>
      <c r="G351">
        <f>HYPERLINK("http://clipc-services.ceda.ac.uk/dreq/u/590ee2fa-9e49-11e5-803c-0d0b866b59f3.html","web")</f>
        <v>0</v>
      </c>
      <c r="H351" t="s">
        <v>1492</v>
      </c>
      <c r="I351" t="s">
        <v>21</v>
      </c>
      <c r="J351" t="s">
        <v>1493</v>
      </c>
      <c r="K351" t="s">
        <v>1200</v>
      </c>
      <c r="L351" t="s">
        <v>1157</v>
      </c>
      <c r="M351" t="s">
        <v>1486</v>
      </c>
      <c r="N351" t="s">
        <v>1494</v>
      </c>
    </row>
    <row r="352" spans="1:14">
      <c r="A352" t="s">
        <v>1199</v>
      </c>
      <c r="B352" t="s">
        <v>1495</v>
      </c>
      <c r="C352" t="s">
        <v>69</v>
      </c>
      <c r="D352" t="s">
        <v>78</v>
      </c>
      <c r="E352" t="s">
        <v>1496</v>
      </c>
      <c r="F352" t="s">
        <v>308</v>
      </c>
      <c r="G352">
        <f>HYPERLINK("http://clipc-services.ceda.ac.uk/dreq/u/59139246-9e49-11e5-803c-0d0b866b59f3.html","web")</f>
        <v>0</v>
      </c>
      <c r="H352" t="s">
        <v>1497</v>
      </c>
      <c r="I352" t="s">
        <v>21</v>
      </c>
      <c r="J352" t="s">
        <v>1498</v>
      </c>
      <c r="K352" t="s">
        <v>1200</v>
      </c>
      <c r="L352" t="s">
        <v>1157</v>
      </c>
      <c r="M352" t="s">
        <v>308</v>
      </c>
      <c r="N352" t="s">
        <v>1499</v>
      </c>
    </row>
    <row r="353" spans="1:14">
      <c r="A353" t="s">
        <v>1199</v>
      </c>
      <c r="B353" t="s">
        <v>1500</v>
      </c>
      <c r="C353" t="s">
        <v>69</v>
      </c>
      <c r="D353" t="s">
        <v>78</v>
      </c>
      <c r="E353" t="s">
        <v>1501</v>
      </c>
      <c r="F353" t="s">
        <v>308</v>
      </c>
      <c r="G353">
        <f>HYPERLINK("http://clipc-services.ceda.ac.uk/dreq/u/590e1ef6-9e49-11e5-803c-0d0b866b59f3.html","web")</f>
        <v>0</v>
      </c>
      <c r="H353" t="s">
        <v>1502</v>
      </c>
      <c r="I353" t="s">
        <v>21</v>
      </c>
      <c r="J353" t="s">
        <v>1503</v>
      </c>
      <c r="K353" t="s">
        <v>1206</v>
      </c>
      <c r="L353" t="s">
        <v>1157</v>
      </c>
      <c r="M353" t="s">
        <v>308</v>
      </c>
      <c r="N353" t="s">
        <v>1504</v>
      </c>
    </row>
    <row r="354" spans="1:14">
      <c r="A354" t="s">
        <v>1199</v>
      </c>
      <c r="B354" t="s">
        <v>1505</v>
      </c>
      <c r="C354" t="s">
        <v>69</v>
      </c>
      <c r="D354" t="s">
        <v>78</v>
      </c>
      <c r="E354" t="s">
        <v>1506</v>
      </c>
      <c r="F354" t="s">
        <v>308</v>
      </c>
      <c r="G354">
        <f>HYPERLINK("http://clipc-services.ceda.ac.uk/dreq/u/5914c95e-9e49-11e5-803c-0d0b866b59f3.html","web")</f>
        <v>0</v>
      </c>
      <c r="H354" t="s">
        <v>1507</v>
      </c>
      <c r="I354" t="s">
        <v>21</v>
      </c>
      <c r="J354" t="s">
        <v>1508</v>
      </c>
      <c r="K354" t="s">
        <v>1200</v>
      </c>
      <c r="L354" t="s">
        <v>1157</v>
      </c>
      <c r="M354" t="s">
        <v>308</v>
      </c>
      <c r="N354" t="s">
        <v>1509</v>
      </c>
    </row>
    <row r="355" spans="1:14">
      <c r="A355" t="s">
        <v>1199</v>
      </c>
      <c r="B355" t="s">
        <v>1510</v>
      </c>
      <c r="C355" t="s">
        <v>69</v>
      </c>
      <c r="D355" t="s">
        <v>78</v>
      </c>
      <c r="E355" t="s">
        <v>1511</v>
      </c>
      <c r="F355" t="s">
        <v>308</v>
      </c>
      <c r="G355">
        <f>HYPERLINK("http://clipc-services.ceda.ac.uk/dreq/u/59142a3a-9e49-11e5-803c-0d0b866b59f3.html","web")</f>
        <v>0</v>
      </c>
      <c r="H355" t="s">
        <v>1512</v>
      </c>
      <c r="I355" t="s">
        <v>21</v>
      </c>
      <c r="J355" t="s">
        <v>1513</v>
      </c>
      <c r="K355" t="s">
        <v>1258</v>
      </c>
      <c r="L355" t="s">
        <v>1157</v>
      </c>
      <c r="M355" t="s">
        <v>308</v>
      </c>
      <c r="N355" t="s">
        <v>1514</v>
      </c>
    </row>
    <row r="356" spans="1:14">
      <c r="A356" t="s">
        <v>1199</v>
      </c>
      <c r="B356" t="s">
        <v>1515</v>
      </c>
      <c r="C356" t="s">
        <v>69</v>
      </c>
      <c r="D356" t="s">
        <v>78</v>
      </c>
      <c r="E356" t="s">
        <v>1516</v>
      </c>
      <c r="F356" t="s">
        <v>308</v>
      </c>
      <c r="G356">
        <f>HYPERLINK("http://clipc-services.ceda.ac.uk/dreq/u/590de2ce-9e49-11e5-803c-0d0b866b59f3.html","web")</f>
        <v>0</v>
      </c>
      <c r="H356" t="s">
        <v>1517</v>
      </c>
      <c r="I356" t="s">
        <v>21</v>
      </c>
      <c r="J356" t="s">
        <v>1518</v>
      </c>
      <c r="K356" t="s">
        <v>1200</v>
      </c>
      <c r="L356" t="s">
        <v>1157</v>
      </c>
      <c r="M356" t="s">
        <v>308</v>
      </c>
      <c r="N356" t="s">
        <v>1519</v>
      </c>
    </row>
    <row r="357" spans="1:14">
      <c r="A357" t="s">
        <v>1199</v>
      </c>
      <c r="B357" t="s">
        <v>1520</v>
      </c>
      <c r="C357" t="s">
        <v>69</v>
      </c>
      <c r="D357" t="s">
        <v>1209</v>
      </c>
      <c r="E357" t="s">
        <v>1521</v>
      </c>
      <c r="F357" t="s">
        <v>608</v>
      </c>
      <c r="G357">
        <f>HYPERLINK("http://clipc-services.ceda.ac.uk/dreq/u/7309b2ce-7a68-11e6-8db2-ac72891c3257.html","web")</f>
        <v>0</v>
      </c>
      <c r="H357" t="s">
        <v>1522</v>
      </c>
      <c r="I357" t="s">
        <v>21</v>
      </c>
      <c r="J357" t="s">
        <v>1212</v>
      </c>
      <c r="K357" t="s">
        <v>1200</v>
      </c>
      <c r="L357" t="s">
        <v>1157</v>
      </c>
      <c r="M357" t="s">
        <v>608</v>
      </c>
      <c r="N357" t="s">
        <v>1523</v>
      </c>
    </row>
    <row r="359" spans="1:14">
      <c r="A359" t="s">
        <v>1524</v>
      </c>
      <c r="B359" t="s">
        <v>612</v>
      </c>
      <c r="C359" t="s">
        <v>69</v>
      </c>
      <c r="D359" t="s">
        <v>78</v>
      </c>
      <c r="E359" t="s">
        <v>613</v>
      </c>
      <c r="F359" t="s">
        <v>43</v>
      </c>
      <c r="G359">
        <f>HYPERLINK("http://clipc-services.ceda.ac.uk/dreq/u/b1ac17c786f782027deb9a5985ad106e.html","web")</f>
        <v>0</v>
      </c>
      <c r="H359" t="s">
        <v>614</v>
      </c>
      <c r="I359" t="s">
        <v>21</v>
      </c>
      <c r="J359" t="s">
        <v>615</v>
      </c>
      <c r="K359" t="s">
        <v>1525</v>
      </c>
      <c r="L359" t="s">
        <v>24</v>
      </c>
      <c r="M359" t="s">
        <v>43</v>
      </c>
      <c r="N359" t="s">
        <v>616</v>
      </c>
    </row>
    <row r="360" spans="1:14">
      <c r="A360" t="s">
        <v>1524</v>
      </c>
      <c r="B360" t="s">
        <v>1526</v>
      </c>
      <c r="C360" t="s">
        <v>69</v>
      </c>
      <c r="D360" t="s">
        <v>78</v>
      </c>
      <c r="E360" t="s">
        <v>1527</v>
      </c>
      <c r="F360" t="s">
        <v>43</v>
      </c>
      <c r="G360">
        <f>HYPERLINK("http://clipc-services.ceda.ac.uk/dreq/u/46bc4ce008d1306ea0780510304cfa88.html","web")</f>
        <v>0</v>
      </c>
      <c r="H360" t="s">
        <v>1528</v>
      </c>
      <c r="I360" t="s">
        <v>21</v>
      </c>
      <c r="J360" t="s">
        <v>1529</v>
      </c>
      <c r="K360" t="s">
        <v>1525</v>
      </c>
      <c r="L360" t="s">
        <v>24</v>
      </c>
      <c r="M360" t="s">
        <v>43</v>
      </c>
      <c r="N360" t="s">
        <v>1530</v>
      </c>
    </row>
    <row r="362" spans="1:14">
      <c r="A362" t="s">
        <v>1531</v>
      </c>
      <c r="B362" t="s">
        <v>988</v>
      </c>
      <c r="C362" t="s">
        <v>69</v>
      </c>
      <c r="D362" t="s">
        <v>118</v>
      </c>
      <c r="E362" t="s">
        <v>291</v>
      </c>
      <c r="F362" t="s">
        <v>285</v>
      </c>
      <c r="G362">
        <f>HYPERLINK("http://clipc-services.ceda.ac.uk/dreq/u/71480abb30ae62d262fcea6cfdd753cf.html","web")</f>
        <v>0</v>
      </c>
      <c r="H362" t="s">
        <v>989</v>
      </c>
      <c r="I362" t="s">
        <v>21</v>
      </c>
      <c r="J362" t="s">
        <v>990</v>
      </c>
      <c r="K362" t="s">
        <v>1532</v>
      </c>
      <c r="L362" t="s">
        <v>84</v>
      </c>
      <c r="M362" t="s">
        <v>285</v>
      </c>
      <c r="N362" t="s">
        <v>991</v>
      </c>
    </row>
    <row r="363" spans="1:14">
      <c r="A363" t="s">
        <v>1531</v>
      </c>
      <c r="B363" t="s">
        <v>992</v>
      </c>
      <c r="C363" t="s">
        <v>16</v>
      </c>
      <c r="D363" t="s">
        <v>118</v>
      </c>
      <c r="E363" t="s">
        <v>993</v>
      </c>
      <c r="F363" t="s">
        <v>285</v>
      </c>
      <c r="G363">
        <f>HYPERLINK("http://clipc-services.ceda.ac.uk/dreq/u/e52528e8-dd83-11e5-9194-ac72891c3257.html","web")</f>
        <v>0</v>
      </c>
      <c r="H363" t="s">
        <v>994</v>
      </c>
      <c r="I363" t="s">
        <v>21</v>
      </c>
      <c r="J363" t="s">
        <v>299</v>
      </c>
      <c r="K363" t="s">
        <v>1532</v>
      </c>
      <c r="L363" t="s">
        <v>84</v>
      </c>
      <c r="M363" t="s">
        <v>285</v>
      </c>
      <c r="N363" t="s">
        <v>300</v>
      </c>
    </row>
    <row r="364" spans="1:14">
      <c r="A364" t="s">
        <v>1531</v>
      </c>
      <c r="B364" t="s">
        <v>995</v>
      </c>
      <c r="C364" t="s">
        <v>69</v>
      </c>
      <c r="D364" t="s">
        <v>118</v>
      </c>
      <c r="E364" t="s">
        <v>996</v>
      </c>
      <c r="F364" t="s">
        <v>285</v>
      </c>
      <c r="G364">
        <f>HYPERLINK("http://clipc-services.ceda.ac.uk/dreq/u/6fc1dd9341ca569ad866695db9878618.html","web")</f>
        <v>0</v>
      </c>
      <c r="H364" t="s">
        <v>314</v>
      </c>
      <c r="I364" t="s">
        <v>21</v>
      </c>
      <c r="J364" t="s">
        <v>299</v>
      </c>
      <c r="K364" t="s">
        <v>1532</v>
      </c>
      <c r="L364" t="s">
        <v>84</v>
      </c>
      <c r="M364" t="s">
        <v>285</v>
      </c>
      <c r="N364" t="s">
        <v>997</v>
      </c>
    </row>
    <row r="365" spans="1:14">
      <c r="A365" t="s">
        <v>1531</v>
      </c>
      <c r="B365" t="s">
        <v>998</v>
      </c>
      <c r="C365" t="s">
        <v>69</v>
      </c>
      <c r="D365" t="s">
        <v>118</v>
      </c>
      <c r="E365" t="s">
        <v>999</v>
      </c>
      <c r="F365" t="s">
        <v>285</v>
      </c>
      <c r="G365">
        <f>HYPERLINK("http://clipc-services.ceda.ac.uk/dreq/u/60f0a8f8a0311f9c386e64e0b62cf3bd.html","web")</f>
        <v>0</v>
      </c>
      <c r="H365" t="s">
        <v>314</v>
      </c>
      <c r="I365" t="s">
        <v>21</v>
      </c>
      <c r="J365" t="s">
        <v>299</v>
      </c>
      <c r="K365" t="s">
        <v>1532</v>
      </c>
      <c r="L365" t="s">
        <v>84</v>
      </c>
      <c r="M365" t="s">
        <v>285</v>
      </c>
      <c r="N365" t="s">
        <v>1000</v>
      </c>
    </row>
    <row r="366" spans="1:14">
      <c r="A366" t="s">
        <v>1531</v>
      </c>
      <c r="B366" t="s">
        <v>1001</v>
      </c>
      <c r="C366" t="s">
        <v>69</v>
      </c>
      <c r="D366" t="s">
        <v>118</v>
      </c>
      <c r="E366" t="s">
        <v>1002</v>
      </c>
      <c r="F366" t="s">
        <v>285</v>
      </c>
      <c r="G366">
        <f>HYPERLINK("http://clipc-services.ceda.ac.uk/dreq/u/236430ceeb7aa3d23577b3a03d13f7fb.html","web")</f>
        <v>0</v>
      </c>
      <c r="H366" t="s">
        <v>1003</v>
      </c>
      <c r="I366" t="s">
        <v>21</v>
      </c>
      <c r="J366" t="s">
        <v>299</v>
      </c>
      <c r="K366" t="s">
        <v>1532</v>
      </c>
      <c r="L366" t="s">
        <v>84</v>
      </c>
      <c r="M366" t="s">
        <v>285</v>
      </c>
      <c r="N366" t="s">
        <v>305</v>
      </c>
    </row>
    <row r="367" spans="1:14">
      <c r="A367" t="s">
        <v>1531</v>
      </c>
      <c r="B367" t="s">
        <v>1533</v>
      </c>
      <c r="C367" t="s">
        <v>16</v>
      </c>
      <c r="D367" t="s">
        <v>78</v>
      </c>
      <c r="E367" t="s">
        <v>1534</v>
      </c>
      <c r="F367" t="s">
        <v>308</v>
      </c>
      <c r="G367">
        <f>HYPERLINK("http://clipc-services.ceda.ac.uk/dreq/u/591505ae-9e49-11e5-803c-0d0b866b59f3.html","web")</f>
        <v>0</v>
      </c>
      <c r="H367" t="s">
        <v>1535</v>
      </c>
      <c r="I367" t="s">
        <v>21</v>
      </c>
      <c r="J367" t="s">
        <v>1536</v>
      </c>
      <c r="K367" t="s">
        <v>1537</v>
      </c>
      <c r="L367" t="s">
        <v>24</v>
      </c>
      <c r="M367" t="s">
        <v>308</v>
      </c>
      <c r="N367" t="s">
        <v>1538</v>
      </c>
    </row>
    <row r="368" spans="1:14">
      <c r="A368" t="s">
        <v>1531</v>
      </c>
      <c r="B368" t="s">
        <v>1005</v>
      </c>
      <c r="C368" t="s">
        <v>69</v>
      </c>
      <c r="D368" t="s">
        <v>118</v>
      </c>
      <c r="E368" t="s">
        <v>1006</v>
      </c>
      <c r="F368" t="s">
        <v>49</v>
      </c>
      <c r="G368">
        <f>HYPERLINK("http://clipc-services.ceda.ac.uk/dreq/u/c4b3f6005f73f2fc2d0e348fdff3c2bc.html","web")</f>
        <v>0</v>
      </c>
      <c r="H368" t="s">
        <v>1007</v>
      </c>
      <c r="I368" t="s">
        <v>21</v>
      </c>
      <c r="J368" t="s">
        <v>1008</v>
      </c>
      <c r="K368" t="s">
        <v>1539</v>
      </c>
      <c r="L368" t="s">
        <v>24</v>
      </c>
      <c r="M368" t="s">
        <v>49</v>
      </c>
      <c r="N368" t="s">
        <v>1009</v>
      </c>
    </row>
    <row r="369" spans="1:14">
      <c r="A369" t="s">
        <v>1531</v>
      </c>
      <c r="B369" t="s">
        <v>1010</v>
      </c>
      <c r="C369" t="s">
        <v>69</v>
      </c>
      <c r="D369" t="s">
        <v>118</v>
      </c>
      <c r="E369" t="s">
        <v>1011</v>
      </c>
      <c r="F369" t="s">
        <v>49</v>
      </c>
      <c r="G369">
        <f>HYPERLINK("http://clipc-services.ceda.ac.uk/dreq/u/c172481027367670eaf1e53fb8d2e841.html","web")</f>
        <v>0</v>
      </c>
      <c r="H369" t="s">
        <v>1012</v>
      </c>
      <c r="I369" t="s">
        <v>21</v>
      </c>
      <c r="J369" t="s">
        <v>1013</v>
      </c>
      <c r="K369" t="s">
        <v>1539</v>
      </c>
      <c r="L369" t="s">
        <v>24</v>
      </c>
      <c r="M369" t="s">
        <v>49</v>
      </c>
      <c r="N369" t="s">
        <v>1014</v>
      </c>
    </row>
    <row r="370" spans="1:14">
      <c r="A370" t="s">
        <v>1531</v>
      </c>
      <c r="B370" t="s">
        <v>1015</v>
      </c>
      <c r="C370" t="s">
        <v>69</v>
      </c>
      <c r="D370" t="s">
        <v>118</v>
      </c>
      <c r="E370" t="s">
        <v>1016</v>
      </c>
      <c r="F370" t="s">
        <v>49</v>
      </c>
      <c r="G370">
        <f>HYPERLINK("http://clipc-services.ceda.ac.uk/dreq/u/7c5c71f969a6318b3fa5ff2875272caf.html","web")</f>
        <v>0</v>
      </c>
      <c r="H370" t="s">
        <v>1017</v>
      </c>
      <c r="I370" t="s">
        <v>21</v>
      </c>
      <c r="J370" t="s">
        <v>1018</v>
      </c>
      <c r="K370" t="s">
        <v>1539</v>
      </c>
      <c r="L370" t="s">
        <v>24</v>
      </c>
      <c r="M370" t="s">
        <v>49</v>
      </c>
      <c r="N370" t="s">
        <v>1019</v>
      </c>
    </row>
    <row r="371" spans="1:14">
      <c r="A371" t="s">
        <v>1531</v>
      </c>
      <c r="B371" t="s">
        <v>1020</v>
      </c>
      <c r="C371" t="s">
        <v>69</v>
      </c>
      <c r="D371" t="s">
        <v>118</v>
      </c>
      <c r="E371" t="s">
        <v>1021</v>
      </c>
      <c r="F371" t="s">
        <v>49</v>
      </c>
      <c r="G371">
        <f>HYPERLINK("http://clipc-services.ceda.ac.uk/dreq/u/479c5de8-12cc-11e6-b2bc-ac72891c3257.html","web")</f>
        <v>0</v>
      </c>
      <c r="H371" t="s">
        <v>1022</v>
      </c>
      <c r="I371" t="s">
        <v>21</v>
      </c>
      <c r="J371" t="s">
        <v>1023</v>
      </c>
      <c r="K371" t="s">
        <v>1539</v>
      </c>
      <c r="L371" t="s">
        <v>24</v>
      </c>
      <c r="M371" t="s">
        <v>49</v>
      </c>
      <c r="N371" t="s">
        <v>1024</v>
      </c>
    </row>
    <row r="372" spans="1:14">
      <c r="A372" t="s">
        <v>1531</v>
      </c>
      <c r="B372" t="s">
        <v>1025</v>
      </c>
      <c r="C372" t="s">
        <v>69</v>
      </c>
      <c r="D372" t="s">
        <v>118</v>
      </c>
      <c r="E372" t="s">
        <v>1026</v>
      </c>
      <c r="F372" t="s">
        <v>49</v>
      </c>
      <c r="G372">
        <f>HYPERLINK("http://clipc-services.ceda.ac.uk/dreq/u/c4c0cce59536f11df06a045fa8d0c091.html","web")</f>
        <v>0</v>
      </c>
      <c r="H372" t="s">
        <v>1027</v>
      </c>
      <c r="I372" t="s">
        <v>21</v>
      </c>
      <c r="J372" t="s">
        <v>1028</v>
      </c>
      <c r="K372" t="s">
        <v>1539</v>
      </c>
      <c r="L372" t="s">
        <v>24</v>
      </c>
      <c r="M372" t="s">
        <v>49</v>
      </c>
      <c r="N372" t="s">
        <v>1029</v>
      </c>
    </row>
    <row r="373" spans="1:14">
      <c r="A373" t="s">
        <v>1531</v>
      </c>
      <c r="B373" t="s">
        <v>1030</v>
      </c>
      <c r="C373" t="s">
        <v>69</v>
      </c>
      <c r="D373" t="s">
        <v>118</v>
      </c>
      <c r="E373" t="s">
        <v>1031</v>
      </c>
      <c r="F373" t="s">
        <v>308</v>
      </c>
      <c r="G373">
        <f>HYPERLINK("http://clipc-services.ceda.ac.uk/dreq/u/a41ce7d71eb9622c88b8f18438cbe36c.html","web")</f>
        <v>0</v>
      </c>
      <c r="H373" t="s">
        <v>1032</v>
      </c>
      <c r="I373" t="s">
        <v>21</v>
      </c>
      <c r="J373" t="s">
        <v>1033</v>
      </c>
      <c r="K373" t="s">
        <v>1539</v>
      </c>
      <c r="L373" t="s">
        <v>24</v>
      </c>
      <c r="M373" t="s">
        <v>308</v>
      </c>
      <c r="N373" t="s">
        <v>1034</v>
      </c>
    </row>
    <row r="374" spans="1:14">
      <c r="A374" t="s">
        <v>1531</v>
      </c>
      <c r="B374" t="s">
        <v>1035</v>
      </c>
      <c r="C374" t="s">
        <v>69</v>
      </c>
      <c r="D374" t="s">
        <v>118</v>
      </c>
      <c r="E374" t="s">
        <v>1036</v>
      </c>
      <c r="F374" t="s">
        <v>308</v>
      </c>
      <c r="G374">
        <f>HYPERLINK("http://clipc-services.ceda.ac.uk/dreq/u/f507e49404f47a6255539751483d8bdc.html","web")</f>
        <v>0</v>
      </c>
      <c r="H374" t="s">
        <v>1037</v>
      </c>
      <c r="I374" t="s">
        <v>21</v>
      </c>
      <c r="J374" t="s">
        <v>1038</v>
      </c>
      <c r="K374" t="s">
        <v>1539</v>
      </c>
      <c r="L374" t="s">
        <v>24</v>
      </c>
      <c r="M374" t="s">
        <v>308</v>
      </c>
      <c r="N374" t="s">
        <v>1039</v>
      </c>
    </row>
    <row r="375" spans="1:14">
      <c r="A375" t="s">
        <v>1531</v>
      </c>
      <c r="B375" t="s">
        <v>1040</v>
      </c>
      <c r="C375" t="s">
        <v>69</v>
      </c>
      <c r="D375" t="s">
        <v>118</v>
      </c>
      <c r="E375" t="s">
        <v>1041</v>
      </c>
      <c r="F375" t="s">
        <v>308</v>
      </c>
      <c r="G375">
        <f>HYPERLINK("http://clipc-services.ceda.ac.uk/dreq/u/02e08dbdee260db0debd5685cb62934f.html","web")</f>
        <v>0</v>
      </c>
      <c r="H375" t="s">
        <v>1042</v>
      </c>
      <c r="I375" t="s">
        <v>21</v>
      </c>
      <c r="J375" t="s">
        <v>1043</v>
      </c>
      <c r="K375" t="s">
        <v>1539</v>
      </c>
      <c r="L375" t="s">
        <v>24</v>
      </c>
      <c r="M375" t="s">
        <v>308</v>
      </c>
      <c r="N375" t="s">
        <v>1044</v>
      </c>
    </row>
    <row r="376" spans="1:14">
      <c r="A376" t="s">
        <v>1531</v>
      </c>
      <c r="B376" t="s">
        <v>1045</v>
      </c>
      <c r="C376" t="s">
        <v>69</v>
      </c>
      <c r="D376" t="s">
        <v>118</v>
      </c>
      <c r="E376" t="s">
        <v>1046</v>
      </c>
      <c r="F376" t="s">
        <v>308</v>
      </c>
      <c r="G376">
        <f>HYPERLINK("http://clipc-services.ceda.ac.uk/dreq/u/4f1bd1a2-12cc-11e6-b2bc-ac72891c3257.html","web")</f>
        <v>0</v>
      </c>
      <c r="H376" t="s">
        <v>1047</v>
      </c>
      <c r="I376" t="s">
        <v>21</v>
      </c>
      <c r="J376" t="s">
        <v>1048</v>
      </c>
      <c r="K376" t="s">
        <v>1539</v>
      </c>
      <c r="L376" t="s">
        <v>24</v>
      </c>
      <c r="M376" t="s">
        <v>308</v>
      </c>
      <c r="N376" t="s">
        <v>1049</v>
      </c>
    </row>
    <row r="377" spans="1:14">
      <c r="A377" t="s">
        <v>1531</v>
      </c>
      <c r="B377" t="s">
        <v>1050</v>
      </c>
      <c r="C377" t="s">
        <v>69</v>
      </c>
      <c r="D377" t="s">
        <v>118</v>
      </c>
      <c r="E377" t="s">
        <v>1051</v>
      </c>
      <c r="F377" t="s">
        <v>308</v>
      </c>
      <c r="G377">
        <f>HYPERLINK("http://clipc-services.ceda.ac.uk/dreq/u/14d70240caeb3a95922af16eca2d497b.html","web")</f>
        <v>0</v>
      </c>
      <c r="H377" t="s">
        <v>1052</v>
      </c>
      <c r="I377" t="s">
        <v>21</v>
      </c>
      <c r="J377" t="s">
        <v>1053</v>
      </c>
      <c r="K377" t="s">
        <v>1539</v>
      </c>
      <c r="L377" t="s">
        <v>24</v>
      </c>
      <c r="M377" t="s">
        <v>308</v>
      </c>
      <c r="N377" t="s">
        <v>1054</v>
      </c>
    </row>
    <row r="378" spans="1:14">
      <c r="A378" t="s">
        <v>1531</v>
      </c>
      <c r="B378" t="s">
        <v>1074</v>
      </c>
      <c r="C378" t="s">
        <v>77</v>
      </c>
      <c r="D378" t="s">
        <v>118</v>
      </c>
      <c r="E378" t="s">
        <v>549</v>
      </c>
      <c r="F378" t="s">
        <v>421</v>
      </c>
      <c r="G378">
        <f>HYPERLINK("http://clipc-services.ceda.ac.uk/dreq/u/e525bed4-dd83-11e5-9194-ac72891c3257.html","web")</f>
        <v>0</v>
      </c>
      <c r="H378" t="s">
        <v>1075</v>
      </c>
      <c r="I378" t="s">
        <v>21</v>
      </c>
      <c r="J378" t="s">
        <v>1076</v>
      </c>
      <c r="K378" t="s">
        <v>1532</v>
      </c>
      <c r="L378" t="s">
        <v>84</v>
      </c>
      <c r="M378" t="s">
        <v>421</v>
      </c>
      <c r="N378" t="s">
        <v>1077</v>
      </c>
    </row>
    <row r="379" spans="1:14">
      <c r="A379" t="s">
        <v>1531</v>
      </c>
      <c r="B379" t="s">
        <v>1078</v>
      </c>
      <c r="C379" t="s">
        <v>77</v>
      </c>
      <c r="D379" t="s">
        <v>118</v>
      </c>
      <c r="E379" t="s">
        <v>554</v>
      </c>
      <c r="F379" t="s">
        <v>421</v>
      </c>
      <c r="G379">
        <f>HYPERLINK("http://clipc-services.ceda.ac.uk/dreq/u/e5278b06-dd83-11e5-9194-ac72891c3257.html","web")</f>
        <v>0</v>
      </c>
      <c r="H379" t="s">
        <v>1079</v>
      </c>
      <c r="I379" t="s">
        <v>21</v>
      </c>
      <c r="J379" t="s">
        <v>1080</v>
      </c>
      <c r="K379" t="s">
        <v>1532</v>
      </c>
      <c r="L379" t="s">
        <v>84</v>
      </c>
      <c r="M379" t="s">
        <v>421</v>
      </c>
      <c r="N379" t="s">
        <v>1081</v>
      </c>
    </row>
    <row r="380" spans="1:14">
      <c r="A380" t="s">
        <v>1531</v>
      </c>
      <c r="B380" t="s">
        <v>1088</v>
      </c>
      <c r="C380" t="s">
        <v>69</v>
      </c>
      <c r="D380" t="s">
        <v>78</v>
      </c>
      <c r="E380" t="s">
        <v>1089</v>
      </c>
      <c r="F380" t="s">
        <v>1090</v>
      </c>
      <c r="G380">
        <f>HYPERLINK("http://clipc-services.ceda.ac.uk/dreq/u/180d4bd9a18a9d5ecf3d45690b8e9c75.html","web")</f>
        <v>0</v>
      </c>
      <c r="H380" t="s">
        <v>1091</v>
      </c>
      <c r="I380" t="s">
        <v>21</v>
      </c>
      <c r="J380" t="s">
        <v>1092</v>
      </c>
      <c r="K380" t="s">
        <v>1540</v>
      </c>
      <c r="L380" t="s">
        <v>24</v>
      </c>
      <c r="M380" t="s">
        <v>1090</v>
      </c>
      <c r="N380" t="s">
        <v>1093</v>
      </c>
    </row>
    <row r="381" spans="1:14">
      <c r="A381" t="s">
        <v>1531</v>
      </c>
      <c r="B381" t="s">
        <v>1526</v>
      </c>
      <c r="C381" t="s">
        <v>16</v>
      </c>
      <c r="D381" t="s">
        <v>78</v>
      </c>
      <c r="E381" t="s">
        <v>1527</v>
      </c>
      <c r="F381" t="s">
        <v>43</v>
      </c>
      <c r="G381">
        <f>HYPERLINK("http://clipc-services.ceda.ac.uk/dreq/u/46bc4ce008d1306ea0780510304cfa88.html","web")</f>
        <v>0</v>
      </c>
      <c r="H381" t="s">
        <v>1528</v>
      </c>
      <c r="I381" t="s">
        <v>21</v>
      </c>
      <c r="J381" t="s">
        <v>1529</v>
      </c>
      <c r="K381" t="s">
        <v>1541</v>
      </c>
      <c r="L381" t="s">
        <v>24</v>
      </c>
      <c r="M381" t="s">
        <v>43</v>
      </c>
      <c r="N381" t="s">
        <v>1530</v>
      </c>
    </row>
    <row r="382" spans="1:14">
      <c r="A382" t="s">
        <v>1531</v>
      </c>
      <c r="B382" t="s">
        <v>1542</v>
      </c>
      <c r="C382" t="s">
        <v>16</v>
      </c>
      <c r="D382" t="s">
        <v>78</v>
      </c>
      <c r="E382" t="s">
        <v>1543</v>
      </c>
      <c r="F382" t="s">
        <v>19</v>
      </c>
      <c r="G382">
        <f>HYPERLINK("http://clipc-services.ceda.ac.uk/dreq/u/b5bc9b1fa92a35cec5989eeac3d77d1a.html","web")</f>
        <v>0</v>
      </c>
      <c r="H382" t="s">
        <v>1544</v>
      </c>
      <c r="I382" t="s">
        <v>21</v>
      </c>
      <c r="J382" t="s">
        <v>1545</v>
      </c>
      <c r="K382" t="s">
        <v>1541</v>
      </c>
      <c r="L382" t="s">
        <v>24</v>
      </c>
      <c r="M382" t="s">
        <v>19</v>
      </c>
      <c r="N382" t="s">
        <v>1546</v>
      </c>
    </row>
    <row r="383" spans="1:14">
      <c r="A383" t="s">
        <v>1531</v>
      </c>
      <c r="B383" t="s">
        <v>1547</v>
      </c>
      <c r="C383" t="s">
        <v>16</v>
      </c>
      <c r="D383" t="s">
        <v>1548</v>
      </c>
      <c r="E383" t="s">
        <v>1549</v>
      </c>
      <c r="F383" t="s">
        <v>19</v>
      </c>
      <c r="G383">
        <f>HYPERLINK("http://clipc-services.ceda.ac.uk/dreq/u/59130bf0-9e49-11e5-803c-0d0b866b59f3.html","web")</f>
        <v>0</v>
      </c>
      <c r="H383" t="s">
        <v>1550</v>
      </c>
      <c r="I383" t="s">
        <v>21</v>
      </c>
      <c r="J383" t="s">
        <v>1551</v>
      </c>
      <c r="K383" t="s">
        <v>1525</v>
      </c>
      <c r="L383" t="s">
        <v>24</v>
      </c>
      <c r="M383" t="s">
        <v>19</v>
      </c>
      <c r="N383" t="s">
        <v>1552</v>
      </c>
    </row>
    <row r="384" spans="1:14">
      <c r="A384" t="s">
        <v>1531</v>
      </c>
      <c r="B384" t="s">
        <v>1553</v>
      </c>
      <c r="C384" t="s">
        <v>16</v>
      </c>
      <c r="D384" t="s">
        <v>1554</v>
      </c>
      <c r="E384" t="s">
        <v>1555</v>
      </c>
      <c r="F384" t="s">
        <v>19</v>
      </c>
      <c r="G384">
        <f>HYPERLINK("http://clipc-services.ceda.ac.uk/dreq/u/590d2b9a-9e49-11e5-803c-0d0b866b59f3.html","web")</f>
        <v>0</v>
      </c>
      <c r="H384" t="s">
        <v>1556</v>
      </c>
      <c r="I384" t="s">
        <v>21</v>
      </c>
      <c r="J384" t="s">
        <v>1557</v>
      </c>
      <c r="K384" t="s">
        <v>1525</v>
      </c>
      <c r="L384" t="s">
        <v>24</v>
      </c>
      <c r="M384" t="s">
        <v>19</v>
      </c>
      <c r="N384" t="s">
        <v>1558</v>
      </c>
    </row>
    <row r="385" spans="1:14">
      <c r="A385" t="s">
        <v>1531</v>
      </c>
      <c r="B385" t="s">
        <v>1559</v>
      </c>
      <c r="C385" t="s">
        <v>16</v>
      </c>
      <c r="D385" t="s">
        <v>1560</v>
      </c>
      <c r="E385" t="s">
        <v>1561</v>
      </c>
      <c r="F385" t="s">
        <v>19</v>
      </c>
      <c r="G385">
        <f>HYPERLINK("http://clipc-services.ceda.ac.uk/dreq/u/590eda94-9e49-11e5-803c-0d0b866b59f3.html","web")</f>
        <v>0</v>
      </c>
      <c r="H385" t="s">
        <v>1562</v>
      </c>
      <c r="I385" t="s">
        <v>21</v>
      </c>
      <c r="J385" t="s">
        <v>1563</v>
      </c>
      <c r="K385" t="s">
        <v>1525</v>
      </c>
      <c r="L385" t="s">
        <v>24</v>
      </c>
      <c r="M385" t="s">
        <v>19</v>
      </c>
      <c r="N385" t="s">
        <v>1564</v>
      </c>
    </row>
    <row r="387" spans="1:14">
      <c r="A387" t="s">
        <v>1565</v>
      </c>
      <c r="B387" t="s">
        <v>1566</v>
      </c>
      <c r="C387" t="s">
        <v>69</v>
      </c>
      <c r="D387" t="s">
        <v>426</v>
      </c>
      <c r="E387" t="s">
        <v>1567</v>
      </c>
      <c r="F387" t="s">
        <v>608</v>
      </c>
      <c r="G387">
        <f>HYPERLINK("http://clipc-services.ceda.ac.uk/dreq/u/59171588-9e49-11e5-803c-0d0b866b59f3.html","web")</f>
        <v>0</v>
      </c>
      <c r="H387" t="s">
        <v>1568</v>
      </c>
      <c r="I387" t="s">
        <v>21</v>
      </c>
      <c r="J387" t="s">
        <v>1569</v>
      </c>
      <c r="K387" t="s">
        <v>1570</v>
      </c>
      <c r="L387" t="s">
        <v>24</v>
      </c>
      <c r="M387" t="s">
        <v>608</v>
      </c>
      <c r="N387" t="s">
        <v>1571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2024-03-03T13:08:29Z</dcterms:created>
  <dcterms:modified xsi:type="dcterms:W3CDTF">2024-03-03T13:08:29Z</dcterms:modified>
</cp:coreProperties>
</file>