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0" autoFilterDateGrouping="1"/>
  </bookViews>
  <sheets>
    <sheet xmlns:r="http://schemas.openxmlformats.org/officeDocument/2006/relationships" name="簿记系统【BTC】" sheetId="1" state="visible" r:id="rId1"/>
    <sheet xmlns:r="http://schemas.openxmlformats.org/officeDocument/2006/relationships" name="簿记系统【ETH】" sheetId="2" state="visible" r:id="rId2"/>
    <sheet xmlns:r="http://schemas.openxmlformats.org/officeDocument/2006/relationships" name="交易系统" sheetId="3" state="visible" r:id="rId3"/>
    <sheet xmlns:r="http://schemas.openxmlformats.org/officeDocument/2006/relationships" name="风控系统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_ * #,##0.00_ ;_ * \-#,##0.00_ ;_ * &quot;-&quot;??_ ;_ @_ "/>
    <numFmt numFmtId="165" formatCode="0_ "/>
    <numFmt numFmtId="166" formatCode="0.000_ "/>
    <numFmt numFmtId="167" formatCode="0.0000"/>
    <numFmt numFmtId="168" formatCode="_ * #,##0.0000_ ;_ * \-#,##0.0000_ ;_ * &quot;-&quot;??_ ;_ @_ "/>
  </numFmts>
  <fonts count="9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0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b val="1"/>
      <color theme="0"/>
      <sz val="11"/>
    </font>
    <font>
      <name val="微软雅黑"/>
      <charset val="134"/>
      <family val="2"/>
      <color theme="1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 applyAlignment="1">
      <alignment vertical="center"/>
    </xf>
    <xf numFmtId="43" fontId="6" fillId="0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14" fontId="1" fillId="3" borderId="1" applyAlignment="1" pivotButton="0" quotePrefix="0" xfId="0">
      <alignment horizontal="center" vertical="center" wrapText="1"/>
    </xf>
    <xf numFmtId="9" fontId="1" fillId="3" borderId="1" applyAlignment="1" pivotButton="0" quotePrefix="0" xfId="0">
      <alignment horizontal="center" vertical="center" wrapText="1"/>
    </xf>
    <xf numFmtId="1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9" fontId="1" fillId="0" borderId="0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8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4" fontId="5" fillId="3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1">
      <alignment horizontal="center" vertical="center" wrapText="1"/>
    </xf>
    <xf numFmtId="164" fontId="1" fillId="3" borderId="1" applyAlignment="1" pivotButton="0" quotePrefix="0" xfId="1">
      <alignment horizontal="center" vertical="center" wrapText="1"/>
    </xf>
    <xf numFmtId="165" fontId="1" fillId="3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 vertical="center" wrapText="1"/>
    </xf>
    <xf numFmtId="0" fontId="0" fillId="0" borderId="0" pivotButton="0" quotePrefix="0" xfId="0"/>
    <xf numFmtId="164" fontId="1" fillId="0" borderId="1" applyAlignment="1" pivotButton="0" quotePrefix="0" xfId="1">
      <alignment horizontal="center" vertical="center" wrapText="1"/>
    </xf>
    <xf numFmtId="164" fontId="1" fillId="3" borderId="1" applyAlignment="1" pivotButton="0" quotePrefix="0" xfId="1">
      <alignment horizontal="center" vertical="center" wrapText="1"/>
    </xf>
    <xf numFmtId="165" fontId="1" fillId="3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 vertical="center" wrapText="1"/>
    </xf>
  </cellXfs>
  <cellStyles count="2">
    <cellStyle name="常规" xfId="0" builtinId="0"/>
    <cellStyle name="千位分隔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20"/>
  <sheetViews>
    <sheetView tabSelected="1" zoomScale="70" zoomScaleNormal="70" workbookViewId="0">
      <selection activeCell="AA2" sqref="AA2"/>
    </sheetView>
  </sheetViews>
  <sheetFormatPr baseColWidth="8" defaultColWidth="8.625" defaultRowHeight="16.5"/>
  <cols>
    <col width="23.875" customWidth="1" style="23" min="1" max="1"/>
    <col width="8.75" customWidth="1" style="23" min="2" max="3"/>
    <col width="15.25" customWidth="1" style="23" min="4" max="4"/>
    <col width="8.75" customWidth="1" style="23" min="5" max="5"/>
    <col width="7.5" customWidth="1" style="23" min="6" max="6"/>
    <col width="13.75" customWidth="1" style="23" min="7" max="7"/>
    <col width="13.875" customWidth="1" style="23" min="8" max="8"/>
    <col width="10.375" customWidth="1" style="23" min="9" max="9"/>
    <col width="8.75" customWidth="1" style="23" min="10" max="10"/>
    <col width="7.5" customWidth="1" style="23" min="11" max="11"/>
    <col width="8.75" customWidth="1" style="23" min="12" max="12"/>
    <col width="7.5" customWidth="1" style="23" min="13" max="13"/>
    <col width="64.375" customWidth="1" style="23" min="14" max="14"/>
    <col width="8.75" customWidth="1" style="23" min="15" max="15"/>
    <col width="13.5" customWidth="1" style="23" min="16" max="16"/>
    <col width="6.75" customWidth="1" style="23" min="17" max="17"/>
    <col width="14.125" customWidth="1" style="23" min="18" max="19"/>
    <col width="10.75" customWidth="1" style="23" min="20" max="21"/>
    <col width="11" customWidth="1" style="1" min="22" max="22"/>
    <col width="13" customWidth="1" style="1" min="23" max="23"/>
    <col width="19.125" customWidth="1" style="1" min="24" max="25"/>
    <col width="18.25" customWidth="1" style="23" min="26" max="27"/>
    <col width="21" customWidth="1" style="23" min="28" max="28"/>
    <col width="13.375" customWidth="1" style="23" min="29" max="29"/>
    <col width="14.625" customWidth="1" style="23" min="30" max="31"/>
    <col width="16.5" customWidth="1" style="23" min="32" max="32"/>
    <col width="22.25" customWidth="1" style="23" min="33" max="33"/>
    <col width="23.5" customWidth="1" style="23" min="34" max="34"/>
    <col width="13.5" customWidth="1" style="23" min="35" max="35"/>
    <col width="11.375" customWidth="1" style="23" min="36" max="37"/>
    <col width="6.75" customWidth="1" style="23" min="38" max="38"/>
    <col width="17.25" customWidth="1" style="23" min="39" max="45"/>
    <col width="32.875" customWidth="1" style="23" min="46" max="46"/>
    <col width="27.875" customWidth="1" style="23" min="47" max="47"/>
    <col width="17.25" customWidth="1" style="23" min="48" max="49"/>
    <col width="5.125" customWidth="1" style="23" min="50" max="50"/>
    <col width="15.125" customWidth="1" style="23" min="51" max="51"/>
    <col width="6.75" customWidth="1" style="23" min="52" max="52"/>
    <col width="8.625" customWidth="1" style="23" min="53" max="111"/>
    <col width="8.625" customWidth="1" style="23" min="112" max="16384"/>
  </cols>
  <sheetData>
    <row r="1" ht="33" customHeight="1" s="37">
      <c r="A1" s="18" t="inlineStr">
        <is>
          <t>产品名称</t>
        </is>
      </c>
      <c r="B1" s="2" t="inlineStr">
        <is>
          <t>产品类型</t>
        </is>
      </c>
      <c r="C1" s="2" t="inlineStr">
        <is>
          <t>当前状态</t>
        </is>
      </c>
      <c r="D1" s="2" t="inlineStr">
        <is>
          <t>产品发行面值</t>
        </is>
      </c>
      <c r="E1" s="2" t="inlineStr">
        <is>
          <t>挂钩标的</t>
        </is>
      </c>
      <c r="F1" s="2" t="inlineStr">
        <is>
          <t>基准价</t>
        </is>
      </c>
      <c r="G1" s="2" t="inlineStr">
        <is>
          <t>基准日期</t>
        </is>
      </c>
      <c r="H1" s="2" t="inlineStr">
        <is>
          <t>到期日</t>
        </is>
      </c>
      <c r="I1" s="2" t="inlineStr">
        <is>
          <t>运行天数</t>
        </is>
      </c>
      <c r="J1" s="2" t="inlineStr">
        <is>
          <t>敲入比例</t>
        </is>
      </c>
      <c r="K1" s="2" t="inlineStr">
        <is>
          <t>敲入价</t>
        </is>
      </c>
      <c r="L1" s="2" t="inlineStr">
        <is>
          <t>敲出比例</t>
        </is>
      </c>
      <c r="M1" s="2" t="inlineStr">
        <is>
          <t>敲出价</t>
        </is>
      </c>
      <c r="N1" s="2" t="inlineStr">
        <is>
          <t>敲出观察日（穷举数据格式）</t>
        </is>
      </c>
      <c r="O1" s="2" t="inlineStr">
        <is>
          <t>对外票息</t>
        </is>
      </c>
      <c r="P1" s="2" t="inlineStr">
        <is>
          <t>波动率</t>
        </is>
      </c>
      <c r="Q1" s="2" t="inlineStr">
        <is>
          <t>是否敲入</t>
        </is>
      </c>
      <c r="R1" s="2" t="inlineStr">
        <is>
          <t>现在时间点</t>
        </is>
      </c>
      <c r="S1" s="2" t="inlineStr">
        <is>
          <t>设定票息</t>
        </is>
      </c>
      <c r="T1" s="15" t="inlineStr">
        <is>
          <t>实际票息</t>
        </is>
      </c>
      <c r="U1" s="15" t="inlineStr">
        <is>
          <t>BTC最新价</t>
        </is>
      </c>
      <c r="V1" s="19" t="inlineStr">
        <is>
          <t>距离到期天数</t>
        </is>
      </c>
      <c r="W1" s="17" t="inlineStr">
        <is>
          <t>距离下一观察日天数</t>
        </is>
      </c>
      <c r="X1" s="19" t="inlineStr">
        <is>
          <t>现价/基准价</t>
        </is>
      </c>
      <c r="Y1" s="17" t="inlineStr">
        <is>
          <t>应计Delta Std</t>
        </is>
      </c>
      <c r="Z1" s="17" t="inlineStr">
        <is>
          <t>理论价格/每百元</t>
        </is>
      </c>
      <c r="AA1" s="19" t="inlineStr">
        <is>
          <t>目标 Cash Delta</t>
        </is>
      </c>
      <c r="AB1" s="19" t="inlineStr">
        <is>
          <t>对应Delta币数</t>
        </is>
      </c>
      <c r="AC1" s="17" t="inlineStr">
        <is>
          <t>实际持仓币数</t>
        </is>
      </c>
      <c r="AD1" s="19" t="inlineStr">
        <is>
          <t>敞口币数（负补）</t>
        </is>
      </c>
      <c r="AE1" s="19" t="inlineStr">
        <is>
          <t>敞口比(%）</t>
        </is>
      </c>
      <c r="AF1" s="17" t="inlineStr">
        <is>
          <t>Gamma Std</t>
        </is>
      </c>
      <c r="AG1" s="19" t="inlineStr">
        <is>
          <t>1%Gamma对应币数</t>
        </is>
      </c>
      <c r="AH1" s="19" t="inlineStr">
        <is>
          <t>1%Gamma对应金额</t>
        </is>
      </c>
      <c r="AI1" s="17" t="inlineStr">
        <is>
          <t>1%vega</t>
        </is>
      </c>
      <c r="AJ1" s="17" t="inlineStr">
        <is>
          <t>theta（1Day)</t>
        </is>
      </c>
      <c r="AK1" s="17" t="inlineStr">
        <is>
          <t>Rho</t>
        </is>
      </c>
      <c r="AM1" s="17" t="inlineStr">
        <is>
          <t>期初期权估值</t>
        </is>
      </c>
      <c r="AN1" s="17" t="inlineStr">
        <is>
          <t>最新估值</t>
        </is>
      </c>
      <c r="AO1" s="25" t="inlineStr">
        <is>
          <t>最新估值*面值</t>
        </is>
      </c>
      <c r="AP1" s="25" t="inlineStr">
        <is>
          <t>实际市值</t>
        </is>
      </c>
      <c r="AQ1" s="25" t="inlineStr">
        <is>
          <t>实时盈亏</t>
        </is>
      </c>
      <c r="AR1" s="25" t="inlineStr">
        <is>
          <t>Day1利润</t>
        </is>
      </c>
      <c r="AS1" s="25" t="inlineStr">
        <is>
          <t>实际盈亏</t>
        </is>
      </c>
      <c r="AT1" s="17" t="inlineStr">
        <is>
          <t>最新时间</t>
        </is>
      </c>
      <c r="AU1" s="17" t="inlineStr">
        <is>
          <t>2022-06-30 22:34:41</t>
        </is>
      </c>
      <c r="AW1" s="23" t="inlineStr">
        <is>
          <t>名义数量=期初名义本金/期初价格</t>
        </is>
      </c>
    </row>
    <row r="2" ht="20.1" customHeight="1" s="37">
      <c r="A2" s="26" t="n">
        <v>20220609001</v>
      </c>
      <c r="B2" s="26" t="inlineStr">
        <is>
          <t>雪球</t>
        </is>
      </c>
      <c r="C2" s="26" t="inlineStr">
        <is>
          <t>运行中</t>
        </is>
      </c>
      <c r="D2" s="38" t="n">
        <v>100000</v>
      </c>
      <c r="E2" s="39" t="inlineStr">
        <is>
          <t>BTC</t>
        </is>
      </c>
      <c r="F2" s="3" t="n">
        <v>24000</v>
      </c>
      <c r="G2" s="4" t="n">
        <v>44722</v>
      </c>
      <c r="H2" s="4" t="n">
        <v>44905</v>
      </c>
      <c r="I2" s="40">
        <f>H2-G2</f>
        <v/>
      </c>
      <c r="J2" s="5" t="n">
        <v>0.65</v>
      </c>
      <c r="K2" s="3">
        <f>F2*J2</f>
        <v/>
      </c>
      <c r="L2" s="5" t="n">
        <v>1.05</v>
      </c>
      <c r="M2" s="3">
        <f>F2*L2</f>
        <v/>
      </c>
      <c r="N2" s="4" t="inlineStr">
        <is>
          <t>2022/8/10 2022/9/10 2022/10/10 2022/11/10 2022/12/10</t>
        </is>
      </c>
      <c r="O2" s="6" t="n">
        <v>0.4</v>
      </c>
      <c r="P2" s="5" t="n">
        <v>0.6</v>
      </c>
      <c r="Q2" s="3" t="inlineStr">
        <is>
          <t>否</t>
        </is>
      </c>
      <c r="R2" s="4" t="n">
        <v>44741</v>
      </c>
      <c r="S2" s="4" t="inlineStr">
        <is>
          <t>40% 40% 40% 40% 40%</t>
        </is>
      </c>
      <c r="T2" s="6" t="n">
        <v>0.64421875</v>
      </c>
      <c r="U2" s="40">
        <f>AU2</f>
        <v/>
      </c>
      <c r="V2" s="7">
        <f>H2-R2</f>
        <v/>
      </c>
      <c r="W2" s="7" t="n">
        <v>41</v>
      </c>
      <c r="X2" s="7">
        <f>U2/F2*100</f>
        <v/>
      </c>
      <c r="Y2" s="26" t="n">
        <v>1.075146285170444</v>
      </c>
      <c r="Z2" s="26">
        <f>AN2</f>
        <v/>
      </c>
      <c r="AA2" s="27">
        <f>Y2*D2/100*Z2</f>
        <v/>
      </c>
      <c r="AB2" s="26">
        <f>AA2/U2</f>
        <v/>
      </c>
      <c r="AC2" s="41">
        <f>AU5</f>
        <v/>
      </c>
      <c r="AD2" s="42">
        <f>AC2-AB2</f>
        <v/>
      </c>
      <c r="AE2" s="10">
        <f>AD2/AC2</f>
        <v/>
      </c>
      <c r="AF2" s="26" t="n">
        <v>-0.01525600069664533</v>
      </c>
      <c r="AG2" s="43">
        <f>AF2*AB2</f>
        <v/>
      </c>
      <c r="AH2" s="44">
        <f>AF2*U2</f>
        <v/>
      </c>
      <c r="AI2" s="26" t="n">
        <v>-0.4808111134748237</v>
      </c>
      <c r="AJ2" s="26" t="n">
        <v>0.1008372919291485</v>
      </c>
      <c r="AK2" s="26" t="n">
        <v>-0.0781403170526988</v>
      </c>
      <c r="AM2" s="26" t="n">
        <v>95.68921725182582</v>
      </c>
      <c r="AN2" s="26" t="n">
        <v>85.66842806720335</v>
      </c>
      <c r="AO2" s="44">
        <f>AN2*D2/100</f>
        <v/>
      </c>
      <c r="AP2" s="44">
        <f>$AU$3*AO2/SUM(AO:AO)</f>
        <v/>
      </c>
      <c r="AQ2" s="44">
        <f>AP2-AO2</f>
        <v/>
      </c>
      <c r="AR2" s="26">
        <f>100-AM2</f>
        <v/>
      </c>
      <c r="AS2" s="44">
        <f>AQ2+AR2*D2/100</f>
        <v/>
      </c>
      <c r="AT2" s="17" t="inlineStr">
        <is>
          <t>BTC 最新价格</t>
        </is>
      </c>
      <c r="AU2" s="17" t="inlineStr">
        <is>
          <t>19033.38</t>
        </is>
      </c>
      <c r="AV2" s="0" t="n"/>
    </row>
    <row r="3" ht="20.1" customHeight="1" s="37">
      <c r="A3" s="26" t="n">
        <v>20220609002</v>
      </c>
      <c r="B3" s="26" t="inlineStr">
        <is>
          <t>雪球</t>
        </is>
      </c>
      <c r="C3" s="26" t="inlineStr">
        <is>
          <t>运行中</t>
        </is>
      </c>
      <c r="D3" s="38" t="n">
        <v>200220</v>
      </c>
      <c r="E3" s="39" t="inlineStr">
        <is>
          <t>BTC</t>
        </is>
      </c>
      <c r="F3" s="3" t="n">
        <v>20015</v>
      </c>
      <c r="G3" s="4" t="n">
        <v>44734</v>
      </c>
      <c r="H3" s="4" t="n">
        <v>44917</v>
      </c>
      <c r="I3" s="40">
        <f>H3-G3</f>
        <v/>
      </c>
      <c r="J3" s="5" t="n">
        <v>0.65</v>
      </c>
      <c r="K3" s="3">
        <f>F3*J3</f>
        <v/>
      </c>
      <c r="L3" s="5" t="n">
        <v>1.05</v>
      </c>
      <c r="M3" s="3">
        <f>F3*L3</f>
        <v/>
      </c>
      <c r="N3" s="4" t="inlineStr">
        <is>
          <t>2022/8/22 2022/9/22 2022/10/22 2022/11/22 2022/12/22</t>
        </is>
      </c>
      <c r="O3" s="6" t="n">
        <v>0.4</v>
      </c>
      <c r="P3" s="5" t="n">
        <v>0.6</v>
      </c>
      <c r="Q3" s="3" t="inlineStr">
        <is>
          <t>否</t>
        </is>
      </c>
      <c r="R3" s="4" t="n">
        <v>44741</v>
      </c>
      <c r="S3" s="4" t="inlineStr">
        <is>
          <t>40% 40% 40% 40% 40%</t>
        </is>
      </c>
      <c r="T3" s="6" t="n">
        <v>0.64421875</v>
      </c>
      <c r="U3" s="40">
        <f>AU2</f>
        <v/>
      </c>
      <c r="V3" s="7" t="n">
        <v>49</v>
      </c>
      <c r="W3" s="7" t="n">
        <v>53</v>
      </c>
      <c r="X3" s="7">
        <f>U3/F3*100</f>
        <v/>
      </c>
      <c r="Y3" s="26" t="n">
        <v>0.6210117868845118</v>
      </c>
      <c r="Z3" s="26">
        <f>AN3</f>
        <v/>
      </c>
      <c r="AA3" s="27">
        <f>Y3*D3/100*Z3</f>
        <v/>
      </c>
      <c r="AB3" s="26">
        <f>AA3/U3</f>
        <v/>
      </c>
      <c r="AC3" s="41">
        <f>AU5</f>
        <v/>
      </c>
      <c r="AD3" s="26">
        <f>AC3-AB3</f>
        <v/>
      </c>
      <c r="AE3" s="10" t="n">
        <v>-0.009324448274920832</v>
      </c>
      <c r="AF3" s="26" t="n">
        <v>-0.01888265360527128</v>
      </c>
      <c r="AG3" s="43">
        <f>AF3*AB3</f>
        <v/>
      </c>
      <c r="AH3" s="44">
        <f>AF3*U3</f>
        <v/>
      </c>
      <c r="AI3" s="26" t="n">
        <v>-0.5126231924995207</v>
      </c>
      <c r="AJ3" s="26" t="n">
        <v>0.1221009224659339</v>
      </c>
      <c r="AK3" s="26" t="n">
        <v>-0.09348096591396433</v>
      </c>
      <c r="AL3" s="0" t="n"/>
      <c r="AM3" s="26" t="n">
        <v>95.68921725182582</v>
      </c>
      <c r="AN3" s="26" t="n">
        <v>98.29067291462816</v>
      </c>
      <c r="AO3" s="44">
        <f>AN3*D3</f>
        <v/>
      </c>
      <c r="AP3" s="44">
        <f>$AU$3*AO3/SUM(AO:AO)</f>
        <v/>
      </c>
      <c r="AQ3" s="44">
        <f>AP3-AO3</f>
        <v/>
      </c>
      <c r="AR3" s="26">
        <f>100-AM3</f>
        <v/>
      </c>
      <c r="AS3" s="44">
        <f>AQ3+AR3*D3/100</f>
        <v/>
      </c>
      <c r="AT3" s="25" t="inlineStr">
        <is>
          <t>当前持仓市值</t>
        </is>
      </c>
      <c r="AU3" s="25">
        <f>AU4+AU5*AU2</f>
        <v/>
      </c>
    </row>
    <row r="4" ht="20.1" customHeight="1" s="37">
      <c r="A4" s="26" t="n">
        <v>20220609003</v>
      </c>
      <c r="B4" s="26" t="inlineStr">
        <is>
          <t>雪球</t>
        </is>
      </c>
      <c r="C4" s="26" t="inlineStr">
        <is>
          <t>运行中</t>
        </is>
      </c>
      <c r="D4" s="38" t="n">
        <v>100000</v>
      </c>
      <c r="E4" s="39" t="inlineStr">
        <is>
          <t>BTC</t>
        </is>
      </c>
      <c r="F4" s="3" t="n">
        <v>20274</v>
      </c>
      <c r="G4" s="4" t="n">
        <v>44740</v>
      </c>
      <c r="H4" s="4" t="n">
        <v>44923</v>
      </c>
      <c r="I4" s="40">
        <f>H4-G4</f>
        <v/>
      </c>
      <c r="J4" s="5" t="n">
        <v>0.65</v>
      </c>
      <c r="K4" s="3">
        <f>F4*J4</f>
        <v/>
      </c>
      <c r="L4" s="5" t="n">
        <v>1.05</v>
      </c>
      <c r="M4" s="3">
        <f>F4*L4</f>
        <v/>
      </c>
      <c r="N4" s="4" t="inlineStr">
        <is>
          <t>2022/8/28 2022/9/28 2022/10/28 2022/11/28 2022/12/28</t>
        </is>
      </c>
      <c r="O4" s="6" t="n">
        <v>0.4</v>
      </c>
      <c r="P4" s="5" t="n">
        <v>0.6</v>
      </c>
      <c r="Q4" s="3" t="inlineStr">
        <is>
          <t>否</t>
        </is>
      </c>
      <c r="R4" s="4" t="n">
        <v>44741</v>
      </c>
      <c r="S4" s="4" t="inlineStr">
        <is>
          <t>40% 40% 40% 40% 40%</t>
        </is>
      </c>
      <c r="T4" s="6" t="n">
        <v>0.64421875</v>
      </c>
      <c r="U4" s="40">
        <f>AU2</f>
        <v/>
      </c>
      <c r="V4" s="7" t="n">
        <v>50</v>
      </c>
      <c r="W4" s="7" t="n">
        <v>59</v>
      </c>
      <c r="X4" s="7">
        <f>U4/F4*100</f>
        <v/>
      </c>
      <c r="Y4" s="26" t="n">
        <v>0.6531464762532884</v>
      </c>
      <c r="Z4" s="26">
        <f>AN4</f>
        <v/>
      </c>
      <c r="AA4" s="27">
        <f>Y4*D4/100*Z4</f>
        <v/>
      </c>
      <c r="AB4" s="26">
        <f>AA4/U4</f>
        <v/>
      </c>
      <c r="AC4" s="41">
        <f>AU5</f>
        <v/>
      </c>
      <c r="AD4" s="26">
        <f>AC4-AB4</f>
        <v/>
      </c>
      <c r="AE4" s="10" t="n">
        <v>-0.007099363599368972</v>
      </c>
      <c r="AF4" s="26" t="n">
        <v>-0.01798743990588837</v>
      </c>
      <c r="AG4" s="43">
        <f>AF4*AB4</f>
        <v/>
      </c>
      <c r="AH4" s="44">
        <f>AF4*U4</f>
        <v/>
      </c>
      <c r="AI4" s="26" t="n">
        <v>-0.5207003456841175</v>
      </c>
      <c r="AJ4" s="26" t="n">
        <v>0.1161022668777376</v>
      </c>
      <c r="AK4" s="26" t="n">
        <v>-0.1229343305259878</v>
      </c>
      <c r="AL4" s="0" t="n"/>
      <c r="AM4" s="26" t="n">
        <v>95.68921725182582</v>
      </c>
      <c r="AN4" s="26" t="n">
        <v>96.77940196220206</v>
      </c>
      <c r="AO4" s="44">
        <f>AN4*D4</f>
        <v/>
      </c>
      <c r="AP4" s="44">
        <f>$AU$3*AO4/SUM(AO:AO)</f>
        <v/>
      </c>
      <c r="AQ4" s="44">
        <f>AP4-AO4</f>
        <v/>
      </c>
      <c r="AR4" s="26">
        <f>100-AM4</f>
        <v/>
      </c>
      <c r="AS4" s="44">
        <f>AQ4+AR4*D4/100</f>
        <v/>
      </c>
      <c r="AT4" s="17" t="inlineStr">
        <is>
          <t>持有USDT数量</t>
        </is>
      </c>
      <c r="AU4" s="17" t="n">
        <v>130197.699052</v>
      </c>
    </row>
    <row r="5" ht="20.1" customHeight="1" s="37">
      <c r="A5" s="26" t="n">
        <v>20220609004</v>
      </c>
      <c r="B5" s="26" t="inlineStr">
        <is>
          <t>雪球</t>
        </is>
      </c>
      <c r="C5" s="26" t="inlineStr">
        <is>
          <t>已结清</t>
        </is>
      </c>
      <c r="D5" s="38" t="n">
        <v>400000</v>
      </c>
      <c r="E5" s="39" t="inlineStr">
        <is>
          <t>BTC</t>
        </is>
      </c>
      <c r="F5" s="3" t="n">
        <v>29200</v>
      </c>
      <c r="G5" s="4" t="n">
        <v>44731</v>
      </c>
      <c r="H5" s="4" t="n">
        <v>44900</v>
      </c>
      <c r="I5" s="40">
        <f>H5-G5</f>
        <v/>
      </c>
      <c r="J5" s="5" t="n">
        <v>0.65</v>
      </c>
      <c r="K5" s="3">
        <f>F5*J5</f>
        <v/>
      </c>
      <c r="L5" s="5" t="n">
        <v>1.05</v>
      </c>
      <c r="M5" s="3">
        <f>F5*L5</f>
        <v/>
      </c>
      <c r="N5" s="21" t="inlineStr">
        <is>
          <t>2022/8/5 2022/9/5 2022/10/5 2022/11/5 2022/12/5</t>
        </is>
      </c>
      <c r="O5" s="6" t="n">
        <v>0.4</v>
      </c>
      <c r="P5" s="5" t="n">
        <v>0.6</v>
      </c>
      <c r="Q5" s="3" t="inlineStr">
        <is>
          <t>是</t>
        </is>
      </c>
      <c r="R5" s="4" t="n">
        <v>44793</v>
      </c>
      <c r="S5" s="4" t="n"/>
      <c r="T5" s="6" t="n"/>
      <c r="U5" s="40">
        <f>AU2</f>
        <v/>
      </c>
      <c r="V5" s="7" t="n">
        <v>51</v>
      </c>
      <c r="W5" s="7" t="n">
        <v>49</v>
      </c>
      <c r="X5" s="7">
        <f>U5/F5*100</f>
        <v/>
      </c>
      <c r="Y5" s="26" t="n">
        <v>1.000002550655944</v>
      </c>
      <c r="Z5" s="26">
        <f>AN5</f>
        <v/>
      </c>
      <c r="AA5" s="27">
        <f>Y5*D5/100*Z5</f>
        <v/>
      </c>
      <c r="AB5" s="26">
        <f>AA5/U5</f>
        <v/>
      </c>
      <c r="AC5" s="41">
        <f>AU5</f>
        <v/>
      </c>
      <c r="AD5" s="26">
        <f>AC5-AB5</f>
        <v/>
      </c>
      <c r="AE5" s="10" t="n">
        <v>-0.008242953814919459</v>
      </c>
      <c r="AF5" s="26" t="n">
        <v>0.02007841930552314</v>
      </c>
      <c r="AG5" s="43">
        <f>AF5*AB5</f>
        <v/>
      </c>
      <c r="AH5" s="44">
        <f>AF5*U5</f>
        <v/>
      </c>
      <c r="AI5" s="26" t="n">
        <v>0</v>
      </c>
      <c r="AJ5" s="26" t="n"/>
      <c r="AK5" s="26" t="n">
        <v>0</v>
      </c>
      <c r="AL5" s="0" t="n"/>
      <c r="AM5" s="26" t="n"/>
      <c r="AN5" s="26" t="n"/>
      <c r="AO5" s="44">
        <f>AN5*D5</f>
        <v/>
      </c>
      <c r="AP5" s="44">
        <f>$AU$3*AO5/SUM(AO:AO)</f>
        <v/>
      </c>
      <c r="AQ5" s="44">
        <f>AP5-AO5</f>
        <v/>
      </c>
      <c r="AR5" s="26">
        <f>100-AM5</f>
        <v/>
      </c>
      <c r="AS5" s="44">
        <f>AQ5+AR5*D5/100</f>
        <v/>
      </c>
      <c r="AT5" s="17" t="inlineStr">
        <is>
          <t>持有BTC数量</t>
        </is>
      </c>
      <c r="AU5" s="17" t="n">
        <v>13.2117</v>
      </c>
      <c r="AV5" s="0" t="n"/>
    </row>
    <row r="6" ht="20.1" customHeight="1" s="37">
      <c r="A6" s="26" t="n">
        <v>20220609005</v>
      </c>
      <c r="B6" s="26" t="inlineStr">
        <is>
          <t>雪球</t>
        </is>
      </c>
      <c r="C6" s="26" t="inlineStr">
        <is>
          <t>已结清</t>
        </is>
      </c>
      <c r="D6" s="38" t="n">
        <v>500000</v>
      </c>
      <c r="E6" s="39" t="inlineStr">
        <is>
          <t>BTC</t>
        </is>
      </c>
      <c r="F6" s="3" t="n">
        <v>29200</v>
      </c>
      <c r="G6" s="4" t="n">
        <v>44732</v>
      </c>
      <c r="H6" s="4" t="n">
        <v>44901</v>
      </c>
      <c r="I6" s="40">
        <f>H6-G6</f>
        <v/>
      </c>
      <c r="J6" s="5" t="n">
        <v>0.65</v>
      </c>
      <c r="K6" s="3">
        <f>F6*J6</f>
        <v/>
      </c>
      <c r="L6" s="5" t="n">
        <v>1.05</v>
      </c>
      <c r="M6" s="3">
        <f>F6*L6</f>
        <v/>
      </c>
      <c r="N6" s="4" t="inlineStr">
        <is>
          <t>2022/8/2 2022/9/2 2022/10/2 2022/11/2 2022/12/6</t>
        </is>
      </c>
      <c r="O6" s="6" t="n">
        <v>0.4</v>
      </c>
      <c r="P6" s="5" t="n">
        <v>0.6</v>
      </c>
      <c r="Q6" s="3" t="inlineStr">
        <is>
          <t>是</t>
        </is>
      </c>
      <c r="R6" s="4" t="n">
        <v>44793</v>
      </c>
      <c r="S6" s="4" t="n"/>
      <c r="T6" s="6" t="n"/>
      <c r="U6" s="40">
        <f>AU2</f>
        <v/>
      </c>
      <c r="V6" s="7" t="n">
        <v>48</v>
      </c>
      <c r="W6" s="7" t="n">
        <v>46</v>
      </c>
      <c r="X6" s="7">
        <f>U6/F6*100</f>
        <v/>
      </c>
      <c r="Y6" s="26" t="n">
        <v>1.000002550655944</v>
      </c>
      <c r="Z6" s="26">
        <f>AN6</f>
        <v/>
      </c>
      <c r="AA6" s="27">
        <f>Y6*D6/100*Z6</f>
        <v/>
      </c>
      <c r="AB6" s="26">
        <f>AA6/U6</f>
        <v/>
      </c>
      <c r="AC6" s="41">
        <f>AU5</f>
        <v/>
      </c>
      <c r="AD6" s="26">
        <f>AC6-AB6</f>
        <v/>
      </c>
      <c r="AE6" s="10" t="n">
        <v>-0.008438386364445829</v>
      </c>
      <c r="AF6" s="26" t="n">
        <v>0.02007841930552314</v>
      </c>
      <c r="AG6" s="43">
        <f>AF6*AB6</f>
        <v/>
      </c>
      <c r="AH6" s="44">
        <f>AF6*U6</f>
        <v/>
      </c>
      <c r="AI6" s="26" t="n">
        <v>0</v>
      </c>
      <c r="AJ6" s="26" t="n"/>
      <c r="AK6" s="26" t="n">
        <v>0</v>
      </c>
      <c r="AL6" s="0" t="n"/>
      <c r="AM6" s="26" t="n"/>
      <c r="AN6" s="26" t="n"/>
      <c r="AO6" s="44">
        <f>AN6*D6</f>
        <v/>
      </c>
      <c r="AP6" s="44">
        <f>$AU$3*AO6/SUM(AO:AO)</f>
        <v/>
      </c>
      <c r="AQ6" s="44">
        <f>AP6-AO6</f>
        <v/>
      </c>
      <c r="AR6" s="26">
        <f>100-AM6</f>
        <v/>
      </c>
      <c r="AS6" s="44">
        <f>AQ6+AR6*D6/100</f>
        <v/>
      </c>
      <c r="AT6" s="25" t="inlineStr">
        <is>
          <t>持有BTC市值</t>
        </is>
      </c>
      <c r="AU6" s="25">
        <f>AU2*AU5</f>
        <v/>
      </c>
    </row>
    <row r="7" ht="20.1" customHeight="1" s="37">
      <c r="A7" s="26" t="n">
        <v>20220609006</v>
      </c>
      <c r="B7" s="26" t="inlineStr">
        <is>
          <t>雪球</t>
        </is>
      </c>
      <c r="C7" s="26" t="inlineStr">
        <is>
          <t>已结清</t>
        </is>
      </c>
      <c r="D7" s="38" t="n">
        <v>600000</v>
      </c>
      <c r="E7" s="39" t="inlineStr">
        <is>
          <t>BTC</t>
        </is>
      </c>
      <c r="F7" s="3" t="n">
        <v>29200</v>
      </c>
      <c r="G7" s="4" t="n">
        <v>44733</v>
      </c>
      <c r="H7" s="4" t="n">
        <v>44902</v>
      </c>
      <c r="I7" s="40">
        <f>H7-G7</f>
        <v/>
      </c>
      <c r="J7" s="5" t="n">
        <v>0.65</v>
      </c>
      <c r="K7" s="3">
        <f>F7*J7</f>
        <v/>
      </c>
      <c r="L7" s="5" t="n">
        <v>1.05</v>
      </c>
      <c r="M7" s="3">
        <f>F7*L7</f>
        <v/>
      </c>
      <c r="N7" s="4" t="inlineStr">
        <is>
          <t>2022/8/2 2022/9/2 2022/10/2 2022/11/2 2022/12/7</t>
        </is>
      </c>
      <c r="O7" s="6" t="n">
        <v>0.4</v>
      </c>
      <c r="P7" s="5" t="n">
        <v>0.6</v>
      </c>
      <c r="Q7" s="3" t="inlineStr">
        <is>
          <t>是</t>
        </is>
      </c>
      <c r="R7" s="4" t="n">
        <v>44793</v>
      </c>
      <c r="S7" s="4" t="n"/>
      <c r="T7" s="6" t="n"/>
      <c r="U7" s="40">
        <f>AU2</f>
        <v/>
      </c>
      <c r="V7" s="7" t="n">
        <v>48</v>
      </c>
      <c r="W7" s="7" t="n">
        <v>46</v>
      </c>
      <c r="X7" s="7">
        <f>U7/F7*100</f>
        <v/>
      </c>
      <c r="Y7" s="26" t="n">
        <v>1.000002550655944</v>
      </c>
      <c r="Z7" s="26">
        <f>AN7</f>
        <v/>
      </c>
      <c r="AA7" s="27">
        <f>Y7*D7/100*Z7</f>
        <v/>
      </c>
      <c r="AB7" s="26">
        <f>AA7/U7</f>
        <v/>
      </c>
      <c r="AC7" s="41">
        <f>AU5</f>
        <v/>
      </c>
      <c r="AD7" s="26">
        <f>AC7-AB7</f>
        <v/>
      </c>
      <c r="AE7" s="10" t="n">
        <v>-0.008423735914820644</v>
      </c>
      <c r="AF7" s="26" t="n">
        <v>0.02007841930552314</v>
      </c>
      <c r="AG7" s="43">
        <f>AF7*AB7</f>
        <v/>
      </c>
      <c r="AH7" s="44">
        <f>AF7*U7</f>
        <v/>
      </c>
      <c r="AI7" s="26" t="n">
        <v>0</v>
      </c>
      <c r="AJ7" s="26" t="n"/>
      <c r="AK7" s="26" t="n">
        <v>0</v>
      </c>
      <c r="AL7" s="0" t="n"/>
      <c r="AM7" s="26" t="n"/>
      <c r="AN7" s="26" t="n"/>
      <c r="AO7" s="44">
        <f>AN7*D7</f>
        <v/>
      </c>
      <c r="AP7" s="44">
        <f>$AU$3*AO7/SUM(AO:AO)</f>
        <v/>
      </c>
      <c r="AQ7" s="44">
        <f>AP7-AO7</f>
        <v/>
      </c>
      <c r="AR7" s="26">
        <f>100-AM7</f>
        <v/>
      </c>
      <c r="AS7" s="44">
        <f>AQ7+AR7*D7/100</f>
        <v/>
      </c>
      <c r="AT7" s="25" t="inlineStr">
        <is>
          <t>目前持仓Cash Delta （U计价）</t>
        </is>
      </c>
      <c r="AU7" s="25">
        <f>AU6</f>
        <v/>
      </c>
    </row>
    <row r="8" ht="20.1" customHeight="1" s="37">
      <c r="A8" s="26" t="n">
        <v>20220609007</v>
      </c>
      <c r="B8" s="26" t="inlineStr">
        <is>
          <t>雪球</t>
        </is>
      </c>
      <c r="C8" s="26" t="inlineStr">
        <is>
          <t>已结清</t>
        </is>
      </c>
      <c r="D8" s="38" t="n">
        <v>700000</v>
      </c>
      <c r="E8" s="39" t="inlineStr">
        <is>
          <t>BTC</t>
        </is>
      </c>
      <c r="F8" s="3" t="n">
        <v>29200</v>
      </c>
      <c r="G8" s="4" t="n">
        <v>44734</v>
      </c>
      <c r="H8" s="4" t="n">
        <v>44903</v>
      </c>
      <c r="I8" s="40">
        <f>H8-G8</f>
        <v/>
      </c>
      <c r="J8" s="5" t="n">
        <v>0.65</v>
      </c>
      <c r="K8" s="3">
        <f>F8*J8</f>
        <v/>
      </c>
      <c r="L8" s="5" t="n">
        <v>1.05</v>
      </c>
      <c r="M8" s="3">
        <f>F8*L8</f>
        <v/>
      </c>
      <c r="N8" s="4" t="inlineStr">
        <is>
          <t>2022/8/2 2022/9/2 2022/10/2 2022/11/2 2022/12/8</t>
        </is>
      </c>
      <c r="O8" s="6" t="n">
        <v>0.3</v>
      </c>
      <c r="P8" s="5" t="n">
        <v>0.6</v>
      </c>
      <c r="Q8" s="3" t="inlineStr">
        <is>
          <t>是</t>
        </is>
      </c>
      <c r="R8" s="4" t="n">
        <v>44793</v>
      </c>
      <c r="S8" s="4" t="n"/>
      <c r="T8" s="6" t="n"/>
      <c r="U8" s="40">
        <f>AU2</f>
        <v/>
      </c>
      <c r="V8" s="7" t="n">
        <v>48</v>
      </c>
      <c r="W8" s="7" t="n">
        <v>46</v>
      </c>
      <c r="X8" s="7">
        <f>U8/F8*100</f>
        <v/>
      </c>
      <c r="Y8" s="26" t="n">
        <v>1.000002550655944</v>
      </c>
      <c r="Z8" s="26">
        <f>AN8</f>
        <v/>
      </c>
      <c r="AA8" s="27">
        <f>Y8*D8/100*Z8</f>
        <v/>
      </c>
      <c r="AB8" s="26">
        <f>AA8/U8</f>
        <v/>
      </c>
      <c r="AC8" s="41">
        <f>AU5</f>
        <v/>
      </c>
      <c r="AD8" s="26">
        <f>AC8-AB8</f>
        <v/>
      </c>
      <c r="AE8" s="10" t="n">
        <v>-0.00834839341914043</v>
      </c>
      <c r="AF8" s="26" t="n">
        <v>0.02007841930552314</v>
      </c>
      <c r="AG8" s="43">
        <f>AF8*AB8</f>
        <v/>
      </c>
      <c r="AH8" s="44">
        <f>AF8*U8</f>
        <v/>
      </c>
      <c r="AI8" s="26" t="n">
        <v>0</v>
      </c>
      <c r="AJ8" s="26" t="n"/>
      <c r="AK8" s="26" t="n">
        <v>0</v>
      </c>
      <c r="AL8" s="0" t="n"/>
      <c r="AM8" s="26" t="n"/>
      <c r="AN8" s="26" t="n"/>
      <c r="AO8" s="44">
        <f>AN8*D8</f>
        <v/>
      </c>
      <c r="AP8" s="44">
        <f>$AU$3*AO8/SUM(AO:AO)</f>
        <v/>
      </c>
      <c r="AQ8" s="44">
        <f>AP8-AO8</f>
        <v/>
      </c>
      <c r="AR8" s="26">
        <f>100-AM8</f>
        <v/>
      </c>
      <c r="AS8" s="44">
        <f>AQ8+AR8*D8/100</f>
        <v/>
      </c>
      <c r="AT8" s="25" t="inlineStr">
        <is>
          <t>目标Cash Delta（U计价）</t>
        </is>
      </c>
      <c r="AU8" s="25">
        <f>SUM(AA:AA)</f>
        <v/>
      </c>
    </row>
    <row r="9" ht="20.1" customHeight="1" s="37">
      <c r="A9" s="26" t="n">
        <v>20220609008</v>
      </c>
      <c r="B9" s="26" t="inlineStr">
        <is>
          <t>雪球</t>
        </is>
      </c>
      <c r="C9" s="26" t="inlineStr">
        <is>
          <t>已结清</t>
        </is>
      </c>
      <c r="D9" s="38" t="n">
        <v>800000</v>
      </c>
      <c r="E9" s="39" t="inlineStr">
        <is>
          <t>BTC</t>
        </is>
      </c>
      <c r="F9" s="3" t="n">
        <v>29200</v>
      </c>
      <c r="G9" s="4" t="n">
        <v>44735</v>
      </c>
      <c r="H9" s="4" t="n">
        <v>44904</v>
      </c>
      <c r="I9" s="40">
        <f>H9-G9</f>
        <v/>
      </c>
      <c r="J9" s="5" t="n">
        <v>0.65</v>
      </c>
      <c r="K9" s="3">
        <f>F9*J9</f>
        <v/>
      </c>
      <c r="L9" s="5" t="n">
        <v>1.05</v>
      </c>
      <c r="M9" s="3">
        <f>F9*L9</f>
        <v/>
      </c>
      <c r="N9" s="4" t="inlineStr">
        <is>
          <t>2022/8/2 2022/9/2 2022/10/2 2022/11/2 2022/12/9</t>
        </is>
      </c>
      <c r="O9" s="6" t="n">
        <v>0.3</v>
      </c>
      <c r="P9" s="5" t="n">
        <v>0.6</v>
      </c>
      <c r="Q9" s="3" t="inlineStr">
        <is>
          <t>是</t>
        </is>
      </c>
      <c r="R9" s="4" t="n">
        <v>44793</v>
      </c>
      <c r="S9" s="4" t="n"/>
      <c r="T9" s="6" t="n"/>
      <c r="U9" s="40">
        <f>AU2</f>
        <v/>
      </c>
      <c r="V9" s="7" t="n">
        <v>48</v>
      </c>
      <c r="W9" s="7" t="n">
        <v>46</v>
      </c>
      <c r="X9" s="7">
        <f>U9/F9*100</f>
        <v/>
      </c>
      <c r="Y9" s="26" t="n">
        <v>1.000002550655944</v>
      </c>
      <c r="Z9" s="26">
        <f>AN9</f>
        <v/>
      </c>
      <c r="AA9" s="27">
        <f>Y9*D9/100*Z9</f>
        <v/>
      </c>
      <c r="AB9" s="26">
        <f>AA9/U9</f>
        <v/>
      </c>
      <c r="AC9" s="41">
        <f>AU5</f>
        <v/>
      </c>
      <c r="AD9" s="26">
        <f>AC9-AB9</f>
        <v/>
      </c>
      <c r="AE9" s="10" t="n">
        <v>-0.008272524668973808</v>
      </c>
      <c r="AF9" s="26" t="n">
        <v>0.02007841930552314</v>
      </c>
      <c r="AG9" s="43">
        <f>AF9*AB9</f>
        <v/>
      </c>
      <c r="AH9" s="44">
        <f>AF9*U9</f>
        <v/>
      </c>
      <c r="AI9" s="26" t="n">
        <v>0</v>
      </c>
      <c r="AJ9" s="26" t="n"/>
      <c r="AK9" s="26" t="n">
        <v>0</v>
      </c>
      <c r="AL9" s="0" t="n"/>
      <c r="AM9" s="26" t="n"/>
      <c r="AN9" s="26" t="n"/>
      <c r="AO9" s="44">
        <f>AN9*D9</f>
        <v/>
      </c>
      <c r="AP9" s="44">
        <f>$AU$3*AO9/SUM(AO:AO)</f>
        <v/>
      </c>
      <c r="AQ9" s="44">
        <f>AP9-AO9</f>
        <v/>
      </c>
      <c r="AR9" s="26">
        <f>100-AM9</f>
        <v/>
      </c>
      <c r="AS9" s="44">
        <f>AQ9+AR9*D9/100</f>
        <v/>
      </c>
      <c r="AT9" s="25" t="inlineStr">
        <is>
          <t>需买入/卖出BTC数量（币数量）</t>
        </is>
      </c>
      <c r="AU9" s="25">
        <f>(AU8-AU7)/AU2</f>
        <v/>
      </c>
    </row>
    <row r="10" ht="20.1" customHeight="1" s="37">
      <c r="A10" s="26" t="n">
        <v>20220609009</v>
      </c>
      <c r="B10" s="26" t="inlineStr">
        <is>
          <t>雪球</t>
        </is>
      </c>
      <c r="C10" s="26" t="inlineStr">
        <is>
          <t>已结清</t>
        </is>
      </c>
      <c r="D10" s="38" t="n">
        <v>900000</v>
      </c>
      <c r="E10" s="39" t="inlineStr">
        <is>
          <t>BTC</t>
        </is>
      </c>
      <c r="F10" s="3" t="n">
        <v>29200</v>
      </c>
      <c r="G10" s="4" t="n">
        <v>44736</v>
      </c>
      <c r="H10" s="4" t="n">
        <v>44905</v>
      </c>
      <c r="I10" s="40">
        <f>H10-G10</f>
        <v/>
      </c>
      <c r="J10" s="5" t="n">
        <v>0.65</v>
      </c>
      <c r="K10" s="3">
        <f>F10*J10</f>
        <v/>
      </c>
      <c r="L10" s="5" t="n">
        <v>1.05</v>
      </c>
      <c r="M10" s="3">
        <f>F10*L10</f>
        <v/>
      </c>
      <c r="N10" s="4" t="inlineStr">
        <is>
          <t>2022/8/2 2022/9/2 2022/10/2 2022/11/2 2022/12/10</t>
        </is>
      </c>
      <c r="O10" s="6" t="n">
        <v>0.3</v>
      </c>
      <c r="P10" s="5" t="n">
        <v>0.6</v>
      </c>
      <c r="Q10" s="3" t="inlineStr">
        <is>
          <t>是</t>
        </is>
      </c>
      <c r="R10" s="4" t="n">
        <v>44793</v>
      </c>
      <c r="S10" s="4" t="n"/>
      <c r="T10" s="6" t="n"/>
      <c r="U10" s="40">
        <f>AU2</f>
        <v/>
      </c>
      <c r="V10" s="7" t="n">
        <v>48</v>
      </c>
      <c r="W10" s="7" t="n">
        <v>46</v>
      </c>
      <c r="X10" s="7">
        <f>U10/F10*100</f>
        <v/>
      </c>
      <c r="Y10" s="26" t="n">
        <v>1.000002550655944</v>
      </c>
      <c r="Z10" s="26">
        <f>AN10</f>
        <v/>
      </c>
      <c r="AA10" s="27">
        <f>Y10*D10/100*Z10</f>
        <v/>
      </c>
      <c r="AB10" s="26">
        <f>AA10/U10</f>
        <v/>
      </c>
      <c r="AC10" s="41">
        <f>AU5</f>
        <v/>
      </c>
      <c r="AD10" s="26">
        <f>AC10-AB10</f>
        <v/>
      </c>
      <c r="AE10" s="10" t="n">
        <v>-0.008199479595424273</v>
      </c>
      <c r="AF10" s="26" t="n">
        <v>0.02007841930552314</v>
      </c>
      <c r="AG10" s="43">
        <f>AF10*AB10</f>
        <v/>
      </c>
      <c r="AH10" s="44">
        <f>AF10*U10</f>
        <v/>
      </c>
      <c r="AI10" s="26" t="n">
        <v>0</v>
      </c>
      <c r="AJ10" s="26" t="n"/>
      <c r="AK10" s="26" t="n">
        <v>0</v>
      </c>
      <c r="AL10" s="0" t="n"/>
      <c r="AM10" s="26" t="n"/>
      <c r="AN10" s="26" t="n"/>
      <c r="AO10" s="44">
        <f>AN10*D10</f>
        <v/>
      </c>
      <c r="AP10" s="44">
        <f>$AU$3*AO10/SUM(AO:AO)</f>
        <v/>
      </c>
      <c r="AQ10" s="44">
        <f>AP10-AO10</f>
        <v/>
      </c>
      <c r="AR10" s="26">
        <f>100-AM10</f>
        <v/>
      </c>
      <c r="AS10" s="44">
        <f>AQ10+AR10*D10/100</f>
        <v/>
      </c>
      <c r="AT10" s="25" t="inlineStr">
        <is>
          <t>最大可买量</t>
        </is>
      </c>
      <c r="AU10" s="25">
        <f>AU4/AU2</f>
        <v/>
      </c>
    </row>
    <row r="11" ht="20.1" customHeight="1" s="37">
      <c r="A11" s="26" t="n">
        <v>20220609010</v>
      </c>
      <c r="B11" s="26" t="inlineStr">
        <is>
          <t>雪球</t>
        </is>
      </c>
      <c r="C11" s="26" t="inlineStr">
        <is>
          <t>已结清</t>
        </is>
      </c>
      <c r="D11" s="38" t="n">
        <v>1000000</v>
      </c>
      <c r="E11" s="39" t="inlineStr">
        <is>
          <t>BTC</t>
        </is>
      </c>
      <c r="F11" s="3" t="n">
        <v>29200</v>
      </c>
      <c r="G11" s="4" t="n">
        <v>44737</v>
      </c>
      <c r="H11" s="4" t="n">
        <v>44906</v>
      </c>
      <c r="I11" s="40">
        <f>H11-G11</f>
        <v/>
      </c>
      <c r="J11" s="5" t="n">
        <v>0.65</v>
      </c>
      <c r="K11" s="3">
        <f>F11*J11</f>
        <v/>
      </c>
      <c r="L11" s="5" t="n">
        <v>1.05</v>
      </c>
      <c r="M11" s="3">
        <f>F11*L11</f>
        <v/>
      </c>
      <c r="N11" s="4" t="inlineStr">
        <is>
          <t>2022/8/2 2022/9/2 2022/10/2 2022/11/2 2022/12/11</t>
        </is>
      </c>
      <c r="O11" s="6" t="n">
        <v>0.3</v>
      </c>
      <c r="P11" s="5" t="n">
        <v>0.6</v>
      </c>
      <c r="Q11" s="3" t="inlineStr">
        <is>
          <t>是</t>
        </is>
      </c>
      <c r="R11" s="4" t="n">
        <v>44793</v>
      </c>
      <c r="S11" s="4" t="n"/>
      <c r="T11" s="6" t="n"/>
      <c r="U11" s="40">
        <f>AU2</f>
        <v/>
      </c>
      <c r="V11" s="7" t="n">
        <v>48</v>
      </c>
      <c r="W11" s="7" t="n">
        <v>46</v>
      </c>
      <c r="X11" s="7">
        <f>U11/F11*100</f>
        <v/>
      </c>
      <c r="Y11" s="26" t="n">
        <v>1.000002550655944</v>
      </c>
      <c r="Z11" s="26">
        <f>AN11</f>
        <v/>
      </c>
      <c r="AA11" s="27">
        <f>Y11*D11/100*Z11</f>
        <v/>
      </c>
      <c r="AB11" s="26">
        <f>AA11/U11</f>
        <v/>
      </c>
      <c r="AC11" s="41">
        <f>AU5</f>
        <v/>
      </c>
      <c r="AD11" s="26">
        <f>AC11-AB11</f>
        <v/>
      </c>
      <c r="AE11" s="10" t="n">
        <v>-0.0081260322200474</v>
      </c>
      <c r="AF11" s="26" t="n">
        <v>0.02007841930552314</v>
      </c>
      <c r="AG11" s="43">
        <f>AF11*AB11</f>
        <v/>
      </c>
      <c r="AH11" s="44">
        <f>AF11*U11</f>
        <v/>
      </c>
      <c r="AI11" s="26" t="n">
        <v>0</v>
      </c>
      <c r="AJ11" s="26" t="n"/>
      <c r="AK11" s="26" t="n">
        <v>0</v>
      </c>
      <c r="AL11" s="0" t="n"/>
      <c r="AM11" s="26" t="n"/>
      <c r="AN11" s="26" t="n"/>
      <c r="AO11" s="44">
        <f>AN11*D11</f>
        <v/>
      </c>
      <c r="AP11" s="44">
        <f>$AU$3*AO11/SUM(AO:AO)</f>
        <v/>
      </c>
      <c r="AQ11" s="44">
        <f>AP11-AO11</f>
        <v/>
      </c>
      <c r="AR11" s="26">
        <f>100-AM11</f>
        <v/>
      </c>
      <c r="AS11" s="44">
        <f>AQ11+AR11*D11/100</f>
        <v/>
      </c>
    </row>
    <row r="12" ht="20.1" customHeight="1" s="37">
      <c r="A12" s="26" t="n">
        <v>20220609011</v>
      </c>
      <c r="B12" s="26" t="inlineStr">
        <is>
          <t>雪球</t>
        </is>
      </c>
      <c r="C12" s="26" t="inlineStr">
        <is>
          <t>已结清</t>
        </is>
      </c>
      <c r="D12" s="38" t="n">
        <v>1100000</v>
      </c>
      <c r="E12" s="39" t="inlineStr">
        <is>
          <t>BTC</t>
        </is>
      </c>
      <c r="F12" s="3" t="n">
        <v>29200</v>
      </c>
      <c r="G12" s="4" t="n">
        <v>44738</v>
      </c>
      <c r="H12" s="4" t="n">
        <v>44907</v>
      </c>
      <c r="I12" s="40">
        <f>H12-G12</f>
        <v/>
      </c>
      <c r="J12" s="5" t="n">
        <v>0.65</v>
      </c>
      <c r="K12" s="3">
        <f>F12*J12</f>
        <v/>
      </c>
      <c r="L12" s="5" t="n">
        <v>1.05</v>
      </c>
      <c r="M12" s="3">
        <f>F12*L12</f>
        <v/>
      </c>
      <c r="N12" s="4" t="inlineStr">
        <is>
          <t>2022/8/2 2022/9/2 2022/10/2 2022/11/2 2022/12/12</t>
        </is>
      </c>
      <c r="O12" s="6" t="n">
        <v>0.3</v>
      </c>
      <c r="P12" s="5" t="n">
        <v>0.6</v>
      </c>
      <c r="Q12" s="3" t="inlineStr">
        <is>
          <t>是</t>
        </is>
      </c>
      <c r="R12" s="4" t="n">
        <v>44793</v>
      </c>
      <c r="S12" s="4" t="n"/>
      <c r="T12" s="6" t="n"/>
      <c r="U12" s="40">
        <f>AU2</f>
        <v/>
      </c>
      <c r="V12" s="7" t="n">
        <v>48</v>
      </c>
      <c r="W12" s="7" t="n">
        <v>46</v>
      </c>
      <c r="X12" s="7">
        <f>U12/F12*100</f>
        <v/>
      </c>
      <c r="Y12" s="26" t="n">
        <v>1.000002550655944</v>
      </c>
      <c r="Z12" s="26">
        <f>AN12</f>
        <v/>
      </c>
      <c r="AA12" s="27">
        <f>Y12*D12/100*Z12</f>
        <v/>
      </c>
      <c r="AB12" s="26">
        <f>AA12/U12</f>
        <v/>
      </c>
      <c r="AC12" s="41">
        <f>AU5</f>
        <v/>
      </c>
      <c r="AD12" s="26">
        <f>AC12-AB12</f>
        <v/>
      </c>
      <c r="AE12" s="10" t="n">
        <v>-0.008055229793742151</v>
      </c>
      <c r="AF12" s="26" t="n">
        <v>0.02007841930552314</v>
      </c>
      <c r="AG12" s="43">
        <f>AF12*AB12</f>
        <v/>
      </c>
      <c r="AH12" s="44">
        <f>AF12*U12</f>
        <v/>
      </c>
      <c r="AI12" s="26" t="n">
        <v>0</v>
      </c>
      <c r="AJ12" s="26" t="n"/>
      <c r="AK12" s="26" t="n">
        <v>0</v>
      </c>
      <c r="AL12" s="0" t="n"/>
      <c r="AM12" s="26" t="n"/>
      <c r="AN12" s="26" t="n"/>
      <c r="AO12" s="44">
        <f>AN12*D12</f>
        <v/>
      </c>
      <c r="AP12" s="44">
        <f>$AU$3*AO12/SUM(AO:AO)</f>
        <v/>
      </c>
      <c r="AQ12" s="44">
        <f>AP12-AO12</f>
        <v/>
      </c>
      <c r="AR12" s="26">
        <f>100-AM12</f>
        <v/>
      </c>
      <c r="AS12" s="44">
        <f>AQ12+AR12*D12/100</f>
        <v/>
      </c>
    </row>
    <row r="13">
      <c r="G13" s="4" t="n"/>
      <c r="V13" s="8" t="n"/>
      <c r="W13" s="8" t="n"/>
      <c r="X13" s="24" t="n"/>
      <c r="Y13" s="24" t="n"/>
      <c r="Z13" s="24" t="n"/>
      <c r="AA13" s="45" t="n"/>
      <c r="AD13" s="45" t="n"/>
      <c r="AE13" s="24" t="n"/>
      <c r="AF13" s="24" t="n"/>
      <c r="AG13" s="24" t="n"/>
      <c r="AH13" s="24" t="n"/>
      <c r="AI13" s="24" t="n"/>
      <c r="AJ13" s="24" t="n"/>
      <c r="AK13" s="24" t="n"/>
      <c r="AM13" s="20" t="n"/>
      <c r="AN13" s="20" t="n"/>
      <c r="AO13" s="20" t="n"/>
      <c r="AP13" s="20" t="n"/>
      <c r="AQ13" s="20" t="n"/>
      <c r="AR13" s="46" t="n"/>
    </row>
    <row r="17">
      <c r="T17" s="9" t="n"/>
      <c r="U17" s="9" t="n"/>
    </row>
    <row r="20">
      <c r="X20" s="22" t="n"/>
    </row>
    <row r="26" ht="33" customHeight="1" s="37"/>
    <row r="27" ht="33" customHeight="1" s="37"/>
    <row r="28" ht="33" customHeight="1" s="37"/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9"/>
  <sheetViews>
    <sheetView zoomScale="70" zoomScaleNormal="70" workbookViewId="0">
      <selection activeCell="J22" sqref="J22"/>
    </sheetView>
  </sheetViews>
  <sheetFormatPr baseColWidth="8" defaultColWidth="8.625" defaultRowHeight="16.5"/>
  <cols>
    <col width="23.875" customWidth="1" style="23" min="1" max="1"/>
    <col width="8.75" customWidth="1" style="23" min="2" max="3"/>
    <col width="15.25" customWidth="1" style="23" min="4" max="4"/>
    <col width="8.75" customWidth="1" style="23" min="5" max="5"/>
    <col width="7.5" customWidth="1" style="23" min="6" max="6"/>
    <col width="10.375" customWidth="1" style="23" min="7" max="9"/>
    <col width="8.75" customWidth="1" style="23" min="10" max="10"/>
    <col width="7.5" customWidth="1" style="23" min="11" max="11"/>
    <col width="8.75" customWidth="1" style="23" min="12" max="12"/>
    <col width="7.5" customWidth="1" style="23" min="13" max="13"/>
    <col width="20.25" customWidth="1" style="23" min="14" max="14"/>
    <col width="8.75" customWidth="1" style="23" min="15" max="16"/>
    <col width="6.75" customWidth="1" style="23" min="17" max="17"/>
    <col width="8.75" customWidth="1" style="23" min="18" max="18"/>
    <col width="10.75" customWidth="1" style="23" min="19" max="20"/>
    <col width="5.5" customWidth="1" style="1" min="21" max="21"/>
    <col width="13" customWidth="1" style="1" min="22" max="22"/>
    <col width="19.125" customWidth="1" style="1" min="23" max="24"/>
    <col width="18.25" customWidth="1" style="23" min="25" max="25"/>
    <col width="21" customWidth="1" style="23" min="26" max="26"/>
    <col width="13.375" customWidth="1" style="23" min="27" max="27"/>
    <col width="14.625" customWidth="1" style="23" min="28" max="29"/>
    <col width="16.5" customWidth="1" style="23" min="30" max="30"/>
    <col width="22.25" customWidth="1" style="23" min="31" max="31"/>
    <col width="23.5" customWidth="1" style="23" min="32" max="32"/>
    <col width="13.5" customWidth="1" style="23" min="33" max="33"/>
    <col width="11.375" customWidth="1" style="23" min="34" max="35"/>
    <col width="6.75" customWidth="1" style="23" min="36" max="36"/>
    <col width="17.25" customWidth="1" style="23" min="37" max="46"/>
    <col width="5.125" customWidth="1" style="23" min="47" max="47"/>
    <col width="15.125" customWidth="1" style="23" min="48" max="48"/>
    <col width="6.75" customWidth="1" style="23" min="49" max="49"/>
    <col width="8.625" customWidth="1" style="23" min="50" max="108"/>
    <col width="8.625" customWidth="1" style="23" min="109" max="16384"/>
  </cols>
  <sheetData>
    <row r="1">
      <c r="AU1" s="16" t="n"/>
      <c r="AV1" s="16" t="n"/>
      <c r="AW1" s="16" t="n"/>
    </row>
    <row r="2" ht="33" customHeight="1" s="37">
      <c r="A2" s="2" t="inlineStr">
        <is>
          <t>产品名称</t>
        </is>
      </c>
      <c r="B2" s="2" t="inlineStr">
        <is>
          <t>产品类型</t>
        </is>
      </c>
      <c r="C2" s="2" t="inlineStr">
        <is>
          <t>当前状态</t>
        </is>
      </c>
      <c r="D2" s="2" t="inlineStr">
        <is>
          <t>产品发行面值</t>
        </is>
      </c>
      <c r="E2" s="2" t="inlineStr">
        <is>
          <t>挂钩标的</t>
        </is>
      </c>
      <c r="F2" s="2" t="inlineStr">
        <is>
          <t>基准价</t>
        </is>
      </c>
      <c r="G2" s="2" t="inlineStr">
        <is>
          <t>基准日期</t>
        </is>
      </c>
      <c r="H2" s="2" t="inlineStr">
        <is>
          <t>到期日</t>
        </is>
      </c>
      <c r="I2" s="2" t="inlineStr">
        <is>
          <t>运行天数</t>
        </is>
      </c>
      <c r="J2" s="2" t="inlineStr">
        <is>
          <t>敲入比例</t>
        </is>
      </c>
      <c r="K2" s="2" t="inlineStr">
        <is>
          <t>敲入价</t>
        </is>
      </c>
      <c r="L2" s="2" t="inlineStr">
        <is>
          <t>敲出比例</t>
        </is>
      </c>
      <c r="M2" s="2" t="inlineStr">
        <is>
          <t>敲出价</t>
        </is>
      </c>
      <c r="N2" s="2" t="inlineStr">
        <is>
          <t>敲出观察日（穷举数据格式）</t>
        </is>
      </c>
      <c r="O2" s="2" t="inlineStr">
        <is>
          <t>对外票息</t>
        </is>
      </c>
      <c r="P2" s="2" t="inlineStr">
        <is>
          <t>实际票息</t>
        </is>
      </c>
      <c r="Q2" s="2" t="inlineStr">
        <is>
          <t>波动率</t>
        </is>
      </c>
      <c r="R2" s="2" t="inlineStr">
        <is>
          <t>是否敲入</t>
        </is>
      </c>
      <c r="S2" s="2" t="inlineStr">
        <is>
          <t>现在时间点</t>
        </is>
      </c>
      <c r="T2" s="2" t="inlineStr">
        <is>
          <t>ETH最新价</t>
        </is>
      </c>
      <c r="V2" s="15" t="inlineStr">
        <is>
          <t>距离到期天数</t>
        </is>
      </c>
      <c r="W2" s="15" t="inlineStr">
        <is>
          <t>距离下一观察日天数</t>
        </is>
      </c>
      <c r="X2" s="15" t="inlineStr">
        <is>
          <t>现价/基准价</t>
        </is>
      </c>
      <c r="Y2" s="15" t="inlineStr">
        <is>
          <t>应计Delta Std</t>
        </is>
      </c>
      <c r="Z2" s="15" t="inlineStr">
        <is>
          <t>对应Delta币数</t>
        </is>
      </c>
      <c r="AA2" s="15" t="inlineStr">
        <is>
          <t>实际持仓币数</t>
        </is>
      </c>
      <c r="AB2" s="15" t="inlineStr">
        <is>
          <t>敞口币数</t>
        </is>
      </c>
      <c r="AC2" s="15" t="inlineStr">
        <is>
          <t>敞口比(%）</t>
        </is>
      </c>
      <c r="AD2" s="15" t="inlineStr">
        <is>
          <t>Gamma Std</t>
        </is>
      </c>
      <c r="AE2" s="15" t="inlineStr">
        <is>
          <t>1%Gamma对应币数</t>
        </is>
      </c>
      <c r="AF2" s="15" t="inlineStr">
        <is>
          <t>1%Gamma对应金额</t>
        </is>
      </c>
      <c r="AG2" s="15" t="inlineStr">
        <is>
          <t>1%vega</t>
        </is>
      </c>
      <c r="AH2" s="15" t="inlineStr">
        <is>
          <t>theta（1Day)</t>
        </is>
      </c>
      <c r="AI2" s="15" t="inlineStr">
        <is>
          <t>Rho</t>
        </is>
      </c>
      <c r="AK2" s="25" t="inlineStr">
        <is>
          <t>期初期权估值</t>
        </is>
      </c>
      <c r="AL2" s="25" t="inlineStr">
        <is>
          <t>最新估值</t>
        </is>
      </c>
      <c r="AM2" s="25" t="inlineStr">
        <is>
          <t>实际市值</t>
        </is>
      </c>
      <c r="AN2" s="25" t="inlineStr">
        <is>
          <t>实时盈亏</t>
        </is>
      </c>
      <c r="AO2" s="25" t="inlineStr">
        <is>
          <t>实际盈亏</t>
        </is>
      </c>
    </row>
    <row r="3" ht="20.1" customHeight="1" s="37">
      <c r="A3" s="26" t="n">
        <v>20220609001</v>
      </c>
      <c r="B3" s="26" t="inlineStr">
        <is>
          <t>雪球</t>
        </is>
      </c>
      <c r="C3" s="26" t="inlineStr">
        <is>
          <t>已结清</t>
        </is>
      </c>
      <c r="D3" s="38" t="n">
        <v>100000</v>
      </c>
      <c r="E3" s="39" t="inlineStr">
        <is>
          <t>ETH</t>
        </is>
      </c>
      <c r="F3" s="3" t="n">
        <v>30000</v>
      </c>
      <c r="G3" s="4" t="n">
        <v>44714</v>
      </c>
      <c r="H3" s="4" t="n">
        <v>44897</v>
      </c>
      <c r="I3" s="40">
        <f>H3-G3</f>
        <v/>
      </c>
      <c r="J3" s="5" t="n">
        <v>0.65</v>
      </c>
      <c r="K3" s="3">
        <f>F3*J3</f>
        <v/>
      </c>
      <c r="L3" s="5" t="n">
        <v>1.05</v>
      </c>
      <c r="M3" s="3">
        <f>F3*L3</f>
        <v/>
      </c>
      <c r="N3" s="4" t="inlineStr">
        <is>
          <t>2022/8/2 2022/9/2 2022/10/2 2022/11/2 2022/12/2</t>
        </is>
      </c>
      <c r="O3" s="6" t="n">
        <v>0.4</v>
      </c>
      <c r="P3" s="6" t="n">
        <v>0.635</v>
      </c>
      <c r="Q3" s="5" t="n">
        <v>0.6</v>
      </c>
      <c r="R3" s="3" t="inlineStr">
        <is>
          <t>否</t>
        </is>
      </c>
      <c r="S3" s="4">
        <f>TODAY()</f>
        <v/>
      </c>
      <c r="T3" s="40" t="n">
        <v>30500</v>
      </c>
      <c r="V3" s="7">
        <f>H3-S3</f>
        <v/>
      </c>
      <c r="W3" s="7" t="n"/>
      <c r="X3" s="7" t="n"/>
      <c r="Y3" s="26" t="n">
        <v>0.32</v>
      </c>
      <c r="Z3" s="26">
        <f>Y3*D3/T3</f>
        <v/>
      </c>
      <c r="AA3" s="26" t="n">
        <v>1</v>
      </c>
      <c r="AB3" s="26">
        <f>AA3-Z3</f>
        <v/>
      </c>
      <c r="AC3" s="10">
        <f>AB3/AA3</f>
        <v/>
      </c>
      <c r="AD3" s="26" t="n"/>
      <c r="AE3" s="26" t="n"/>
      <c r="AF3" s="26" t="n"/>
      <c r="AG3" s="26" t="n"/>
      <c r="AH3" s="26" t="n"/>
      <c r="AI3" s="26" t="n"/>
      <c r="AK3" s="26" t="n"/>
      <c r="AL3" s="26" t="n"/>
      <c r="AM3" s="26" t="n"/>
      <c r="AN3" s="26">
        <f>实时市值-最新估值</f>
        <v/>
      </c>
      <c r="AO3" s="26" t="n"/>
    </row>
    <row r="4" ht="20.1" customHeight="1" s="37">
      <c r="A4" s="26" t="n">
        <v>20220609002</v>
      </c>
      <c r="B4" s="26" t="inlineStr">
        <is>
          <t>雪球</t>
        </is>
      </c>
      <c r="C4" s="26" t="inlineStr">
        <is>
          <t>发行中</t>
        </is>
      </c>
      <c r="D4" s="38" t="n">
        <v>200000</v>
      </c>
      <c r="E4" s="39" t="inlineStr">
        <is>
          <t>ETH</t>
        </is>
      </c>
      <c r="F4" s="3" t="n">
        <v>29000</v>
      </c>
      <c r="G4" s="4" t="n">
        <v>44715</v>
      </c>
      <c r="H4" s="4" t="n">
        <v>44898</v>
      </c>
      <c r="I4" s="40">
        <f>H4-G4</f>
        <v/>
      </c>
      <c r="J4" s="5" t="n">
        <v>0.65</v>
      </c>
      <c r="K4" s="3">
        <f>F4*J4</f>
        <v/>
      </c>
      <c r="L4" s="5" t="n">
        <v>1.05</v>
      </c>
      <c r="M4" s="3">
        <f>F4*L4</f>
        <v/>
      </c>
      <c r="N4" s="4" t="inlineStr">
        <is>
          <t>2022/8/3 2022/9/3 2022/10/3 2022/11/3 2022/12/3</t>
        </is>
      </c>
      <c r="O4" s="6" t="n">
        <v>0.4</v>
      </c>
      <c r="P4" s="6" t="n">
        <v>0.635</v>
      </c>
      <c r="Q4" s="5" t="n">
        <v>0.6</v>
      </c>
      <c r="R4" s="3" t="inlineStr">
        <is>
          <t>否</t>
        </is>
      </c>
      <c r="S4" s="4">
        <f>TODAY()</f>
        <v/>
      </c>
      <c r="T4" s="40" t="n">
        <v>30500</v>
      </c>
      <c r="V4" s="7">
        <f>H4-S4</f>
        <v/>
      </c>
      <c r="W4" s="7" t="n"/>
      <c r="X4" s="7" t="n"/>
      <c r="Y4" s="26" t="n">
        <v>1.32</v>
      </c>
      <c r="Z4" s="26">
        <f>Y4*D4/T4</f>
        <v/>
      </c>
      <c r="AA4" s="26" t="n">
        <v>1</v>
      </c>
      <c r="AB4" s="26">
        <f>AA4-Z4</f>
        <v/>
      </c>
      <c r="AC4" s="10">
        <f>AB4/AA4</f>
        <v/>
      </c>
      <c r="AD4" s="26" t="n"/>
      <c r="AE4" s="26" t="n"/>
      <c r="AF4" s="26" t="n"/>
      <c r="AG4" s="26" t="n"/>
      <c r="AH4" s="26" t="n"/>
      <c r="AI4" s="26" t="n"/>
      <c r="AK4" s="26" t="n"/>
      <c r="AL4" s="26" t="n"/>
      <c r="AM4" s="26" t="n"/>
      <c r="AN4" s="26" t="n"/>
      <c r="AO4" s="26" t="n"/>
    </row>
    <row r="5" ht="20.1" customHeight="1" s="37">
      <c r="A5" s="26" t="n">
        <v>20220609003</v>
      </c>
      <c r="B5" s="26" t="inlineStr">
        <is>
          <t>雪球</t>
        </is>
      </c>
      <c r="C5" s="26" t="inlineStr">
        <is>
          <t>运行中</t>
        </is>
      </c>
      <c r="D5" s="38" t="n">
        <v>300000</v>
      </c>
      <c r="E5" s="39" t="inlineStr">
        <is>
          <t>ETH</t>
        </is>
      </c>
      <c r="F5" s="3" t="n">
        <v>29520</v>
      </c>
      <c r="G5" s="4" t="n">
        <v>44716</v>
      </c>
      <c r="H5" s="4" t="n">
        <v>44899</v>
      </c>
      <c r="I5" s="40">
        <f>H5-G5</f>
        <v/>
      </c>
      <c r="J5" s="5" t="n">
        <v>0.65</v>
      </c>
      <c r="K5" s="3">
        <f>F5*J5</f>
        <v/>
      </c>
      <c r="L5" s="5" t="n">
        <v>1.05</v>
      </c>
      <c r="M5" s="3">
        <f>F5*L5</f>
        <v/>
      </c>
      <c r="N5" s="4" t="inlineStr">
        <is>
          <t>2022/8/4 2022/9/4 2022/10/4 2022/11/4 2022/12/4</t>
        </is>
      </c>
      <c r="O5" s="6" t="n">
        <v>0.4</v>
      </c>
      <c r="P5" s="6" t="n">
        <v>0.635</v>
      </c>
      <c r="Q5" s="5" t="n">
        <v>0.6</v>
      </c>
      <c r="R5" s="3" t="inlineStr">
        <is>
          <t>是</t>
        </is>
      </c>
      <c r="S5" s="4">
        <f>TODAY()</f>
        <v/>
      </c>
      <c r="T5" s="40" t="n">
        <v>30500</v>
      </c>
      <c r="V5" s="7">
        <f>H5-S5</f>
        <v/>
      </c>
      <c r="W5" s="7" t="n"/>
      <c r="X5" s="7" t="n"/>
      <c r="Y5" s="26" t="n">
        <v>0.52</v>
      </c>
      <c r="Z5" s="26">
        <f>Y5*D5/T5</f>
        <v/>
      </c>
      <c r="AA5" s="26" t="n">
        <v>1</v>
      </c>
      <c r="AB5" s="26">
        <f>AA5-Z5</f>
        <v/>
      </c>
      <c r="AC5" s="10">
        <f>AB5/AA5</f>
        <v/>
      </c>
      <c r="AD5" s="26" t="n"/>
      <c r="AE5" s="26" t="n"/>
      <c r="AF5" s="26" t="n"/>
      <c r="AG5" s="26" t="n"/>
      <c r="AH5" s="26" t="n"/>
      <c r="AI5" s="26" t="n"/>
      <c r="AK5" s="26" t="n"/>
      <c r="AL5" s="26" t="n"/>
      <c r="AM5" s="26" t="n"/>
      <c r="AN5" s="26" t="n"/>
      <c r="AO5" s="26" t="n"/>
    </row>
    <row r="6" ht="20.1" customHeight="1" s="37">
      <c r="A6" s="26" t="n">
        <v>20220609004</v>
      </c>
      <c r="B6" s="26" t="inlineStr">
        <is>
          <t>雪球</t>
        </is>
      </c>
      <c r="C6" s="26" t="inlineStr">
        <is>
          <t>运行中</t>
        </is>
      </c>
      <c r="D6" s="38" t="n">
        <v>400000</v>
      </c>
      <c r="E6" s="39" t="inlineStr">
        <is>
          <t>ETH</t>
        </is>
      </c>
      <c r="F6" s="3" t="n">
        <v>29200</v>
      </c>
      <c r="G6" s="4" t="n">
        <v>44717</v>
      </c>
      <c r="H6" s="4" t="n">
        <v>44900</v>
      </c>
      <c r="I6" s="40">
        <f>H6-G6</f>
        <v/>
      </c>
      <c r="J6" s="5" t="n">
        <v>0.65</v>
      </c>
      <c r="K6" s="3">
        <f>F6*J6</f>
        <v/>
      </c>
      <c r="L6" s="5" t="n">
        <v>1.05</v>
      </c>
      <c r="M6" s="3">
        <f>F6*L6</f>
        <v/>
      </c>
      <c r="N6" s="4" t="inlineStr">
        <is>
          <t>2022/8/5 2022/9/5 2022/10/5 2022/11/5 2022/12/5</t>
        </is>
      </c>
      <c r="O6" s="6" t="n">
        <v>0.4</v>
      </c>
      <c r="P6" s="6" t="n">
        <v>0.635</v>
      </c>
      <c r="Q6" s="5" t="n">
        <v>0.6</v>
      </c>
      <c r="R6" s="3" t="inlineStr">
        <is>
          <t>是</t>
        </is>
      </c>
      <c r="S6" s="4">
        <f>TODAY()</f>
        <v/>
      </c>
      <c r="T6" s="40" t="n">
        <v>30500</v>
      </c>
      <c r="V6" s="7">
        <f>H6-S6</f>
        <v/>
      </c>
      <c r="W6" s="7" t="n"/>
      <c r="X6" s="7" t="n"/>
      <c r="Y6" s="26" t="n">
        <v>0.52</v>
      </c>
      <c r="Z6" s="26">
        <f>Y6*D6/T6</f>
        <v/>
      </c>
      <c r="AA6" s="26" t="n">
        <v>1</v>
      </c>
      <c r="AB6" s="26">
        <f>AA6-Z6</f>
        <v/>
      </c>
      <c r="AC6" s="10">
        <f>AB6/AA6</f>
        <v/>
      </c>
      <c r="AD6" s="26" t="n"/>
      <c r="AE6" s="26" t="n"/>
      <c r="AF6" s="26" t="n"/>
      <c r="AG6" s="26" t="n"/>
      <c r="AH6" s="26" t="n"/>
      <c r="AI6" s="26" t="n"/>
      <c r="AK6" s="26" t="n"/>
      <c r="AL6" s="26" t="n"/>
      <c r="AM6" s="26" t="n"/>
      <c r="AN6" s="26" t="n"/>
      <c r="AO6" s="26" t="n"/>
    </row>
    <row r="7" ht="20.1" customHeight="1" s="37">
      <c r="A7" s="26" t="n">
        <v>20220609005</v>
      </c>
      <c r="B7" s="26" t="inlineStr">
        <is>
          <t>雪球</t>
        </is>
      </c>
      <c r="C7" s="26" t="inlineStr">
        <is>
          <t>运行中</t>
        </is>
      </c>
      <c r="D7" s="38" t="n">
        <v>500000</v>
      </c>
      <c r="E7" s="39" t="inlineStr">
        <is>
          <t>ETH</t>
        </is>
      </c>
      <c r="F7" s="3" t="n">
        <v>29200</v>
      </c>
      <c r="G7" s="4" t="n">
        <v>44718</v>
      </c>
      <c r="H7" s="4" t="n">
        <v>44901</v>
      </c>
      <c r="I7" s="40">
        <f>H7-G7</f>
        <v/>
      </c>
      <c r="J7" s="5" t="n">
        <v>0.65</v>
      </c>
      <c r="K7" s="3">
        <f>F7*J7</f>
        <v/>
      </c>
      <c r="L7" s="5" t="n">
        <v>1.05</v>
      </c>
      <c r="M7" s="3">
        <f>F7*L7</f>
        <v/>
      </c>
      <c r="N7" s="4" t="inlineStr">
        <is>
          <t>2022/8/2 2022/9/2 2022/10/2 2022/11/2 2022/12/6</t>
        </is>
      </c>
      <c r="O7" s="6" t="n">
        <v>0.4</v>
      </c>
      <c r="P7" s="6" t="n">
        <v>0.635</v>
      </c>
      <c r="Q7" s="5" t="n">
        <v>0.6</v>
      </c>
      <c r="R7" s="3" t="inlineStr">
        <is>
          <t>是</t>
        </is>
      </c>
      <c r="S7" s="4">
        <f>TODAY()</f>
        <v/>
      </c>
      <c r="T7" s="40" t="n">
        <v>30500</v>
      </c>
      <c r="V7" s="7">
        <f>H7-S7</f>
        <v/>
      </c>
      <c r="W7" s="7" t="n"/>
      <c r="X7" s="7" t="n"/>
      <c r="Y7" s="26" t="n">
        <v>0.52</v>
      </c>
      <c r="Z7" s="26">
        <f>Y7*D7/T7</f>
        <v/>
      </c>
      <c r="AA7" s="26" t="n">
        <v>1</v>
      </c>
      <c r="AB7" s="26">
        <f>AA7-Z7</f>
        <v/>
      </c>
      <c r="AC7" s="10">
        <f>AB7/AA7</f>
        <v/>
      </c>
      <c r="AD7" s="26" t="n"/>
      <c r="AE7" s="26" t="n"/>
      <c r="AF7" s="26" t="n"/>
      <c r="AG7" s="26" t="n"/>
      <c r="AH7" s="26" t="n"/>
      <c r="AI7" s="26" t="n"/>
      <c r="AK7" s="26" t="n"/>
      <c r="AL7" s="26" t="n"/>
      <c r="AM7" s="26" t="n"/>
      <c r="AN7" s="26" t="n"/>
      <c r="AO7" s="26" t="n"/>
    </row>
    <row r="8" ht="20.1" customHeight="1" s="37">
      <c r="A8" s="26" t="n">
        <v>20220609006</v>
      </c>
      <c r="B8" s="26" t="inlineStr">
        <is>
          <t>雪球</t>
        </is>
      </c>
      <c r="C8" s="26" t="inlineStr">
        <is>
          <t>运行中</t>
        </is>
      </c>
      <c r="D8" s="38" t="n">
        <v>600000</v>
      </c>
      <c r="E8" s="39" t="inlineStr">
        <is>
          <t>ETH</t>
        </is>
      </c>
      <c r="F8" s="3" t="n">
        <v>29200</v>
      </c>
      <c r="G8" s="4" t="n">
        <v>44719</v>
      </c>
      <c r="H8" s="4" t="n">
        <v>44902</v>
      </c>
      <c r="I8" s="40">
        <f>H8-G8</f>
        <v/>
      </c>
      <c r="J8" s="5" t="n">
        <v>0.65</v>
      </c>
      <c r="K8" s="3">
        <f>F8*J8</f>
        <v/>
      </c>
      <c r="L8" s="5" t="n">
        <v>1.05</v>
      </c>
      <c r="M8" s="3">
        <f>F8*L8</f>
        <v/>
      </c>
      <c r="N8" s="4" t="inlineStr">
        <is>
          <t>2022/8/2 2022/9/2 2022/10/2 2022/11/2 2022/12/7</t>
        </is>
      </c>
      <c r="O8" s="6" t="n">
        <v>0.4</v>
      </c>
      <c r="P8" s="6" t="n">
        <v>0.635</v>
      </c>
      <c r="Q8" s="5" t="n">
        <v>0.6</v>
      </c>
      <c r="R8" s="3" t="inlineStr">
        <is>
          <t>是</t>
        </is>
      </c>
      <c r="S8" s="4">
        <f>TODAY()</f>
        <v/>
      </c>
      <c r="T8" s="40" t="n">
        <v>30500</v>
      </c>
      <c r="V8" s="7">
        <f>H8-S8</f>
        <v/>
      </c>
      <c r="W8" s="7" t="n"/>
      <c r="X8" s="7" t="n"/>
      <c r="Y8" s="26" t="n">
        <v>0.52</v>
      </c>
      <c r="Z8" s="26">
        <f>Y8*D8/T8</f>
        <v/>
      </c>
      <c r="AA8" s="26" t="n">
        <v>1</v>
      </c>
      <c r="AB8" s="26">
        <f>AA8-Z8</f>
        <v/>
      </c>
      <c r="AC8" s="10">
        <f>AB8/AA8</f>
        <v/>
      </c>
      <c r="AD8" s="26" t="n"/>
      <c r="AE8" s="26" t="n"/>
      <c r="AF8" s="26" t="n"/>
      <c r="AG8" s="26" t="n"/>
      <c r="AH8" s="26" t="n"/>
      <c r="AI8" s="26" t="n"/>
      <c r="AK8" s="26" t="n"/>
      <c r="AL8" s="26" t="n"/>
      <c r="AM8" s="26" t="n"/>
      <c r="AN8" s="26" t="n"/>
      <c r="AO8" s="26" t="n"/>
    </row>
    <row r="9" ht="20.1" customHeight="1" s="37">
      <c r="A9" s="26" t="n">
        <v>20220609007</v>
      </c>
      <c r="B9" s="26" t="inlineStr">
        <is>
          <t>雪球</t>
        </is>
      </c>
      <c r="C9" s="26" t="inlineStr">
        <is>
          <t>运行中</t>
        </is>
      </c>
      <c r="D9" s="38" t="n">
        <v>700000</v>
      </c>
      <c r="E9" s="39" t="inlineStr">
        <is>
          <t>ETH</t>
        </is>
      </c>
      <c r="F9" s="3" t="n">
        <v>29200</v>
      </c>
      <c r="G9" s="4" t="n">
        <v>44720</v>
      </c>
      <c r="H9" s="4" t="n">
        <v>44903</v>
      </c>
      <c r="I9" s="40">
        <f>H9-G9</f>
        <v/>
      </c>
      <c r="J9" s="5" t="n">
        <v>0.65</v>
      </c>
      <c r="K9" s="3">
        <f>F9*J9</f>
        <v/>
      </c>
      <c r="L9" s="5" t="n">
        <v>1.05</v>
      </c>
      <c r="M9" s="3">
        <f>F9*L9</f>
        <v/>
      </c>
      <c r="N9" s="4" t="inlineStr">
        <is>
          <t>2022/8/2 2022/9/2 2022/10/2 2022/11/2 2022/12/8</t>
        </is>
      </c>
      <c r="O9" s="6" t="n">
        <v>0.3</v>
      </c>
      <c r="P9" s="6" t="n">
        <v>0.635</v>
      </c>
      <c r="Q9" s="5" t="n">
        <v>0.6</v>
      </c>
      <c r="R9" s="3" t="inlineStr">
        <is>
          <t>是</t>
        </is>
      </c>
      <c r="S9" s="4">
        <f>TODAY()</f>
        <v/>
      </c>
      <c r="T9" s="40" t="n">
        <v>30500</v>
      </c>
      <c r="V9" s="7">
        <f>H9-S9</f>
        <v/>
      </c>
      <c r="W9" s="7" t="n"/>
      <c r="X9" s="7" t="n"/>
      <c r="Y9" s="26" t="n">
        <v>0.52</v>
      </c>
      <c r="Z9" s="26">
        <f>Y9*D9/T9</f>
        <v/>
      </c>
      <c r="AA9" s="26" t="n">
        <v>1</v>
      </c>
      <c r="AB9" s="26">
        <f>AA9-Z9</f>
        <v/>
      </c>
      <c r="AC9" s="10">
        <f>AB9/AA9</f>
        <v/>
      </c>
      <c r="AD9" s="26" t="n"/>
      <c r="AE9" s="26" t="n"/>
      <c r="AF9" s="26" t="n"/>
      <c r="AG9" s="26" t="n"/>
      <c r="AH9" s="26" t="n"/>
      <c r="AI9" s="26" t="n"/>
      <c r="AK9" s="26" t="n"/>
      <c r="AL9" s="26" t="n"/>
      <c r="AM9" s="26" t="n"/>
      <c r="AN9" s="26" t="n"/>
      <c r="AO9" s="26" t="n"/>
    </row>
    <row r="10" ht="20.1" customHeight="1" s="37">
      <c r="A10" s="26" t="n">
        <v>20220609008</v>
      </c>
      <c r="B10" s="26" t="inlineStr">
        <is>
          <t>雪球</t>
        </is>
      </c>
      <c r="C10" s="26" t="inlineStr">
        <is>
          <t>运行中</t>
        </is>
      </c>
      <c r="D10" s="38" t="n">
        <v>800000</v>
      </c>
      <c r="E10" s="39" t="inlineStr">
        <is>
          <t>ETH</t>
        </is>
      </c>
      <c r="F10" s="3" t="n">
        <v>29200</v>
      </c>
      <c r="G10" s="4" t="n">
        <v>44720</v>
      </c>
      <c r="H10" s="4" t="n">
        <v>44904</v>
      </c>
      <c r="I10" s="40">
        <f>H10-G10</f>
        <v/>
      </c>
      <c r="J10" s="5" t="n">
        <v>0.65</v>
      </c>
      <c r="K10" s="3">
        <f>F10*J10</f>
        <v/>
      </c>
      <c r="L10" s="5" t="n">
        <v>1.05</v>
      </c>
      <c r="M10" s="3">
        <f>F10*L10</f>
        <v/>
      </c>
      <c r="N10" s="4" t="inlineStr">
        <is>
          <t>2022/8/2 2022/9/2 2022/10/2 2022/11/2 2022/12/9</t>
        </is>
      </c>
      <c r="O10" s="6" t="n">
        <v>0.3</v>
      </c>
      <c r="P10" s="6" t="n">
        <v>0.635</v>
      </c>
      <c r="Q10" s="5" t="n">
        <v>0.6</v>
      </c>
      <c r="R10" s="3" t="inlineStr">
        <is>
          <t>是</t>
        </is>
      </c>
      <c r="S10" s="4">
        <f>TODAY()</f>
        <v/>
      </c>
      <c r="T10" s="40" t="n">
        <v>30500</v>
      </c>
      <c r="V10" s="7">
        <f>H10-S10</f>
        <v/>
      </c>
      <c r="W10" s="7" t="n"/>
      <c r="X10" s="7" t="n"/>
      <c r="Y10" s="26" t="n">
        <v>0.52</v>
      </c>
      <c r="Z10" s="26">
        <f>Y10*D10/T10</f>
        <v/>
      </c>
      <c r="AA10" s="26" t="n">
        <v>1</v>
      </c>
      <c r="AB10" s="26">
        <f>AA10-Z10</f>
        <v/>
      </c>
      <c r="AC10" s="10">
        <f>AB10/AA10</f>
        <v/>
      </c>
      <c r="AD10" s="26" t="n"/>
      <c r="AE10" s="26" t="n"/>
      <c r="AF10" s="26" t="n"/>
      <c r="AG10" s="26" t="n"/>
      <c r="AH10" s="26" t="n"/>
      <c r="AI10" s="26" t="n"/>
      <c r="AK10" s="26" t="n"/>
      <c r="AL10" s="26" t="n"/>
      <c r="AM10" s="26" t="n"/>
      <c r="AN10" s="26" t="n"/>
      <c r="AO10" s="26" t="n"/>
    </row>
    <row r="11" ht="20.1" customHeight="1" s="37">
      <c r="A11" s="26" t="n">
        <v>20220609009</v>
      </c>
      <c r="B11" s="26" t="inlineStr">
        <is>
          <t>雪球</t>
        </is>
      </c>
      <c r="C11" s="26" t="inlineStr">
        <is>
          <t>运行中</t>
        </is>
      </c>
      <c r="D11" s="38" t="n">
        <v>900000</v>
      </c>
      <c r="E11" s="39" t="inlineStr">
        <is>
          <t>ETH</t>
        </is>
      </c>
      <c r="F11" s="3" t="n">
        <v>29200</v>
      </c>
      <c r="G11" s="4" t="n">
        <v>44720</v>
      </c>
      <c r="H11" s="4" t="n">
        <v>44905</v>
      </c>
      <c r="I11" s="40">
        <f>H11-G11</f>
        <v/>
      </c>
      <c r="J11" s="5" t="n">
        <v>0.65</v>
      </c>
      <c r="K11" s="3">
        <f>F11*J11</f>
        <v/>
      </c>
      <c r="L11" s="5" t="n">
        <v>1.05</v>
      </c>
      <c r="M11" s="3">
        <f>F11*L11</f>
        <v/>
      </c>
      <c r="N11" s="4" t="inlineStr">
        <is>
          <t>2022/8/2 2022/9/2 2022/10/2 2022/11/2 2022/12/10</t>
        </is>
      </c>
      <c r="O11" s="6" t="n">
        <v>0.3</v>
      </c>
      <c r="P11" s="6" t="n">
        <v>0.635</v>
      </c>
      <c r="Q11" s="5" t="n">
        <v>0.6</v>
      </c>
      <c r="R11" s="3" t="inlineStr">
        <is>
          <t>是</t>
        </is>
      </c>
      <c r="S11" s="4">
        <f>TODAY()</f>
        <v/>
      </c>
      <c r="T11" s="40" t="n">
        <v>30500</v>
      </c>
      <c r="V11" s="7">
        <f>H11-S11</f>
        <v/>
      </c>
      <c r="W11" s="7" t="n"/>
      <c r="X11" s="7" t="n"/>
      <c r="Y11" s="26" t="n">
        <v>0.52</v>
      </c>
      <c r="Z11" s="26">
        <f>Y11*D11/T11</f>
        <v/>
      </c>
      <c r="AA11" s="26" t="n">
        <v>1</v>
      </c>
      <c r="AB11" s="26">
        <f>AA11-Z11</f>
        <v/>
      </c>
      <c r="AC11" s="10">
        <f>AB11/AA11</f>
        <v/>
      </c>
      <c r="AD11" s="26" t="n"/>
      <c r="AE11" s="26" t="n"/>
      <c r="AF11" s="26" t="n"/>
      <c r="AG11" s="26" t="n"/>
      <c r="AH11" s="26" t="n"/>
      <c r="AI11" s="26" t="n"/>
      <c r="AK11" s="26" t="n"/>
      <c r="AL11" s="26" t="n"/>
      <c r="AM11" s="26" t="n"/>
      <c r="AN11" s="26" t="n"/>
      <c r="AO11" s="26" t="n"/>
    </row>
    <row r="12" ht="20.1" customHeight="1" s="37">
      <c r="A12" s="26" t="n">
        <v>20220609010</v>
      </c>
      <c r="B12" s="26" t="inlineStr">
        <is>
          <t>雪球</t>
        </is>
      </c>
      <c r="C12" s="26" t="inlineStr">
        <is>
          <t>运行中</t>
        </is>
      </c>
      <c r="D12" s="38" t="n">
        <v>1000000</v>
      </c>
      <c r="E12" s="39" t="inlineStr">
        <is>
          <t>ETH</t>
        </is>
      </c>
      <c r="F12" s="3" t="n">
        <v>29200</v>
      </c>
      <c r="G12" s="4" t="n">
        <v>44720</v>
      </c>
      <c r="H12" s="4" t="n">
        <v>44906</v>
      </c>
      <c r="I12" s="40">
        <f>H12-G12</f>
        <v/>
      </c>
      <c r="J12" s="5" t="n">
        <v>0.65</v>
      </c>
      <c r="K12" s="3">
        <f>F12*J12</f>
        <v/>
      </c>
      <c r="L12" s="5" t="n">
        <v>1.05</v>
      </c>
      <c r="M12" s="3">
        <f>F12*L12</f>
        <v/>
      </c>
      <c r="N12" s="4" t="inlineStr">
        <is>
          <t>2022/8/2 2022/9/2 2022/10/2 2022/11/2 2022/12/11</t>
        </is>
      </c>
      <c r="O12" s="6" t="n">
        <v>0.3</v>
      </c>
      <c r="P12" s="6" t="n">
        <v>0.635</v>
      </c>
      <c r="Q12" s="5" t="n">
        <v>0.6</v>
      </c>
      <c r="R12" s="3" t="inlineStr">
        <is>
          <t>是</t>
        </is>
      </c>
      <c r="S12" s="4">
        <f>TODAY()</f>
        <v/>
      </c>
      <c r="T12" s="40" t="n">
        <v>30500</v>
      </c>
      <c r="V12" s="7">
        <f>H12-S12</f>
        <v/>
      </c>
      <c r="W12" s="7" t="n"/>
      <c r="X12" s="7" t="n"/>
      <c r="Y12" s="26" t="n">
        <v>0.52</v>
      </c>
      <c r="Z12" s="26">
        <f>Y12*D12/T12</f>
        <v/>
      </c>
      <c r="AA12" s="26" t="n">
        <v>1</v>
      </c>
      <c r="AB12" s="26">
        <f>AA12-Z12</f>
        <v/>
      </c>
      <c r="AC12" s="10">
        <f>AB12/AA12</f>
        <v/>
      </c>
      <c r="AD12" s="26" t="n"/>
      <c r="AE12" s="26" t="n"/>
      <c r="AF12" s="26" t="n"/>
      <c r="AG12" s="26" t="n"/>
      <c r="AH12" s="26" t="n"/>
      <c r="AI12" s="26" t="n"/>
      <c r="AK12" s="26" t="n"/>
      <c r="AL12" s="26" t="n"/>
      <c r="AM12" s="26" t="n"/>
      <c r="AN12" s="26" t="n"/>
      <c r="AO12" s="26" t="n"/>
    </row>
    <row r="13" ht="20.1" customHeight="1" s="37">
      <c r="A13" s="26" t="inlineStr">
        <is>
          <t>一般以日期+001进行编号</t>
        </is>
      </c>
      <c r="B13" s="26" t="inlineStr">
        <is>
          <t>雪球</t>
        </is>
      </c>
      <c r="C13" s="26" t="inlineStr">
        <is>
          <t>运行中</t>
        </is>
      </c>
      <c r="D13" s="38" t="n">
        <v>1100000</v>
      </c>
      <c r="E13" s="39" t="inlineStr">
        <is>
          <t>ETH</t>
        </is>
      </c>
      <c r="F13" s="3" t="n">
        <v>29200</v>
      </c>
      <c r="G13" s="4" t="n">
        <v>44720</v>
      </c>
      <c r="H13" s="4" t="n">
        <v>44907</v>
      </c>
      <c r="I13" s="40">
        <f>H13-G13</f>
        <v/>
      </c>
      <c r="J13" s="5" t="n">
        <v>0.65</v>
      </c>
      <c r="K13" s="3">
        <f>F13*J13</f>
        <v/>
      </c>
      <c r="L13" s="5" t="n">
        <v>1.05</v>
      </c>
      <c r="M13" s="3">
        <f>F13*L13</f>
        <v/>
      </c>
      <c r="N13" s="4" t="inlineStr">
        <is>
          <t>2022/8/2 2022/9/2 2022/10/2 2022/11/2 2022/12/12</t>
        </is>
      </c>
      <c r="O13" s="6" t="n">
        <v>0.3</v>
      </c>
      <c r="P13" s="6" t="n">
        <v>0.635</v>
      </c>
      <c r="Q13" s="5" t="n">
        <v>0.6</v>
      </c>
      <c r="R13" s="3" t="inlineStr">
        <is>
          <t>是</t>
        </is>
      </c>
      <c r="S13" s="4">
        <f>TODAY()</f>
        <v/>
      </c>
      <c r="T13" s="40" t="n">
        <v>30500</v>
      </c>
      <c r="V13" s="7">
        <f>H13-S13</f>
        <v/>
      </c>
      <c r="W13" s="7" t="n"/>
      <c r="X13" s="7" t="n"/>
      <c r="Y13" s="26" t="n">
        <v>0.52</v>
      </c>
      <c r="Z13" s="26">
        <f>Y13*D13/T13</f>
        <v/>
      </c>
      <c r="AA13" s="26" t="n">
        <v>1</v>
      </c>
      <c r="AB13" s="26">
        <f>AA13-Z13</f>
        <v/>
      </c>
      <c r="AC13" s="10">
        <f>AB13/AA13</f>
        <v/>
      </c>
      <c r="AD13" s="26" t="n"/>
      <c r="AE13" s="26" t="n"/>
      <c r="AF13" s="26" t="n"/>
      <c r="AG13" s="26" t="n"/>
      <c r="AH13" s="26" t="n"/>
      <c r="AI13" s="26" t="n"/>
      <c r="AK13" s="26" t="n"/>
      <c r="AL13" s="26" t="n"/>
      <c r="AM13" s="26" t="n"/>
      <c r="AN13" s="26" t="n"/>
      <c r="AO13" s="26" t="n"/>
    </row>
    <row r="14">
      <c r="U14" s="8" t="inlineStr">
        <is>
          <t>合计</t>
        </is>
      </c>
      <c r="V14" s="8" t="n"/>
      <c r="W14" s="8" t="n"/>
      <c r="X14" s="8" t="n"/>
      <c r="Y14" s="11" t="inlineStr">
        <is>
          <t>加权相加</t>
        </is>
      </c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K14" s="26" t="n"/>
      <c r="AL14" s="26" t="n"/>
      <c r="AM14" s="26" t="n"/>
      <c r="AN14" s="26" t="n"/>
      <c r="AO14" s="26" t="n"/>
    </row>
    <row r="18">
      <c r="S18" s="9" t="n"/>
      <c r="T18" s="9" t="n"/>
    </row>
    <row r="22">
      <c r="Y22" s="12" t="inlineStr">
        <is>
          <t>ETH最新价格</t>
        </is>
      </c>
      <c r="Z22" s="13" t="n"/>
    </row>
    <row r="23">
      <c r="Y23" s="26" t="inlineStr">
        <is>
          <t>当前持仓市值</t>
        </is>
      </c>
      <c r="Z23" s="13" t="n"/>
    </row>
    <row r="24">
      <c r="Y24" s="26" t="inlineStr">
        <is>
          <t>持有USDT数量</t>
        </is>
      </c>
      <c r="Z24" s="13" t="n"/>
    </row>
    <row r="25">
      <c r="Y25" s="26" t="inlineStr">
        <is>
          <t>持有ETH数量</t>
        </is>
      </c>
      <c r="Z25" s="13" t="n"/>
    </row>
    <row r="26">
      <c r="Y26" s="26" t="inlineStr">
        <is>
          <t>持有ETH市值</t>
        </is>
      </c>
      <c r="Z26" s="13" t="n"/>
    </row>
    <row r="27" ht="33" customHeight="1" s="37">
      <c r="Y27" s="26" t="inlineStr">
        <is>
          <t>目前持仓Cash Delta （U计价）</t>
        </is>
      </c>
      <c r="Z27" s="14" t="n"/>
    </row>
    <row r="28" ht="33" customHeight="1" s="37">
      <c r="Y28" s="26" t="inlineStr">
        <is>
          <t>目标Cash Delta（U计价）</t>
        </is>
      </c>
      <c r="Z28" s="14" t="n"/>
    </row>
    <row r="29" ht="33" customHeight="1" s="37">
      <c r="Y29" s="26" t="inlineStr">
        <is>
          <t>需买入/卖出ETH数量（币数量）</t>
        </is>
      </c>
      <c r="Z29" s="14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8" sqref="D28"/>
    </sheetView>
  </sheetViews>
  <sheetFormatPr baseColWidth="8" defaultColWidth="8.625" defaultRowHeight="13.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625" defaultRowHeight="13.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whuyu</dc:creator>
  <dcterms:created xmlns:dcterms="http://purl.org/dc/terms/" xmlns:xsi="http://www.w3.org/2001/XMLSchema-instance" xsi:type="dcterms:W3CDTF">2022-05-22T12:17:00Z</dcterms:created>
  <dcterms:modified xmlns:dcterms="http://purl.org/dc/terms/" xmlns:xsi="http://www.w3.org/2001/XMLSchema-instance" xsi:type="dcterms:W3CDTF">2022-06-30T02:05:03Z</dcterms:modified>
  <cp:lastModifiedBy>Zequan Zhang (FI)</cp:lastModifiedBy>
</cp:coreProperties>
</file>