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opbox\EE345L Class\EE445LTeachingMaterials\0000_Fall_2024\0000_Fall_2024_Lab_Solutions_Master\Lab2\"/>
    </mc:Choice>
  </mc:AlternateContent>
  <xr:revisionPtr revIDLastSave="0" documentId="13_ncr:1_{37CD80F2-4053-4CC2-BDA8-D26B09658D08}" xr6:coauthVersionLast="47" xr6:coauthVersionMax="47" xr10:uidLastSave="{00000000-0000-0000-0000-000000000000}"/>
  <bookViews>
    <workbookView xWindow="30915" yWindow="45" windowWidth="28800" windowHeight="15225" xr2:uid="{53380D8E-592B-4377-BC44-F98A53B80C59}"/>
  </bookViews>
  <sheets>
    <sheet name="GP2Y0A41SK0F" sheetId="1" r:id="rId1"/>
    <sheet name="GP2Y0A21YK0F" sheetId="3" r:id="rId2"/>
    <sheet name="resista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B7" i="3"/>
  <c r="F7" i="3" s="1"/>
  <c r="E6" i="3"/>
  <c r="B9" i="3" s="1"/>
  <c r="B6" i="3"/>
  <c r="F6" i="3" s="1"/>
  <c r="E5" i="3"/>
  <c r="B5" i="3"/>
  <c r="F5" i="3" s="1"/>
  <c r="E4" i="3"/>
  <c r="B4" i="3"/>
  <c r="F4" i="3" s="1"/>
  <c r="A15" i="2"/>
  <c r="D7" i="2"/>
  <c r="E7" i="2" s="1"/>
  <c r="D6" i="2"/>
  <c r="E6" i="2" s="1"/>
  <c r="D5" i="2"/>
  <c r="E5" i="2" s="1"/>
  <c r="D4" i="2"/>
  <c r="E4" i="2" s="1"/>
  <c r="B9" i="1"/>
  <c r="G7" i="1"/>
  <c r="E7" i="1"/>
  <c r="E6" i="1"/>
  <c r="G6" i="1" s="1"/>
  <c r="E5" i="1"/>
  <c r="E4" i="1"/>
  <c r="E8" i="3" l="1"/>
  <c r="F8" i="3"/>
  <c r="G4" i="3"/>
  <c r="H6" i="3"/>
  <c r="G6" i="3"/>
  <c r="H4" i="3"/>
  <c r="G5" i="3"/>
  <c r="G7" i="3"/>
  <c r="H5" i="3"/>
  <c r="H7" i="3"/>
  <c r="E8" i="1"/>
  <c r="G4" i="1"/>
  <c r="G5" i="1"/>
  <c r="H8" i="3" l="1"/>
  <c r="G8" i="3"/>
  <c r="G8" i="1"/>
  <c r="B11" i="3" l="1"/>
  <c r="B10" i="3"/>
  <c r="A22" i="3" s="1"/>
  <c r="B7" i="1"/>
  <c r="F7" i="1" s="1"/>
  <c r="H7" i="1" s="1"/>
  <c r="B6" i="1"/>
  <c r="F6" i="1" s="1"/>
  <c r="H6" i="1" s="1"/>
  <c r="B5" i="1"/>
  <c r="F5" i="1" s="1"/>
  <c r="H5" i="1" s="1"/>
  <c r="B4" i="1"/>
  <c r="F4" i="1" s="1"/>
  <c r="B18" i="3" l="1"/>
  <c r="A21" i="3"/>
  <c r="B17" i="3"/>
  <c r="A16" i="3"/>
  <c r="A14" i="3"/>
  <c r="I4" i="3"/>
  <c r="I6" i="3"/>
  <c r="I7" i="3"/>
  <c r="I5" i="3"/>
  <c r="A16" i="2"/>
  <c r="F8" i="1"/>
  <c r="H4" i="1"/>
  <c r="H8" i="1" s="1"/>
  <c r="B10" i="1" s="1"/>
  <c r="J7" i="3" l="1"/>
  <c r="K7" i="3" s="1"/>
  <c r="J5" i="3"/>
  <c r="K5" i="3" s="1"/>
  <c r="J6" i="3"/>
  <c r="K6" i="3" s="1"/>
  <c r="J4" i="3"/>
  <c r="K4" i="3" s="1"/>
  <c r="A21" i="1"/>
  <c r="B17" i="1"/>
  <c r="B11" i="1"/>
  <c r="A14" i="1" s="1"/>
  <c r="K8" i="3" l="1"/>
  <c r="B19" i="3" s="1"/>
  <c r="E8" i="2"/>
  <c r="B13" i="2" s="1"/>
  <c r="I6" i="1"/>
  <c r="I4" i="1"/>
  <c r="I5" i="1"/>
  <c r="A22" i="1"/>
  <c r="B18" i="1"/>
  <c r="A16" i="1"/>
  <c r="I7" i="1"/>
  <c r="J7" i="1"/>
  <c r="K7" i="1" s="1"/>
  <c r="J6" i="1"/>
  <c r="K6" i="1" s="1"/>
  <c r="J5" i="1"/>
  <c r="K5" i="1" s="1"/>
  <c r="J4" i="1"/>
  <c r="K4" i="1" s="1"/>
  <c r="K8" i="1" s="1"/>
  <c r="B19" i="1" s="1"/>
</calcChain>
</file>

<file path=xl/sharedStrings.xml><?xml version="1.0" encoding="utf-8"?>
<sst xmlns="http://schemas.openxmlformats.org/spreadsheetml/2006/main" count="67" uniqueCount="36">
  <si>
    <t xml:space="preserve">  </t>
  </si>
  <si>
    <t>1/d</t>
  </si>
  <si>
    <t xml:space="preserve">d(mm)    </t>
  </si>
  <si>
    <t>ADCvalue</t>
  </si>
  <si>
    <t>m=(n*sumxy-sumx*sumy)/(n*sumxx-sumx*sumx)</t>
  </si>
  <si>
    <t>b=(sumy*sumxx-sumx*sumxy)/(n*sumxx-sumx*sumx)</t>
  </si>
  <si>
    <t>x</t>
  </si>
  <si>
    <t>y</t>
  </si>
  <si>
    <t>x*x</t>
  </si>
  <si>
    <t>x*y</t>
  </si>
  <si>
    <t>n</t>
  </si>
  <si>
    <t>m</t>
  </si>
  <si>
    <t>b</t>
  </si>
  <si>
    <t>1/d = m*ADCvalue+b</t>
  </si>
  <si>
    <t>d = (1/m)/ (ADCvalue+b/m)</t>
  </si>
  <si>
    <t>1/m =</t>
  </si>
  <si>
    <t>b/m=</t>
  </si>
  <si>
    <t>ave err=</t>
  </si>
  <si>
    <t>mm</t>
  </si>
  <si>
    <t>fit</t>
  </si>
  <si>
    <t>err(mm)</t>
  </si>
  <si>
    <t>d = A/(ADCvalue+B);</t>
  </si>
  <si>
    <t>fill in data</t>
  </si>
  <si>
    <t>copy paste C code</t>
  </si>
  <si>
    <t xml:space="preserve">Resistance                 </t>
  </si>
  <si>
    <t xml:space="preserve">R (ohms)   </t>
  </si>
  <si>
    <t xml:space="preserve">R(ohm)    </t>
  </si>
  <si>
    <t>err(ohm)</t>
  </si>
  <si>
    <t>A</t>
  </si>
  <si>
    <t>B</t>
  </si>
  <si>
    <t>Measured</t>
  </si>
  <si>
    <t>R = A*ADCvalue/(B-ADCvalue);</t>
  </si>
  <si>
    <t>ohm</t>
  </si>
  <si>
    <t>adjust</t>
  </si>
  <si>
    <t xml:space="preserve">Long range distance measured from front of the sensor to the wall                </t>
  </si>
  <si>
    <t xml:space="preserve">Short range distance measured from front of the sensor to the wall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</si>
</sst>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_);[Red]\(0\)"/>
    <numFmt numFmtId="166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5" borderId="0" xfId="0" applyNumberFormat="1" applyFill="1"/>
    <xf numFmtId="0" fontId="1" fillId="6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10</xdr:col>
      <xdr:colOff>240030</xdr:colOff>
      <xdr:row>22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2CF096-D23B-423D-8161-CDD09FB02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476500"/>
          <a:ext cx="2678430" cy="18522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10</xdr:col>
      <xdr:colOff>240030</xdr:colOff>
      <xdr:row>22</xdr:row>
      <xdr:rowOff>137795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50E7D-8CC4-45A3-A5DF-B6873D72F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476500"/>
          <a:ext cx="2678430" cy="18522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0</xdr:row>
      <xdr:rowOff>66675</xdr:rowOff>
    </xdr:from>
    <xdr:to>
      <xdr:col>7</xdr:col>
      <xdr:colOff>171450</xdr:colOff>
      <xdr:row>8</xdr:row>
      <xdr:rowOff>161925</xdr:rowOff>
    </xdr:to>
    <xdr:pic>
      <xdr:nvPicPr>
        <xdr:cNvPr id="3" name="Picture 2" descr="A diagram of a circuit&#10;&#10;Description automatically generated">
          <a:extLst>
            <a:ext uri="{FF2B5EF4-FFF2-40B4-BE49-F238E27FC236}">
              <a16:creationId xmlns:a16="http://schemas.microsoft.com/office/drawing/2014/main" id="{7DFA99A9-A4AA-4428-18A3-903ACBAEE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66675"/>
          <a:ext cx="962025" cy="1619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0CB-A503-4B6D-9125-9FE3B2B387B2}">
  <dimension ref="A1:K23"/>
  <sheetViews>
    <sheetView tabSelected="1" workbookViewId="0">
      <selection activeCell="A2" sqref="A2"/>
    </sheetView>
  </sheetViews>
  <sheetFormatPr defaultRowHeight="15" x14ac:dyDescent="0.25"/>
  <cols>
    <col min="2" max="2" width="12" bestFit="1" customWidth="1"/>
  </cols>
  <sheetData>
    <row r="1" spans="1:11" x14ac:dyDescent="0.25">
      <c r="A1" s="3" t="s">
        <v>22</v>
      </c>
      <c r="C1" s="4" t="s">
        <v>23</v>
      </c>
      <c r="D1" s="4"/>
    </row>
    <row r="2" spans="1:11" x14ac:dyDescent="0.25">
      <c r="A2" t="s">
        <v>35</v>
      </c>
    </row>
    <row r="3" spans="1:11" x14ac:dyDescent="0.25">
      <c r="A3" t="s">
        <v>2</v>
      </c>
      <c r="B3" t="s">
        <v>1</v>
      </c>
      <c r="C3" t="s">
        <v>3</v>
      </c>
      <c r="E3" t="s">
        <v>6</v>
      </c>
      <c r="F3" t="s">
        <v>7</v>
      </c>
      <c r="G3" t="s">
        <v>8</v>
      </c>
      <c r="H3" t="s">
        <v>9</v>
      </c>
      <c r="I3" t="s">
        <v>19</v>
      </c>
      <c r="J3" t="s">
        <v>2</v>
      </c>
      <c r="K3" t="s">
        <v>20</v>
      </c>
    </row>
    <row r="4" spans="1:11" x14ac:dyDescent="0.25">
      <c r="A4" s="3">
        <v>100</v>
      </c>
      <c r="B4" s="1">
        <f>1/A4</f>
        <v>0.01</v>
      </c>
      <c r="C4" s="3">
        <v>2813</v>
      </c>
      <c r="E4">
        <f>C4</f>
        <v>2813</v>
      </c>
      <c r="F4" s="1">
        <f>B4</f>
        <v>0.01</v>
      </c>
      <c r="G4">
        <f>E4*E4</f>
        <v>7912969</v>
      </c>
      <c r="H4">
        <f>E4*F4</f>
        <v>28.13</v>
      </c>
      <c r="I4">
        <f>E4*B$10+B$11</f>
        <v>9.9801003802896561E-3</v>
      </c>
      <c r="J4">
        <f>INT(B$17/(C4+B$18))</f>
        <v>100</v>
      </c>
      <c r="K4">
        <f>ABS(J4-A4)</f>
        <v>0</v>
      </c>
    </row>
    <row r="5" spans="1:11" x14ac:dyDescent="0.25">
      <c r="A5" s="3">
        <v>150</v>
      </c>
      <c r="B5" s="1">
        <f t="shared" ref="B5:B7" si="0">1/A5</f>
        <v>6.6666666666666671E-3</v>
      </c>
      <c r="C5" s="3">
        <v>1935</v>
      </c>
      <c r="E5">
        <f t="shared" ref="E5:E7" si="1">C5</f>
        <v>1935</v>
      </c>
      <c r="F5" s="1">
        <f t="shared" ref="F5:F7" si="2">B5</f>
        <v>6.6666666666666671E-3</v>
      </c>
      <c r="G5">
        <f t="shared" ref="G5:G7" si="3">E5*E5</f>
        <v>3744225</v>
      </c>
      <c r="H5">
        <f t="shared" ref="H5:H7" si="4">E5*F5</f>
        <v>12.9</v>
      </c>
      <c r="I5">
        <f t="shared" ref="I5:I7" si="5">E5*B$10+B$11</f>
        <v>6.6585708327294929E-3</v>
      </c>
      <c r="J5">
        <f t="shared" ref="J5:J7" si="6">INT(B$17/(C5+B$18))</f>
        <v>150</v>
      </c>
      <c r="K5">
        <f t="shared" ref="K5:K7" si="7">ABS(J5-A5)</f>
        <v>0</v>
      </c>
    </row>
    <row r="6" spans="1:11" x14ac:dyDescent="0.25">
      <c r="A6" s="3">
        <v>200</v>
      </c>
      <c r="B6" s="1">
        <f t="shared" si="0"/>
        <v>5.0000000000000001E-3</v>
      </c>
      <c r="C6" s="3">
        <v>1520</v>
      </c>
      <c r="E6">
        <f t="shared" si="1"/>
        <v>1520</v>
      </c>
      <c r="F6" s="1">
        <f t="shared" si="2"/>
        <v>5.0000000000000001E-3</v>
      </c>
      <c r="G6">
        <f t="shared" si="3"/>
        <v>2310400</v>
      </c>
      <c r="H6">
        <f t="shared" si="4"/>
        <v>7.6000000000000005</v>
      </c>
      <c r="I6">
        <f t="shared" si="5"/>
        <v>5.0885995773337425E-3</v>
      </c>
      <c r="J6">
        <f t="shared" si="6"/>
        <v>196</v>
      </c>
      <c r="K6">
        <f t="shared" si="7"/>
        <v>4</v>
      </c>
    </row>
    <row r="7" spans="1:11" x14ac:dyDescent="0.25">
      <c r="A7" s="3">
        <v>300</v>
      </c>
      <c r="B7" s="1">
        <f t="shared" si="0"/>
        <v>3.3333333333333335E-3</v>
      </c>
      <c r="C7" s="3">
        <v>1040</v>
      </c>
      <c r="E7">
        <f t="shared" si="1"/>
        <v>1040</v>
      </c>
      <c r="F7" s="1">
        <f t="shared" si="2"/>
        <v>3.3333333333333335E-3</v>
      </c>
      <c r="G7">
        <f t="shared" si="3"/>
        <v>1081600</v>
      </c>
      <c r="H7">
        <f t="shared" si="4"/>
        <v>3.4666666666666668</v>
      </c>
      <c r="I7">
        <f t="shared" si="5"/>
        <v>3.2727292096470925E-3</v>
      </c>
      <c r="J7">
        <f t="shared" si="6"/>
        <v>305</v>
      </c>
      <c r="K7">
        <f t="shared" si="7"/>
        <v>5</v>
      </c>
    </row>
    <row r="8" spans="1:11" x14ac:dyDescent="0.25">
      <c r="A8" t="s">
        <v>0</v>
      </c>
      <c r="E8">
        <f>SUM(E4:E7)</f>
        <v>7308</v>
      </c>
      <c r="F8">
        <f t="shared" ref="F8:H8" si="8">SUM(F4:F7)</f>
        <v>2.5000000000000001E-2</v>
      </c>
      <c r="G8">
        <f t="shared" si="8"/>
        <v>15049194</v>
      </c>
      <c r="H8">
        <f t="shared" si="8"/>
        <v>52.096666666666671</v>
      </c>
      <c r="K8">
        <f>AVERAGE(K4:K7)</f>
        <v>2.25</v>
      </c>
    </row>
    <row r="9" spans="1:11" x14ac:dyDescent="0.25">
      <c r="A9" t="s">
        <v>10</v>
      </c>
      <c r="B9" s="7">
        <f>COUNT(E4:E7)</f>
        <v>4</v>
      </c>
    </row>
    <row r="10" spans="1:11" x14ac:dyDescent="0.25">
      <c r="A10" t="s">
        <v>11</v>
      </c>
      <c r="B10">
        <f>(B9*H8-E8*F8)/(B9*G8-E8*E8)</f>
        <v>3.7830632660138551E-6</v>
      </c>
      <c r="D10" t="s">
        <v>4</v>
      </c>
    </row>
    <row r="11" spans="1:11" x14ac:dyDescent="0.25">
      <c r="A11" t="s">
        <v>12</v>
      </c>
      <c r="B11">
        <f>(F8*G8-E8*H8)/(B9*G8-E8*E8)</f>
        <v>-6.6165658700731694E-4</v>
      </c>
      <c r="D11" s="2" t="s">
        <v>5</v>
      </c>
    </row>
    <row r="13" spans="1:11" x14ac:dyDescent="0.25">
      <c r="A13" t="s">
        <v>13</v>
      </c>
    </row>
    <row r="14" spans="1:11" x14ac:dyDescent="0.25">
      <c r="A14" t="str">
        <f>CONCATENATE("1/d= ",B10,"*ADCvalue +",B11)</f>
        <v>1/d= 3.78306326601386E-06*ADCvalue +-0.000661656587007317</v>
      </c>
    </row>
    <row r="15" spans="1:11" x14ac:dyDescent="0.25">
      <c r="A15" t="s">
        <v>14</v>
      </c>
    </row>
    <row r="16" spans="1:11" x14ac:dyDescent="0.25">
      <c r="A16" t="str">
        <f>CONCATENATE("d= ",ROUND(1/B10,0),"/(ADCvalue ",ROUND(B11/B10,0),")")</f>
        <v>d= 264336/(ADCvalue -175)</v>
      </c>
    </row>
    <row r="17" spans="1:3" x14ac:dyDescent="0.25">
      <c r="A17" t="s">
        <v>15</v>
      </c>
      <c r="B17">
        <f>ROUND(1/B10,0)</f>
        <v>264336</v>
      </c>
    </row>
    <row r="18" spans="1:3" x14ac:dyDescent="0.25">
      <c r="A18" t="s">
        <v>16</v>
      </c>
      <c r="B18">
        <f>ROUND(B11/B10,0)</f>
        <v>-175</v>
      </c>
    </row>
    <row r="19" spans="1:3" x14ac:dyDescent="0.25">
      <c r="A19" s="6" t="s">
        <v>17</v>
      </c>
      <c r="B19" s="6">
        <f>K8</f>
        <v>2.25</v>
      </c>
      <c r="C19" s="6" t="s">
        <v>18</v>
      </c>
    </row>
    <row r="21" spans="1:3" ht="15.75" x14ac:dyDescent="0.3">
      <c r="A21" s="5" t="str">
        <f>CONCATENATE("#define A ",ROUND(1/B10,0))</f>
        <v>#define A 264336</v>
      </c>
      <c r="B21" s="4"/>
      <c r="C21" s="4"/>
    </row>
    <row r="22" spans="1:3" ht="15.75" x14ac:dyDescent="0.3">
      <c r="A22" s="5" t="str">
        <f>CONCATENATE("#define B ",ROUND(B11/B10,0))</f>
        <v>#define B -175</v>
      </c>
      <c r="B22" s="4"/>
      <c r="C22" s="4"/>
    </row>
    <row r="23" spans="1:3" ht="15.75" x14ac:dyDescent="0.3">
      <c r="A23" s="5" t="s">
        <v>21</v>
      </c>
      <c r="B23" s="4"/>
      <c r="C2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B25C-FC84-4097-A528-CEF70AE9A305}">
  <dimension ref="A1:K23"/>
  <sheetViews>
    <sheetView workbookViewId="0">
      <selection activeCell="C26" sqref="C26"/>
    </sheetView>
  </sheetViews>
  <sheetFormatPr defaultRowHeight="15" x14ac:dyDescent="0.25"/>
  <cols>
    <col min="2" max="2" width="12" bestFit="1" customWidth="1"/>
  </cols>
  <sheetData>
    <row r="1" spans="1:11" x14ac:dyDescent="0.25">
      <c r="A1" s="3" t="s">
        <v>22</v>
      </c>
      <c r="C1" s="4" t="s">
        <v>23</v>
      </c>
      <c r="D1" s="4"/>
    </row>
    <row r="2" spans="1:11" x14ac:dyDescent="0.25">
      <c r="A2" t="s">
        <v>34</v>
      </c>
    </row>
    <row r="3" spans="1:11" x14ac:dyDescent="0.25">
      <c r="A3" t="s">
        <v>2</v>
      </c>
      <c r="B3" t="s">
        <v>1</v>
      </c>
      <c r="C3" t="s">
        <v>3</v>
      </c>
      <c r="E3" t="s">
        <v>6</v>
      </c>
      <c r="F3" t="s">
        <v>7</v>
      </c>
      <c r="G3" t="s">
        <v>8</v>
      </c>
      <c r="H3" t="s">
        <v>9</v>
      </c>
      <c r="I3" t="s">
        <v>19</v>
      </c>
      <c r="J3" t="s">
        <v>2</v>
      </c>
      <c r="K3" t="s">
        <v>20</v>
      </c>
    </row>
    <row r="4" spans="1:11" x14ac:dyDescent="0.25">
      <c r="A4" s="3">
        <v>100</v>
      </c>
      <c r="B4" s="1">
        <f>1/A4</f>
        <v>0.01</v>
      </c>
      <c r="C4" s="3">
        <v>3142</v>
      </c>
      <c r="E4">
        <f>C4</f>
        <v>3142</v>
      </c>
      <c r="F4" s="1">
        <f>B4</f>
        <v>0.01</v>
      </c>
      <c r="G4">
        <f>E4*E4</f>
        <v>9872164</v>
      </c>
      <c r="H4">
        <f>E4*F4</f>
        <v>31.42</v>
      </c>
      <c r="I4">
        <f>E4*B$10+B$11</f>
        <v>9.9871718055990402E-3</v>
      </c>
      <c r="J4">
        <f>INT(B$17/(C4+B$18))</f>
        <v>100</v>
      </c>
      <c r="K4">
        <f>ABS(J4-A4)</f>
        <v>0</v>
      </c>
    </row>
    <row r="5" spans="1:11" x14ac:dyDescent="0.25">
      <c r="A5" s="3">
        <v>200</v>
      </c>
      <c r="B5" s="1">
        <f t="shared" ref="B5:B7" si="0">1/A5</f>
        <v>5.0000000000000001E-3</v>
      </c>
      <c r="C5" s="3">
        <v>1687</v>
      </c>
      <c r="E5">
        <f t="shared" ref="E5:E7" si="1">C5</f>
        <v>1687</v>
      </c>
      <c r="F5" s="1">
        <f t="shared" ref="F5:F7" si="2">B5</f>
        <v>5.0000000000000001E-3</v>
      </c>
      <c r="G5">
        <f t="shared" ref="G5:G7" si="3">E5*E5</f>
        <v>2845969</v>
      </c>
      <c r="H5">
        <f t="shared" ref="H5:H7" si="4">E5*F5</f>
        <v>8.4350000000000005</v>
      </c>
      <c r="I5">
        <f t="shared" ref="I5:I7" si="5">E5*B$10+B$11</f>
        <v>5.0238699231761347E-3</v>
      </c>
      <c r="J5">
        <f t="shared" ref="J5:J7" si="6">INT(B$17/(C5+B$18))</f>
        <v>199</v>
      </c>
      <c r="K5">
        <f t="shared" ref="K5:K7" si="7">ABS(J5-A5)</f>
        <v>1</v>
      </c>
    </row>
    <row r="6" spans="1:11" x14ac:dyDescent="0.25">
      <c r="A6" s="3">
        <v>300</v>
      </c>
      <c r="B6" s="1">
        <f t="shared" si="0"/>
        <v>3.3333333333333335E-3</v>
      </c>
      <c r="C6" s="3">
        <v>1210</v>
      </c>
      <c r="E6">
        <f t="shared" si="1"/>
        <v>1210</v>
      </c>
      <c r="F6" s="1">
        <f t="shared" si="2"/>
        <v>3.3333333333333335E-3</v>
      </c>
      <c r="G6">
        <f t="shared" si="3"/>
        <v>1464100</v>
      </c>
      <c r="H6">
        <f t="shared" si="4"/>
        <v>4.0333333333333332</v>
      </c>
      <c r="I6">
        <f t="shared" si="5"/>
        <v>3.3967255947117184E-3</v>
      </c>
      <c r="J6">
        <f t="shared" si="6"/>
        <v>294</v>
      </c>
      <c r="K6">
        <f t="shared" si="7"/>
        <v>6</v>
      </c>
    </row>
    <row r="7" spans="1:11" x14ac:dyDescent="0.25">
      <c r="A7" s="3">
        <v>350</v>
      </c>
      <c r="B7" s="1">
        <f t="shared" si="0"/>
        <v>2.8571428571428571E-3</v>
      </c>
      <c r="C7" s="3">
        <v>1030</v>
      </c>
      <c r="E7">
        <f t="shared" si="1"/>
        <v>1030</v>
      </c>
      <c r="F7" s="1">
        <f t="shared" si="2"/>
        <v>2.8571428571428571E-3</v>
      </c>
      <c r="G7">
        <f t="shared" si="3"/>
        <v>1060900</v>
      </c>
      <c r="H7">
        <f t="shared" si="4"/>
        <v>2.9428571428571431</v>
      </c>
      <c r="I7">
        <f t="shared" si="5"/>
        <v>2.7827088669892968E-3</v>
      </c>
      <c r="J7">
        <f t="shared" si="6"/>
        <v>359</v>
      </c>
      <c r="K7">
        <f t="shared" si="7"/>
        <v>9</v>
      </c>
    </row>
    <row r="8" spans="1:11" x14ac:dyDescent="0.25">
      <c r="A8" t="s">
        <v>0</v>
      </c>
      <c r="E8">
        <f>SUM(E4:E7)</f>
        <v>7069</v>
      </c>
      <c r="F8">
        <f t="shared" ref="F8:H8" si="8">SUM(F4:F7)</f>
        <v>2.119047619047619E-2</v>
      </c>
      <c r="G8">
        <f t="shared" si="8"/>
        <v>15243133</v>
      </c>
      <c r="H8">
        <f t="shared" si="8"/>
        <v>46.831190476190478</v>
      </c>
      <c r="K8">
        <f>AVERAGE(K4:K7)</f>
        <v>4</v>
      </c>
    </row>
    <row r="9" spans="1:11" x14ac:dyDescent="0.25">
      <c r="A9" t="s">
        <v>10</v>
      </c>
      <c r="B9" s="7">
        <f>COUNT(E4:E7)</f>
        <v>4</v>
      </c>
    </row>
    <row r="10" spans="1:11" x14ac:dyDescent="0.25">
      <c r="A10" t="s">
        <v>11</v>
      </c>
      <c r="B10">
        <f>(B9*H8-E8*F8)/(B9*G8-E8*E8)</f>
        <v>3.4112040429023401E-6</v>
      </c>
      <c r="D10" t="s">
        <v>4</v>
      </c>
    </row>
    <row r="11" spans="1:11" x14ac:dyDescent="0.25">
      <c r="A11" t="s">
        <v>12</v>
      </c>
      <c r="B11">
        <f>(F8*G8-E8*H8)/(B9*G8-E8*E8)</f>
        <v>-7.3083129720011341E-4</v>
      </c>
      <c r="D11" s="2" t="s">
        <v>5</v>
      </c>
    </row>
    <row r="13" spans="1:11" x14ac:dyDescent="0.25">
      <c r="A13" t="s">
        <v>13</v>
      </c>
    </row>
    <row r="14" spans="1:11" x14ac:dyDescent="0.25">
      <c r="A14" t="str">
        <f>CONCATENATE("1/d= ",B10,"*ADCvalue +",B11)</f>
        <v>1/d= 3.41120404290234E-06*ADCvalue +-0.000730831297200113</v>
      </c>
    </row>
    <row r="15" spans="1:11" x14ac:dyDescent="0.25">
      <c r="A15" t="s">
        <v>14</v>
      </c>
    </row>
    <row r="16" spans="1:11" x14ac:dyDescent="0.25">
      <c r="A16" t="str">
        <f>CONCATENATE("d= ",ROUND(1/B10,0),"/(ADCvalue ",ROUND(B11/B10,0),")")</f>
        <v>d= 293152/(ADCvalue -214)</v>
      </c>
    </row>
    <row r="17" spans="1:3" x14ac:dyDescent="0.25">
      <c r="A17" t="s">
        <v>15</v>
      </c>
      <c r="B17">
        <f>ROUND(1/B10,0)</f>
        <v>293152</v>
      </c>
    </row>
    <row r="18" spans="1:3" x14ac:dyDescent="0.25">
      <c r="A18" t="s">
        <v>16</v>
      </c>
      <c r="B18">
        <f>ROUND(B11/B10,0)</f>
        <v>-214</v>
      </c>
    </row>
    <row r="19" spans="1:3" x14ac:dyDescent="0.25">
      <c r="A19" s="6" t="s">
        <v>17</v>
      </c>
      <c r="B19" s="6">
        <f>K8</f>
        <v>4</v>
      </c>
      <c r="C19" s="6" t="s">
        <v>18</v>
      </c>
    </row>
    <row r="21" spans="1:3" ht="15.75" x14ac:dyDescent="0.3">
      <c r="A21" s="5" t="str">
        <f>CONCATENATE("#define A ",ROUND(1/B10,0))</f>
        <v>#define A 293152</v>
      </c>
      <c r="B21" s="4"/>
      <c r="C21" s="4"/>
    </row>
    <row r="22" spans="1:3" ht="15.75" x14ac:dyDescent="0.3">
      <c r="A22" s="5" t="str">
        <f>CONCATENATE("#define B ",ROUND(B11/B10,0))</f>
        <v>#define B -214</v>
      </c>
      <c r="B22" s="4"/>
      <c r="C22" s="4"/>
    </row>
    <row r="23" spans="1:3" ht="15.75" x14ac:dyDescent="0.3">
      <c r="A23" s="5" t="s">
        <v>21</v>
      </c>
      <c r="B23" s="4"/>
      <c r="C2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A4B2-EF9D-4426-80E1-31756C4ED19D}">
  <dimension ref="A1:J17"/>
  <sheetViews>
    <sheetView workbookViewId="0">
      <selection activeCell="C9" sqref="C9"/>
    </sheetView>
  </sheetViews>
  <sheetFormatPr defaultRowHeight="15" x14ac:dyDescent="0.25"/>
  <cols>
    <col min="1" max="1" width="11.28515625" customWidth="1"/>
  </cols>
  <sheetData>
    <row r="1" spans="1:10" x14ac:dyDescent="0.25">
      <c r="A1" s="3" t="s">
        <v>22</v>
      </c>
      <c r="B1" s="13" t="s">
        <v>33</v>
      </c>
      <c r="C1" s="12" t="s">
        <v>23</v>
      </c>
    </row>
    <row r="2" spans="1:10" x14ac:dyDescent="0.25">
      <c r="A2" t="s">
        <v>24</v>
      </c>
      <c r="D2" t="s">
        <v>30</v>
      </c>
    </row>
    <row r="3" spans="1:10" x14ac:dyDescent="0.25">
      <c r="A3" t="s">
        <v>25</v>
      </c>
      <c r="B3" t="s">
        <v>3</v>
      </c>
      <c r="D3" t="s">
        <v>26</v>
      </c>
      <c r="E3" t="s">
        <v>27</v>
      </c>
    </row>
    <row r="4" spans="1:10" x14ac:dyDescent="0.25">
      <c r="A4" s="3">
        <v>470</v>
      </c>
      <c r="B4" s="3">
        <v>1309</v>
      </c>
      <c r="D4">
        <f>INT(B$10*B4/(B$11-B4))</f>
        <v>469</v>
      </c>
      <c r="E4">
        <f>ABS(D4-A4)</f>
        <v>1</v>
      </c>
      <c r="H4" s="8"/>
      <c r="J4" s="9"/>
    </row>
    <row r="5" spans="1:10" x14ac:dyDescent="0.25">
      <c r="A5" s="3">
        <v>1000</v>
      </c>
      <c r="B5" s="3">
        <v>2048</v>
      </c>
      <c r="D5">
        <f>INT(B$10*B5/(B$11-B5))</f>
        <v>1000</v>
      </c>
      <c r="E5">
        <f>ABS(D5-A5)</f>
        <v>0</v>
      </c>
      <c r="H5" s="8"/>
      <c r="J5" s="9"/>
    </row>
    <row r="6" spans="1:10" x14ac:dyDescent="0.25">
      <c r="A6" s="3">
        <v>2000</v>
      </c>
      <c r="B6" s="3">
        <v>2730</v>
      </c>
      <c r="D6">
        <f>INT(B$10*B6/(B$11-B6))</f>
        <v>2000</v>
      </c>
      <c r="E6">
        <f>ABS(D6-A6)</f>
        <v>0</v>
      </c>
      <c r="H6" s="8"/>
      <c r="J6" s="9"/>
    </row>
    <row r="7" spans="1:10" x14ac:dyDescent="0.25">
      <c r="A7" s="3">
        <v>4700</v>
      </c>
      <c r="B7" s="3">
        <v>3377</v>
      </c>
      <c r="D7">
        <f>INT(B$10*B7/(B$11-B7))</f>
        <v>4703</v>
      </c>
      <c r="E7">
        <f>ABS(D7-A7)</f>
        <v>3</v>
      </c>
      <c r="H7" s="8"/>
      <c r="J7" s="9"/>
    </row>
    <row r="8" spans="1:10" x14ac:dyDescent="0.25">
      <c r="A8" t="s">
        <v>0</v>
      </c>
      <c r="E8" s="8">
        <f>AVERAGE(E4:E7)</f>
        <v>1</v>
      </c>
    </row>
    <row r="9" spans="1:10" x14ac:dyDescent="0.25">
      <c r="B9" s="7"/>
    </row>
    <row r="10" spans="1:10" x14ac:dyDescent="0.25">
      <c r="A10" t="s">
        <v>28</v>
      </c>
      <c r="B10" s="13">
        <v>1000</v>
      </c>
    </row>
    <row r="11" spans="1:10" x14ac:dyDescent="0.25">
      <c r="A11" t="s">
        <v>29</v>
      </c>
      <c r="B11" s="13">
        <v>4095</v>
      </c>
      <c r="D11" s="2"/>
    </row>
    <row r="13" spans="1:10" x14ac:dyDescent="0.25">
      <c r="A13" s="6" t="s">
        <v>17</v>
      </c>
      <c r="B13" s="10">
        <f>E8</f>
        <v>1</v>
      </c>
      <c r="C13" s="6" t="s">
        <v>32</v>
      </c>
    </row>
    <row r="15" spans="1:10" ht="15.75" x14ac:dyDescent="0.3">
      <c r="A15" s="11" t="str">
        <f>CONCATENATE("#define A ",ROUND(B10,0))</f>
        <v>#define A 1000</v>
      </c>
      <c r="B15" s="12"/>
      <c r="C15" s="12"/>
      <c r="D15" s="12"/>
    </row>
    <row r="16" spans="1:10" ht="15.75" x14ac:dyDescent="0.3">
      <c r="A16" s="11" t="str">
        <f>CONCATENATE("#define B ",ROUND(B11/B10,0))</f>
        <v>#define B 4</v>
      </c>
      <c r="B16" s="12"/>
      <c r="C16" s="12"/>
      <c r="D16" s="12"/>
    </row>
    <row r="17" spans="1:4" ht="15.75" x14ac:dyDescent="0.3">
      <c r="A17" s="11" t="s">
        <v>31</v>
      </c>
      <c r="B17" s="12"/>
      <c r="C17" s="12"/>
      <c r="D1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GP2Y0A41SK0F</vt:lpstr>
      <vt:lpstr>GP2Y0A21YK0F</vt:lpstr>
      <vt:lpstr>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Valvano</dc:creator>
  <cp:lastModifiedBy>Jonathan Valvano</cp:lastModifiedBy>
  <dcterms:created xsi:type="dcterms:W3CDTF">2024-07-09T21:41:50Z</dcterms:created>
  <dcterms:modified xsi:type="dcterms:W3CDTF">2024-08-16T13:40:25Z</dcterms:modified>
</cp:coreProperties>
</file>