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<sst xmlns="http://schemas.openxmlformats.org/spreadsheetml/2006/main" count="63" uniqueCount="27">
  <si>
    <t>Microcontroller</t>
  </si>
  <si>
    <t>QTY:</t>
  </si>
  <si>
    <t>STMicroElectronics</t>
  </si>
  <si>
    <t>Digikey</t>
  </si>
  <si>
    <t>Mouser</t>
  </si>
  <si>
    <t>Newark</t>
  </si>
  <si>
    <t>Total Cost</t>
  </si>
  <si>
    <t>Shipping Cost</t>
  </si>
  <si>
    <t>Total</t>
  </si>
  <si>
    <t xml:space="preserve">OLED Display </t>
  </si>
  <si>
    <t>SparkFun</t>
  </si>
  <si>
    <t>RobotShop</t>
  </si>
  <si>
    <t xml:space="preserve">GPS Receiver </t>
  </si>
  <si>
    <t>Adafruit</t>
  </si>
  <si>
    <t>Digikey (Breakout)</t>
  </si>
  <si>
    <t>Adafruit (Breakout)</t>
  </si>
  <si>
    <t>Allied (Breakout)</t>
  </si>
  <si>
    <t xml:space="preserve">LoRa Radio </t>
  </si>
  <si>
    <t xml:space="preserve">IMU </t>
  </si>
  <si>
    <t>Coulomb Counter</t>
  </si>
  <si>
    <t>TI</t>
  </si>
  <si>
    <t>Battery</t>
  </si>
  <si>
    <t>BatteryStore</t>
  </si>
  <si>
    <t>BatteryJunction</t>
  </si>
  <si>
    <t>Voltage Regulator</t>
  </si>
  <si>
    <t>Cheapest Individual Options</t>
  </si>
  <si>
    <t>Mouser-Digikey 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</si>
</sst>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  <i/>
      <sz val="8.0"/>
      <color theme="1"/>
      <name val="Arial"/>
    </font>
    <font>
      <b/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</fills>
  <borders count="10">
    <border/>
    <border>
      <left style="thin">
        <color rgb="FF0B5394"/>
      </left>
      <right style="thin">
        <color rgb="FF0B5394"/>
      </right>
      <top style="thin">
        <color rgb="FF0B5394"/>
      </top>
    </border>
    <border>
      <left style="thin">
        <color rgb="FF0B5394"/>
      </left>
      <top style="thin">
        <color rgb="FF0B5394"/>
      </top>
      <bottom style="thin">
        <color rgb="FF0B5394"/>
      </bottom>
    </border>
    <border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0B5394"/>
      </left>
      <right style="thin">
        <color rgb="FF0B5394"/>
      </right>
      <bottom style="thin">
        <color rgb="FF0B5394"/>
      </bottom>
    </border>
    <border>
      <top style="thin">
        <color rgb="FF0B5394"/>
      </top>
    </border>
    <border>
      <right style="thin">
        <color rgb="FF0B5394"/>
      </right>
    </border>
    <border>
      <top style="thin">
        <color rgb="FF0B5394"/>
      </top>
      <bottom style="thin">
        <color rgb="FF0B5394"/>
      </bottom>
    </border>
    <border>
      <right style="thin">
        <color rgb="FF0B5394"/>
      </right>
      <bottom style="thin">
        <color rgb="FF0B5394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3" fontId="1" numFmtId="0" xfId="0" applyAlignment="1" applyBorder="1" applyFill="1" applyFont="1">
      <alignment horizontal="center" readingOrder="0" shrinkToFit="0" wrapText="1"/>
    </xf>
    <xf borderId="5" fillId="0" fontId="3" numFmtId="0" xfId="0" applyBorder="1" applyFont="1"/>
    <xf borderId="4" fillId="4" fontId="4" numFmtId="0" xfId="0" applyAlignment="1" applyBorder="1" applyFill="1" applyFont="1">
      <alignment horizontal="center" readingOrder="0" shrinkToFit="0" wrapText="1"/>
    </xf>
    <xf borderId="4" fillId="5" fontId="4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4" fillId="2" fontId="2" numFmtId="0" xfId="0" applyAlignment="1" applyBorder="1" applyFont="1">
      <alignment readingOrder="0" shrinkToFit="0" wrapText="1"/>
    </xf>
    <xf borderId="4" fillId="4" fontId="1" numFmtId="164" xfId="0" applyAlignment="1" applyBorder="1" applyFont="1" applyNumberFormat="1">
      <alignment readingOrder="0" shrinkToFit="0" wrapText="1"/>
    </xf>
    <xf borderId="4" fillId="4" fontId="1" numFmtId="164" xfId="0" applyAlignment="1" applyBorder="1" applyFont="1" applyNumberFormat="1">
      <alignment shrinkToFit="0" wrapText="1"/>
    </xf>
    <xf borderId="4" fillId="5" fontId="1" numFmtId="164" xfId="0" applyAlignment="1" applyBorder="1" applyFont="1" applyNumberFormat="1">
      <alignment shrinkToFit="0" wrapText="1"/>
    </xf>
    <xf borderId="4" fillId="4" fontId="1" numFmtId="164" xfId="0" applyAlignment="1" applyBorder="1" applyFont="1" applyNumberFormat="1">
      <alignment readingOrder="0" shrinkToFit="0" wrapText="1"/>
    </xf>
    <xf borderId="4" fillId="5" fontId="1" numFmtId="164" xfId="0" applyAlignment="1" applyBorder="1" applyFont="1" applyNumberFormat="1">
      <alignment readingOrder="0" shrinkToFit="0" wrapText="1"/>
    </xf>
    <xf borderId="4" fillId="2" fontId="1" numFmtId="0" xfId="0" applyAlignment="1" applyBorder="1" applyFont="1">
      <alignment shrinkToFit="0" wrapText="1"/>
    </xf>
    <xf borderId="4" fillId="4" fontId="1" numFmtId="0" xfId="0" applyAlignment="1" applyBorder="1" applyFont="1">
      <alignment horizontal="center" shrinkToFit="0" wrapText="1"/>
    </xf>
    <xf borderId="4" fillId="4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4" fillId="2" fontId="2" numFmtId="0" xfId="0" applyAlignment="1" applyBorder="1" applyFont="1">
      <alignment shrinkToFit="0" wrapText="1"/>
    </xf>
    <xf borderId="2" fillId="2" fontId="5" numFmtId="0" xfId="0" applyAlignment="1" applyBorder="1" applyFont="1">
      <alignment horizontal="center" readingOrder="0" shrinkToFit="0" wrapText="1"/>
    </xf>
    <xf borderId="4" fillId="3" fontId="3" numFmtId="0" xfId="0" applyAlignment="1" applyBorder="1" applyFont="1">
      <alignment horizontal="center" readingOrder="0" shrinkToFit="0" wrapText="1"/>
    </xf>
    <xf borderId="4" fillId="4" fontId="4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8" fillId="2" fontId="2" numFmtId="0" xfId="0" applyAlignment="1" applyBorder="1" applyFont="1">
      <alignment horizontal="center" readingOrder="0" shrinkToFit="0" vertical="bottom" wrapText="1"/>
    </xf>
    <xf borderId="3" fillId="3" fontId="1" numFmtId="0" xfId="0" applyAlignment="1" applyBorder="1" applyFont="1">
      <alignment horizontal="center" shrinkToFit="0" vertical="bottom" wrapText="1"/>
    </xf>
    <xf borderId="3" fillId="3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9" fillId="2" fontId="1" numFmtId="0" xfId="0" applyAlignment="1" applyBorder="1" applyFont="1">
      <alignment vertical="bottom"/>
    </xf>
    <xf borderId="9" fillId="4" fontId="4" numFmtId="0" xfId="0" applyAlignment="1" applyBorder="1" applyFont="1">
      <alignment horizontal="center" readingOrder="0" shrinkToFit="0" vertical="bottom" wrapText="1"/>
    </xf>
    <xf borderId="9" fillId="5" fontId="4" numFmtId="0" xfId="0" applyAlignment="1" applyBorder="1" applyFont="1">
      <alignment horizontal="center" readingOrder="0" shrinkToFit="0" vertical="bottom" wrapText="1"/>
    </xf>
    <xf borderId="9" fillId="4" fontId="1" numFmtId="0" xfId="0" applyAlignment="1" applyBorder="1" applyFont="1">
      <alignment vertical="bottom"/>
    </xf>
    <xf borderId="9" fillId="2" fontId="2" numFmtId="0" xfId="0" applyAlignment="1" applyBorder="1" applyFont="1">
      <alignment shrinkToFit="0" vertical="bottom" wrapText="1"/>
    </xf>
    <xf borderId="9" fillId="4" fontId="1" numFmtId="164" xfId="0" applyAlignment="1" applyBorder="1" applyFont="1" applyNumberFormat="1">
      <alignment horizontal="right" readingOrder="0" shrinkToFit="0" vertical="bottom" wrapText="1"/>
    </xf>
    <xf borderId="9" fillId="5" fontId="1" numFmtId="164" xfId="0" applyAlignment="1" applyBorder="1" applyFont="1" applyNumberFormat="1">
      <alignment horizontal="right" readingOrder="0" shrinkToFit="0" vertical="bottom" wrapText="1"/>
    </xf>
    <xf borderId="9" fillId="4" fontId="1" numFmtId="164" xfId="0" applyAlignment="1" applyBorder="1" applyFont="1" applyNumberFormat="1">
      <alignment vertical="bottom"/>
    </xf>
    <xf borderId="9" fillId="4" fontId="1" numFmtId="164" xfId="0" applyAlignment="1" applyBorder="1" applyFont="1" applyNumberFormat="1">
      <alignment readingOrder="0" vertical="bottom"/>
    </xf>
    <xf borderId="9" fillId="4" fontId="1" numFmtId="164" xfId="0" applyAlignment="1" applyBorder="1" applyFont="1" applyNumberFormat="1">
      <alignment horizontal="right" shrinkToFit="0" vertical="bottom" wrapText="1"/>
    </xf>
    <xf borderId="9" fillId="5" fontId="1" numFmtId="164" xfId="0" applyAlignment="1" applyBorder="1" applyFont="1" applyNumberFormat="1">
      <alignment horizontal="right" shrinkToFit="0" vertical="bottom" wrapText="1"/>
    </xf>
    <xf borderId="2" fillId="4" fontId="1" numFmtId="164" xfId="0" applyAlignment="1" applyBorder="1" applyFont="1" applyNumberFormat="1">
      <alignment shrinkToFit="0" wrapText="1"/>
    </xf>
    <xf borderId="2" fillId="5" fontId="1" numFmtId="16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464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17.57"/>
    <col customWidth="1" min="5" max="5" width="15.0"/>
    <col customWidth="1" min="6" max="6" width="15.71"/>
    <col customWidth="1" min="9" max="9" width="25.0"/>
  </cols>
  <sheetData>
    <row r="1">
      <c r="A1" s="1"/>
      <c r="B1" s="1"/>
      <c r="C1" s="1"/>
      <c r="D1" s="1"/>
      <c r="E1" s="1"/>
      <c r="F1" s="1"/>
    </row>
    <row r="2">
      <c r="A2" s="1"/>
      <c r="B2" s="2"/>
      <c r="C2" s="3" t="s">
        <v>0</v>
      </c>
      <c r="D2" s="4"/>
      <c r="E2" s="5" t="s">
        <v>1</v>
      </c>
      <c r="F2" s="5">
        <v>4.0</v>
      </c>
    </row>
    <row r="3">
      <c r="A3" s="1"/>
      <c r="B3" s="6"/>
      <c r="C3" s="7" t="s">
        <v>2</v>
      </c>
      <c r="D3" s="7" t="s">
        <v>3</v>
      </c>
      <c r="E3" s="8" t="s">
        <v>4</v>
      </c>
      <c r="F3" s="7" t="s">
        <v>5</v>
      </c>
    </row>
    <row r="4">
      <c r="A4" s="9"/>
      <c r="B4" s="10" t="s">
        <v>6</v>
      </c>
      <c r="C4" s="11">
        <f>6.42*F2</f>
        <v>25.68</v>
      </c>
      <c r="D4" s="12">
        <f>7.21 * F2</f>
        <v>28.84</v>
      </c>
      <c r="E4" s="13">
        <f>6.55 * F2</f>
        <v>26.2</v>
      </c>
      <c r="F4" s="12">
        <f>7.72 * F2</f>
        <v>30.88</v>
      </c>
    </row>
    <row r="5">
      <c r="A5" s="9"/>
      <c r="B5" s="10" t="s">
        <v>7</v>
      </c>
      <c r="C5" s="11">
        <v>5.99</v>
      </c>
      <c r="D5" s="14">
        <v>4.99</v>
      </c>
      <c r="E5" s="15">
        <v>7.99</v>
      </c>
      <c r="F5" s="11">
        <v>9.99</v>
      </c>
    </row>
    <row r="6">
      <c r="A6" s="9"/>
      <c r="B6" s="10" t="s">
        <v>8</v>
      </c>
      <c r="C6" s="12">
        <f t="shared" ref="C6:F6" si="1">C4+C5</f>
        <v>31.67</v>
      </c>
      <c r="D6" s="12">
        <f t="shared" si="1"/>
        <v>33.83</v>
      </c>
      <c r="E6" s="13">
        <f t="shared" si="1"/>
        <v>34.19</v>
      </c>
      <c r="F6" s="12">
        <f t="shared" si="1"/>
        <v>40.87</v>
      </c>
    </row>
    <row r="7">
      <c r="A7" s="1"/>
      <c r="B7" s="1"/>
      <c r="C7" s="1"/>
      <c r="D7" s="1"/>
      <c r="E7" s="1"/>
      <c r="F7" s="1"/>
    </row>
    <row r="8">
      <c r="A8" s="1"/>
      <c r="B8" s="16"/>
      <c r="C8" s="3" t="s">
        <v>9</v>
      </c>
      <c r="D8" s="4"/>
      <c r="E8" s="5" t="s">
        <v>1</v>
      </c>
      <c r="F8" s="5">
        <v>2.0</v>
      </c>
    </row>
    <row r="9">
      <c r="A9" s="1"/>
      <c r="B9" s="16"/>
      <c r="C9" s="7" t="s">
        <v>10</v>
      </c>
      <c r="D9" s="8" t="s">
        <v>3</v>
      </c>
      <c r="E9" s="7" t="s">
        <v>11</v>
      </c>
      <c r="F9" s="17"/>
    </row>
    <row r="10">
      <c r="A10" s="9"/>
      <c r="B10" s="10" t="s">
        <v>6</v>
      </c>
      <c r="C10" s="12">
        <f>39.95 * F8</f>
        <v>79.9</v>
      </c>
      <c r="D10" s="13">
        <f>39.95 * F8</f>
        <v>79.9</v>
      </c>
      <c r="E10" s="12">
        <f>39.95 * F8</f>
        <v>79.9</v>
      </c>
      <c r="F10" s="18"/>
    </row>
    <row r="11">
      <c r="A11" s="9"/>
      <c r="B11" s="10" t="s">
        <v>7</v>
      </c>
      <c r="C11" s="14">
        <v>10.62</v>
      </c>
      <c r="D11" s="15">
        <v>4.99</v>
      </c>
      <c r="E11" s="11">
        <v>0.0</v>
      </c>
      <c r="F11" s="18"/>
    </row>
    <row r="12">
      <c r="A12" s="9"/>
      <c r="B12" s="10" t="s">
        <v>8</v>
      </c>
      <c r="C12" s="12">
        <f t="shared" ref="C12:E12" si="2">C10+C11</f>
        <v>90.52</v>
      </c>
      <c r="D12" s="13">
        <f t="shared" si="2"/>
        <v>84.89</v>
      </c>
      <c r="E12" s="12">
        <f t="shared" si="2"/>
        <v>79.9</v>
      </c>
      <c r="F12" s="18"/>
    </row>
    <row r="13">
      <c r="A13" s="19"/>
      <c r="B13" s="20"/>
      <c r="C13" s="20"/>
      <c r="D13" s="21"/>
      <c r="E13" s="21"/>
      <c r="F13" s="21"/>
    </row>
    <row r="14">
      <c r="A14" s="22"/>
      <c r="B14" s="23"/>
      <c r="C14" s="3" t="s">
        <v>12</v>
      </c>
      <c r="D14" s="4"/>
      <c r="E14" s="5" t="s">
        <v>1</v>
      </c>
      <c r="F14" s="5">
        <v>1.0</v>
      </c>
    </row>
    <row r="15">
      <c r="A15" s="22"/>
      <c r="B15" s="23"/>
      <c r="C15" s="8" t="s">
        <v>13</v>
      </c>
      <c r="D15" s="7" t="s">
        <v>14</v>
      </c>
      <c r="E15" s="8" t="s">
        <v>15</v>
      </c>
      <c r="F15" s="7" t="s">
        <v>16</v>
      </c>
    </row>
    <row r="16">
      <c r="A16" s="9"/>
      <c r="B16" s="10" t="s">
        <v>6</v>
      </c>
      <c r="C16" s="13">
        <f>29.95*F14</f>
        <v>29.95</v>
      </c>
      <c r="D16" s="12">
        <f>39.95 * F14</f>
        <v>39.95</v>
      </c>
      <c r="E16" s="13">
        <f>39.95 * F14</f>
        <v>39.95</v>
      </c>
      <c r="F16" s="12">
        <f>39.95 * F14</f>
        <v>39.95</v>
      </c>
    </row>
    <row r="17">
      <c r="A17" s="9"/>
      <c r="B17" s="10" t="s">
        <v>7</v>
      </c>
      <c r="C17" s="15">
        <v>4.6</v>
      </c>
      <c r="D17" s="11">
        <v>4.99</v>
      </c>
      <c r="E17" s="15">
        <v>4.6</v>
      </c>
      <c r="F17" s="11">
        <v>10.0</v>
      </c>
    </row>
    <row r="18">
      <c r="A18" s="9"/>
      <c r="B18" s="10" t="s">
        <v>8</v>
      </c>
      <c r="C18" s="13">
        <f t="shared" ref="C18:F18" si="3">C16+C17</f>
        <v>34.55</v>
      </c>
      <c r="D18" s="12">
        <f t="shared" si="3"/>
        <v>44.94</v>
      </c>
      <c r="E18" s="13">
        <f t="shared" si="3"/>
        <v>44.55</v>
      </c>
      <c r="F18" s="12">
        <f t="shared" si="3"/>
        <v>49.95</v>
      </c>
    </row>
    <row r="19">
      <c r="A19" s="1"/>
      <c r="B19" s="1"/>
      <c r="C19" s="1"/>
      <c r="D19" s="1"/>
      <c r="E19" s="1"/>
      <c r="F19" s="1"/>
    </row>
    <row r="20">
      <c r="A20" s="22"/>
      <c r="B20" s="23"/>
      <c r="C20" s="3" t="s">
        <v>17</v>
      </c>
      <c r="D20" s="4"/>
      <c r="E20" s="5" t="s">
        <v>1</v>
      </c>
      <c r="F20" s="5">
        <v>4.0</v>
      </c>
    </row>
    <row r="21">
      <c r="A21" s="22"/>
      <c r="B21" s="23"/>
      <c r="C21" s="8" t="s">
        <v>3</v>
      </c>
      <c r="D21" s="17"/>
      <c r="E21" s="17"/>
      <c r="F21" s="17"/>
    </row>
    <row r="22">
      <c r="A22" s="9"/>
      <c r="B22" s="10" t="s">
        <v>6</v>
      </c>
      <c r="C22" s="13">
        <f>7.68*F20</f>
        <v>30.72</v>
      </c>
      <c r="D22" s="18"/>
      <c r="E22" s="18"/>
      <c r="F22" s="18"/>
    </row>
    <row r="23">
      <c r="A23" s="9"/>
      <c r="B23" s="10" t="s">
        <v>7</v>
      </c>
      <c r="C23" s="15">
        <v>4.99</v>
      </c>
      <c r="D23" s="18"/>
      <c r="E23" s="18"/>
      <c r="F23" s="18"/>
    </row>
    <row r="24">
      <c r="A24" s="9"/>
      <c r="B24" s="10" t="s">
        <v>8</v>
      </c>
      <c r="C24" s="13">
        <f>C22+C23</f>
        <v>35.71</v>
      </c>
      <c r="D24" s="18"/>
      <c r="E24" s="18"/>
      <c r="F24" s="18"/>
    </row>
    <row r="25">
      <c r="A25" s="1"/>
      <c r="B25" s="1"/>
      <c r="C25" s="1"/>
      <c r="D25" s="1"/>
      <c r="E25" s="1"/>
      <c r="F25" s="1"/>
    </row>
    <row r="26">
      <c r="A26" s="1"/>
      <c r="B26" s="16"/>
      <c r="C26" s="24" t="s">
        <v>18</v>
      </c>
      <c r="D26" s="4"/>
      <c r="E26" s="5" t="s">
        <v>1</v>
      </c>
      <c r="F26" s="25">
        <v>3.0</v>
      </c>
    </row>
    <row r="27">
      <c r="A27" s="1"/>
      <c r="B27" s="16"/>
      <c r="C27" s="8" t="s">
        <v>13</v>
      </c>
      <c r="D27" s="7" t="s">
        <v>3</v>
      </c>
      <c r="E27" s="26"/>
      <c r="F27" s="26"/>
    </row>
    <row r="28">
      <c r="A28" s="9"/>
      <c r="B28" s="10" t="s">
        <v>6</v>
      </c>
      <c r="C28" s="13">
        <f>19.95*F26</f>
        <v>59.85</v>
      </c>
      <c r="D28" s="12">
        <f>34.95*F26</f>
        <v>104.85</v>
      </c>
      <c r="E28" s="18"/>
      <c r="F28" s="18"/>
    </row>
    <row r="29">
      <c r="A29" s="9"/>
      <c r="B29" s="10" t="s">
        <v>7</v>
      </c>
      <c r="C29" s="15">
        <v>4.6</v>
      </c>
      <c r="D29" s="11">
        <v>4.99</v>
      </c>
      <c r="E29" s="18"/>
      <c r="F29" s="18"/>
    </row>
    <row r="30">
      <c r="A30" s="9"/>
      <c r="B30" s="10" t="s">
        <v>8</v>
      </c>
      <c r="C30" s="13">
        <f t="shared" ref="C30:D30" si="4">C28+C29</f>
        <v>64.45</v>
      </c>
      <c r="D30" s="12">
        <f t="shared" si="4"/>
        <v>109.84</v>
      </c>
      <c r="E30" s="18"/>
      <c r="F30" s="18"/>
    </row>
    <row r="31">
      <c r="A31" s="1"/>
      <c r="B31" s="1"/>
      <c r="C31" s="1"/>
      <c r="D31" s="1"/>
      <c r="E31" s="1"/>
      <c r="F31" s="1"/>
    </row>
    <row r="32">
      <c r="A32" s="1"/>
      <c r="B32" s="16"/>
      <c r="C32" s="3" t="s">
        <v>19</v>
      </c>
      <c r="D32" s="4"/>
      <c r="E32" s="5" t="s">
        <v>1</v>
      </c>
      <c r="F32" s="25">
        <v>3.0</v>
      </c>
    </row>
    <row r="33">
      <c r="A33" s="1"/>
      <c r="B33" s="16"/>
      <c r="C33" s="8" t="s">
        <v>4</v>
      </c>
      <c r="D33" s="7" t="s">
        <v>20</v>
      </c>
      <c r="E33" s="17"/>
      <c r="F33" s="17"/>
    </row>
    <row r="34">
      <c r="A34" s="9"/>
      <c r="B34" s="10" t="s">
        <v>6</v>
      </c>
      <c r="C34" s="13">
        <f>4.77*F32</f>
        <v>14.31</v>
      </c>
      <c r="D34" s="12">
        <f>3.626*F32</f>
        <v>10.878</v>
      </c>
      <c r="E34" s="18"/>
      <c r="F34" s="18"/>
    </row>
    <row r="35">
      <c r="A35" s="9"/>
      <c r="B35" s="10" t="s">
        <v>7</v>
      </c>
      <c r="C35" s="15">
        <v>7.99</v>
      </c>
      <c r="D35" s="11">
        <v>6.99</v>
      </c>
      <c r="E35" s="18"/>
      <c r="F35" s="18"/>
    </row>
    <row r="36">
      <c r="A36" s="9"/>
      <c r="B36" s="10" t="s">
        <v>8</v>
      </c>
      <c r="C36" s="13">
        <f t="shared" ref="C36:D36" si="5">C34+C35</f>
        <v>22.3</v>
      </c>
      <c r="D36" s="12">
        <f t="shared" si="5"/>
        <v>17.868</v>
      </c>
      <c r="E36" s="18"/>
      <c r="F36" s="18"/>
    </row>
    <row r="37">
      <c r="A37" s="1"/>
      <c r="B37" s="1"/>
      <c r="C37" s="1"/>
      <c r="D37" s="1"/>
      <c r="E37" s="1"/>
      <c r="F37" s="1"/>
    </row>
    <row r="38">
      <c r="A38" s="27"/>
      <c r="B38" s="28"/>
      <c r="C38" s="29" t="s">
        <v>21</v>
      </c>
      <c r="D38" s="4"/>
      <c r="E38" s="30" t="s">
        <v>1</v>
      </c>
      <c r="F38" s="31">
        <v>5.0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>
      <c r="A39" s="27"/>
      <c r="B39" s="33"/>
      <c r="C39" s="34" t="s">
        <v>10</v>
      </c>
      <c r="D39" s="35" t="s">
        <v>22</v>
      </c>
      <c r="E39" s="34" t="s">
        <v>23</v>
      </c>
      <c r="F39" s="36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>
      <c r="A40" s="27"/>
      <c r="B40" s="37" t="s">
        <v>6</v>
      </c>
      <c r="C40" s="38">
        <f>5.95*F38</f>
        <v>29.75</v>
      </c>
      <c r="D40" s="39">
        <f>4.99 * F38</f>
        <v>24.95</v>
      </c>
      <c r="E40" s="40">
        <f>4.6*F38</f>
        <v>23</v>
      </c>
      <c r="F40" s="36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>
      <c r="A41" s="27"/>
      <c r="B41" s="37" t="s">
        <v>7</v>
      </c>
      <c r="C41" s="38">
        <v>10.62</v>
      </c>
      <c r="D41" s="39">
        <v>4.81</v>
      </c>
      <c r="E41" s="41">
        <v>5.39</v>
      </c>
      <c r="F41" s="36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>
      <c r="A42" s="27"/>
      <c r="B42" s="37" t="s">
        <v>8</v>
      </c>
      <c r="C42" s="42">
        <f t="shared" ref="C42:E42" si="6">sum(C40,C41)</f>
        <v>40.37</v>
      </c>
      <c r="D42" s="43">
        <f t="shared" si="6"/>
        <v>29.76</v>
      </c>
      <c r="E42" s="40">
        <f t="shared" si="6"/>
        <v>28.39</v>
      </c>
      <c r="F42" s="36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>
      <c r="A43" s="1"/>
      <c r="B43" s="1"/>
      <c r="C43" s="1"/>
      <c r="D43" s="1"/>
      <c r="E43" s="1"/>
      <c r="F43" s="1"/>
    </row>
    <row r="44">
      <c r="A44" s="27"/>
      <c r="B44" s="28"/>
      <c r="C44" s="29" t="s">
        <v>24</v>
      </c>
      <c r="D44" s="4"/>
      <c r="E44" s="30" t="s">
        <v>1</v>
      </c>
      <c r="F44" s="31">
        <v>6.0</v>
      </c>
    </row>
    <row r="45">
      <c r="A45" s="27"/>
      <c r="B45" s="33"/>
      <c r="C45" s="35" t="s">
        <v>4</v>
      </c>
      <c r="D45" s="34"/>
      <c r="E45" s="34"/>
      <c r="F45" s="36"/>
    </row>
    <row r="46">
      <c r="A46" s="27"/>
      <c r="B46" s="37" t="s">
        <v>6</v>
      </c>
      <c r="C46" s="39">
        <f>1.08*F44</f>
        <v>6.48</v>
      </c>
      <c r="D46" s="38"/>
      <c r="E46" s="40"/>
      <c r="F46" s="36"/>
    </row>
    <row r="47">
      <c r="A47" s="27"/>
      <c r="B47" s="37" t="s">
        <v>7</v>
      </c>
      <c r="C47" s="39">
        <v>7.99</v>
      </c>
      <c r="D47" s="38"/>
      <c r="E47" s="41"/>
      <c r="F47" s="36"/>
    </row>
    <row r="48">
      <c r="A48" s="27"/>
      <c r="B48" s="37" t="s">
        <v>8</v>
      </c>
      <c r="C48" s="43">
        <f>sum(C46,C47)</f>
        <v>14.47</v>
      </c>
      <c r="D48" s="42"/>
      <c r="E48" s="36"/>
      <c r="F48" s="36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23"/>
      <c r="C52" s="3" t="s">
        <v>25</v>
      </c>
      <c r="D52" s="4"/>
      <c r="E52" s="3" t="s">
        <v>26</v>
      </c>
      <c r="F52" s="4"/>
    </row>
    <row r="53">
      <c r="A53" s="1"/>
      <c r="B53" s="10" t="s">
        <v>8</v>
      </c>
      <c r="C53" s="44">
        <f>SUM(C6,E12,(3*C16),(2*E16),C24,C30,D36,D42,C48)</f>
        <v>443.578</v>
      </c>
      <c r="D53" s="4"/>
      <c r="E53" s="45">
        <f>sum(E4,D5,D10,(3*C16),(2*E16),C17,C22,C28,C34,D42,C48)</f>
        <v>434.55</v>
      </c>
      <c r="F53" s="4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  <row r="1001">
      <c r="A1001" s="1"/>
      <c r="B1001" s="1"/>
      <c r="C1001" s="1"/>
      <c r="D1001" s="1"/>
      <c r="E1001" s="1"/>
      <c r="F1001" s="1"/>
    </row>
    <row r="1002">
      <c r="A1002" s="1"/>
      <c r="B1002" s="1"/>
      <c r="C1002" s="1"/>
      <c r="D1002" s="1"/>
      <c r="E1002" s="1"/>
      <c r="F1002" s="1"/>
    </row>
    <row r="1003">
      <c r="A1003" s="1"/>
      <c r="B1003" s="1"/>
      <c r="C1003" s="1"/>
      <c r="D1003" s="1"/>
      <c r="E1003" s="1"/>
      <c r="F1003" s="1"/>
    </row>
    <row r="1004">
      <c r="A1004" s="1"/>
      <c r="B1004" s="1"/>
      <c r="C1004" s="1"/>
      <c r="D1004" s="1"/>
      <c r="E1004" s="1"/>
      <c r="F1004" s="1"/>
    </row>
    <row r="1005">
      <c r="A1005" s="1"/>
      <c r="B1005" s="1"/>
      <c r="C1005" s="1"/>
      <c r="D1005" s="1"/>
      <c r="E1005" s="1"/>
      <c r="F1005" s="1"/>
    </row>
    <row r="1006">
      <c r="A1006" s="1"/>
      <c r="B1006" s="1"/>
      <c r="C1006" s="1"/>
      <c r="D1006" s="1"/>
      <c r="E1006" s="1"/>
      <c r="F1006" s="1"/>
    </row>
    <row r="1007">
      <c r="A1007" s="1"/>
      <c r="B1007" s="1"/>
      <c r="C1007" s="1"/>
      <c r="D1007" s="1"/>
      <c r="E1007" s="1"/>
      <c r="F1007" s="1"/>
    </row>
    <row r="1008">
      <c r="A1008" s="1"/>
      <c r="B1008" s="1"/>
      <c r="C1008" s="1"/>
      <c r="D1008" s="1"/>
      <c r="E1008" s="1"/>
      <c r="F1008" s="1"/>
    </row>
    <row r="1009">
      <c r="A1009" s="1"/>
      <c r="B1009" s="1"/>
      <c r="C1009" s="1"/>
      <c r="D1009" s="1"/>
      <c r="E1009" s="1"/>
      <c r="F1009" s="1"/>
    </row>
    <row r="1010">
      <c r="A1010" s="1"/>
      <c r="B1010" s="1"/>
      <c r="C1010" s="1"/>
      <c r="D1010" s="1"/>
      <c r="E1010" s="1"/>
      <c r="F1010" s="1"/>
    </row>
    <row r="1011">
      <c r="A1011" s="1"/>
      <c r="B1011" s="1"/>
      <c r="C1011" s="1"/>
      <c r="D1011" s="1"/>
      <c r="E1011" s="1"/>
      <c r="F1011" s="1"/>
    </row>
    <row r="1012">
      <c r="A1012" s="1"/>
      <c r="B1012" s="1"/>
      <c r="C1012" s="1"/>
      <c r="D1012" s="1"/>
      <c r="E1012" s="1"/>
      <c r="F1012" s="1"/>
    </row>
  </sheetData>
  <mergeCells count="13">
    <mergeCell ref="C38:D38"/>
    <mergeCell ref="C44:D44"/>
    <mergeCell ref="C52:D52"/>
    <mergeCell ref="E52:F52"/>
    <mergeCell ref="C53:D53"/>
    <mergeCell ref="E53:F53"/>
    <mergeCell ref="B2:B3"/>
    <mergeCell ref="C2:D2"/>
    <mergeCell ref="C8:D8"/>
    <mergeCell ref="C14:D14"/>
    <mergeCell ref="C20:D20"/>
    <mergeCell ref="C26:D26"/>
    <mergeCell ref="C32:D32"/>
  </mergeCells>
  <hyperlinks>
    <hyperlink r:id="rId1" ref="C26"/>
  </hyperlinks>
  <drawing r:id="rId2"/>
</worksheet>
</file>