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EC5A494B-084B-4AAF-BEB8-DE48034D85D5}" xr6:coauthVersionLast="36" xr6:coauthVersionMax="36" xr10:uidLastSave="{00000000-0000-0000-0000-000000000000}"/>
  <bookViews>
    <workbookView xWindow="0" yWindow="0" windowWidth="29070" windowHeight="15870" activeTab="5" xr2:uid="{00000000-000D-0000-FFFF-FFFF00000000}"/>
  </bookViews>
  <sheets>
    <sheet name="Sheet2" sheetId="2" r:id="rId1"/>
    <sheet name="Sheet3" sheetId="3" r:id="rId2"/>
    <sheet name="Sheet1" sheetId="1" r:id="rId3"/>
    <sheet name="Sheet8" sheetId="8" r:id="rId4"/>
    <sheet name="Sheet7" sheetId="7" r:id="rId5"/>
    <sheet name="Sheet9" sheetId="9" r:id="rId6"/>
    <sheet name="Sheet4" sheetId="4" r:id="rId7"/>
  </sheets>
  <calcPr calcId="191029"/>
  <pivotCaches>
    <pivotCache cacheId="24" r:id="rId8"/>
    <pivotCache cacheId="4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8" l="1"/>
  <c r="D31" i="8"/>
  <c r="D32" i="8"/>
  <c r="D33" i="8"/>
  <c r="D34" i="8"/>
  <c r="D35" i="8"/>
  <c r="D36" i="8"/>
  <c r="D37" i="8"/>
  <c r="D29" i="8"/>
  <c r="D21" i="8"/>
  <c r="D22" i="8"/>
  <c r="D23" i="8"/>
  <c r="D24" i="8"/>
  <c r="D25" i="8"/>
  <c r="D26" i="8"/>
  <c r="D27" i="8"/>
  <c r="D28" i="8"/>
  <c r="D20" i="8"/>
  <c r="D13" i="8"/>
  <c r="D14" i="8"/>
  <c r="D12" i="8"/>
  <c r="D15" i="8"/>
  <c r="D16" i="8"/>
  <c r="D17" i="8"/>
  <c r="D18" i="8"/>
  <c r="D19" i="8"/>
  <c r="D11" i="8"/>
  <c r="P145" i="4"/>
  <c r="P144" i="4"/>
  <c r="P143" i="4"/>
  <c r="P142" i="4"/>
  <c r="P141" i="4"/>
  <c r="P140" i="4"/>
  <c r="P139" i="4"/>
  <c r="P138" i="4"/>
  <c r="P137" i="4"/>
  <c r="P136" i="4"/>
  <c r="P135" i="4"/>
  <c r="P134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H16" i="7"/>
  <c r="H15" i="7"/>
  <c r="H14" i="7"/>
  <c r="H13" i="7"/>
  <c r="H12" i="7"/>
  <c r="H11" i="7"/>
  <c r="H10" i="7"/>
  <c r="H9" i="7"/>
  <c r="H8" i="7"/>
  <c r="H7" i="7"/>
  <c r="H6" i="7"/>
  <c r="H5" i="7"/>
  <c r="G16" i="7"/>
  <c r="G15" i="7"/>
  <c r="G14" i="7"/>
  <c r="G13" i="7"/>
  <c r="G12" i="7"/>
  <c r="G11" i="7"/>
  <c r="G10" i="7"/>
  <c r="G9" i="7"/>
  <c r="G8" i="7"/>
  <c r="G7" i="7"/>
  <c r="G6" i="7"/>
  <c r="G5" i="7"/>
  <c r="I13" i="2"/>
  <c r="I12" i="2"/>
  <c r="I11" i="2"/>
  <c r="I10" i="2"/>
  <c r="I9" i="2"/>
  <c r="I8" i="2"/>
  <c r="I7" i="2"/>
  <c r="I6" i="2"/>
  <c r="I5" i="2"/>
  <c r="H13" i="2"/>
  <c r="H12" i="2"/>
  <c r="H11" i="2"/>
  <c r="H10" i="2"/>
  <c r="H9" i="2"/>
  <c r="H8" i="2"/>
  <c r="H7" i="2"/>
  <c r="H6" i="2"/>
  <c r="H5" i="2"/>
  <c r="G5" i="2"/>
</calcChain>
</file>

<file path=xl/sharedStrings.xml><?xml version="1.0" encoding="utf-8"?>
<sst xmlns="http://schemas.openxmlformats.org/spreadsheetml/2006/main" count="1074" uniqueCount="69">
  <si>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</si>
  <si>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</si>
  <si>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</si>
  <si>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</si>
  <si>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</si>
  <si>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</si>
  <si>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</si>
  <si>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</si>
  <si>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</si>
  <si>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</si>
  <si>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</si>
  <si>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</si>
  <si>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</si>
  <si>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</si>
  <si>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</si>
  <si>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</si>
  <si>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</si>
  <si>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</si>
  <si>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</si>
  <si>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</si>
  <si>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</si>
  <si>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</si>
  <si>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</si>
  <si>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DRAMLat</t>
  </si>
  <si>
    <t>L2RespLat</t>
  </si>
  <si>
    <t>NPendReq</t>
  </si>
  <si>
    <t>a2time01-trace</t>
  </si>
  <si>
    <t>PMSI_WC</t>
  </si>
  <si>
    <t>LRU</t>
  </si>
  <si>
    <t>NoC2C</t>
  </si>
  <si>
    <t>PMSI-NonWC</t>
  </si>
  <si>
    <t>PISCOT</t>
  </si>
  <si>
    <t>FCFS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</si>
  <si>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</si>
  <si>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</si>
  <si>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</si>
  <si>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</si>
  <si>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</si>
  <si>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</si>
  <si>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</si>
  <si>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</si>
  <si>
    <t>Row Labels</t>
  </si>
  <si>
    <t>Grand Total</t>
  </si>
  <si>
    <t>Column Labels</t>
  </si>
  <si>
    <t>Max of WCLwtRepl</t>
  </si>
  <si>
    <t>PMSI-WrkConsv</t>
  </si>
  <si>
    <t>PMSI-NonWrkConsv</t>
  </si>
  <si>
    <t>barnes</t>
  </si>
  <si>
    <t>cholesky</t>
  </si>
  <si>
    <t>fft</t>
  </si>
  <si>
    <t>fmm</t>
  </si>
  <si>
    <t>lu_non_contig</t>
  </si>
  <si>
    <t>ocean</t>
  </si>
  <si>
    <t>radiosity</t>
  </si>
  <si>
    <t>radix</t>
  </si>
  <si>
    <t>volrend</t>
  </si>
  <si>
    <t>water_nsquared</t>
  </si>
  <si>
    <t>water_spatial</t>
  </si>
  <si>
    <t>raytrace</t>
  </si>
  <si>
    <t>PMSI</t>
  </si>
  <si>
    <t>Total-Task-L</t>
  </si>
  <si>
    <t>Tot-ReqL</t>
  </si>
  <si>
    <t>Tot-RespL</t>
  </si>
  <si>
    <t>Tot-Replacment</t>
  </si>
  <si>
    <t>TET</t>
  </si>
  <si>
    <t>MSI</t>
  </si>
  <si>
    <t>disable</t>
  </si>
  <si>
    <t>PMSI - WrkConsv</t>
  </si>
  <si>
    <t>Max of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</si>
</sst>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4" tint="0.3999755851924192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3" fontId="0" fillId="4" borderId="5" xfId="0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3" fontId="0" fillId="2" borderId="3" xfId="0" applyNumberFormat="1" applyFont="1" applyFill="1" applyBorder="1" applyAlignment="1">
      <alignment horizontal="center"/>
    </xf>
    <xf numFmtId="3" fontId="0" fillId="2" borderId="3" xfId="0" applyNumberFormat="1" applyFont="1" applyFill="1" applyBorder="1" applyAlignment="1">
      <alignment horizontal="center" vertical="center" wrapText="1"/>
    </xf>
    <xf numFmtId="3" fontId="0" fillId="4" borderId="6" xfId="0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[results.xlsx]Sheet2!PivotTable1</c:name>
    <c:fmtId val="0"/>
  </c:pivotSource>
  <c:chart>
    <c:autoTitleDeleted val="1"/>
    <c:pivotFmts>
      <c:pivotFmt>
        <c:idx val="0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1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PMSI-WrkConsv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Sheet2!$I$5:$I$13</c:f>
                <c:numCache>
                  <c:formatCode>General</c:formatCode>
                  <c:ptCount val="9"/>
                  <c:pt idx="0">
                    <c:v>255</c:v>
                  </c:pt>
                  <c:pt idx="1">
                    <c:v>452</c:v>
                  </c:pt>
                  <c:pt idx="2">
                    <c:v>652</c:v>
                  </c:pt>
                  <c:pt idx="3">
                    <c:v>252</c:v>
                  </c:pt>
                  <c:pt idx="4">
                    <c:v>452</c:v>
                  </c:pt>
                  <c:pt idx="5">
                    <c:v>453</c:v>
                  </c:pt>
                  <c:pt idx="6">
                    <c:v>452</c:v>
                  </c:pt>
                  <c:pt idx="7">
                    <c:v>252</c:v>
                  </c:pt>
                  <c:pt idx="8">
                    <c:v>252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1795</c:v>
                </c:pt>
                <c:pt idx="1">
                  <c:v>1598</c:v>
                </c:pt>
                <c:pt idx="2">
                  <c:v>1398</c:v>
                </c:pt>
                <c:pt idx="3">
                  <c:v>1798</c:v>
                </c:pt>
                <c:pt idx="4">
                  <c:v>1598</c:v>
                </c:pt>
                <c:pt idx="5">
                  <c:v>1597</c:v>
                </c:pt>
                <c:pt idx="6">
                  <c:v>1598</c:v>
                </c:pt>
                <c:pt idx="7">
                  <c:v>1798</c:v>
                </c:pt>
                <c:pt idx="8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3-4BCD-9F2D-EF5208E2189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PMSI-NonWrkConsv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Sheet2!$H$5:$H$13</c:f>
                <c:numCache>
                  <c:formatCode>General</c:formatCode>
                  <c:ptCount val="9"/>
                  <c:pt idx="0">
                    <c:v>893</c:v>
                  </c:pt>
                  <c:pt idx="1">
                    <c:v>995</c:v>
                  </c:pt>
                  <c:pt idx="2">
                    <c:v>894</c:v>
                  </c:pt>
                  <c:pt idx="3">
                    <c:v>892</c:v>
                  </c:pt>
                  <c:pt idx="4">
                    <c:v>897</c:v>
                  </c:pt>
                  <c:pt idx="5">
                    <c:v>995</c:v>
                  </c:pt>
                  <c:pt idx="6">
                    <c:v>1036</c:v>
                  </c:pt>
                  <c:pt idx="7">
                    <c:v>893</c:v>
                  </c:pt>
                  <c:pt idx="8">
                    <c:v>897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1157</c:v>
                </c:pt>
                <c:pt idx="1">
                  <c:v>1055</c:v>
                </c:pt>
                <c:pt idx="2">
                  <c:v>1156</c:v>
                </c:pt>
                <c:pt idx="3">
                  <c:v>1158</c:v>
                </c:pt>
                <c:pt idx="4">
                  <c:v>1153</c:v>
                </c:pt>
                <c:pt idx="5">
                  <c:v>1055</c:v>
                </c:pt>
                <c:pt idx="6">
                  <c:v>1014</c:v>
                </c:pt>
                <c:pt idx="7">
                  <c:v>1157</c:v>
                </c:pt>
                <c:pt idx="8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3-4BCD-9F2D-EF5208E2189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Sheet2!$G$5:$G$13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6</c:v>
                  </c:pt>
                  <c:pt idx="6">
                    <c:v>7</c:v>
                  </c:pt>
                  <c:pt idx="7">
                    <c:v>6</c:v>
                  </c:pt>
                  <c:pt idx="8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411</c:v>
                </c:pt>
                <c:pt idx="1">
                  <c:v>411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409</c:v>
                </c:pt>
                <c:pt idx="7">
                  <c:v>410</c:v>
                </c:pt>
                <c:pt idx="8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3-4BCD-9F2D-EF5208E2189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0" cap="rnd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851</c:v>
                </c:pt>
                <c:pt idx="1">
                  <c:v>900</c:v>
                </c:pt>
                <c:pt idx="2">
                  <c:v>851</c:v>
                </c:pt>
                <c:pt idx="3">
                  <c:v>852</c:v>
                </c:pt>
                <c:pt idx="4">
                  <c:v>851</c:v>
                </c:pt>
                <c:pt idx="5">
                  <c:v>851</c:v>
                </c:pt>
                <c:pt idx="6">
                  <c:v>851</c:v>
                </c:pt>
                <c:pt idx="7">
                  <c:v>901</c:v>
                </c:pt>
                <c:pt idx="8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3-4BCD-9F2D-EF5208E2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3"/>
        <c:overlap val="-71"/>
        <c:axId val="1427668064"/>
        <c:axId val="1425176992"/>
      </c:barChart>
      <c:catAx>
        <c:axId val="14276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76992"/>
        <c:crosses val="autoZero"/>
        <c:auto val="1"/>
        <c:lblAlgn val="ctr"/>
        <c:lblOffset val="100"/>
        <c:noMultiLvlLbl val="0"/>
      </c:catAx>
      <c:valAx>
        <c:axId val="14251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91264592759934"/>
          <c:y val="1.8626302832884665E-2"/>
          <c:w val="0.82577651104704486"/>
          <c:h val="9.3661703808052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PMSI_WC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4548153</c:v>
                </c:pt>
                <c:pt idx="1">
                  <c:v>4728452</c:v>
                </c:pt>
                <c:pt idx="2">
                  <c:v>4592073</c:v>
                </c:pt>
                <c:pt idx="3">
                  <c:v>12183757</c:v>
                </c:pt>
                <c:pt idx="4">
                  <c:v>4557603</c:v>
                </c:pt>
                <c:pt idx="5">
                  <c:v>4602854</c:v>
                </c:pt>
                <c:pt idx="6">
                  <c:v>4963577</c:v>
                </c:pt>
                <c:pt idx="7">
                  <c:v>5680791</c:v>
                </c:pt>
                <c:pt idx="8">
                  <c:v>7842489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0-43FE-BE8E-E484B81EF5C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PMSI-NonWC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3821436</c:v>
                </c:pt>
                <c:pt idx="1">
                  <c:v>4147367</c:v>
                </c:pt>
                <c:pt idx="2">
                  <c:v>3973208</c:v>
                </c:pt>
                <c:pt idx="3">
                  <c:v>10941625</c:v>
                </c:pt>
                <c:pt idx="4">
                  <c:v>3713557</c:v>
                </c:pt>
                <c:pt idx="5">
                  <c:v>3846370</c:v>
                </c:pt>
                <c:pt idx="6">
                  <c:v>4375980</c:v>
                </c:pt>
                <c:pt idx="7">
                  <c:v>4599224</c:v>
                </c:pt>
                <c:pt idx="8">
                  <c:v>6006765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0-43FE-BE8E-E484B81EF5C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3344522</c:v>
                </c:pt>
                <c:pt idx="1">
                  <c:v>3685934</c:v>
                </c:pt>
                <c:pt idx="2">
                  <c:v>3690252</c:v>
                </c:pt>
                <c:pt idx="3">
                  <c:v>10220648</c:v>
                </c:pt>
                <c:pt idx="4">
                  <c:v>3437877</c:v>
                </c:pt>
                <c:pt idx="5">
                  <c:v>3698652</c:v>
                </c:pt>
                <c:pt idx="6">
                  <c:v>3864935</c:v>
                </c:pt>
                <c:pt idx="7">
                  <c:v>4377166</c:v>
                </c:pt>
                <c:pt idx="8">
                  <c:v>5605262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0-43FE-BE8E-E484B81EF5C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4460560</c:v>
                </c:pt>
                <c:pt idx="1">
                  <c:v>4552182</c:v>
                </c:pt>
                <c:pt idx="2">
                  <c:v>4009748</c:v>
                </c:pt>
                <c:pt idx="3">
                  <c:v>10536065</c:v>
                </c:pt>
                <c:pt idx="4">
                  <c:v>3688186</c:v>
                </c:pt>
                <c:pt idx="5">
                  <c:v>3789759</c:v>
                </c:pt>
                <c:pt idx="6">
                  <c:v>4363107</c:v>
                </c:pt>
                <c:pt idx="7">
                  <c:v>4556226</c:v>
                </c:pt>
                <c:pt idx="8">
                  <c:v>5951787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0-43FE-BE8E-E484B81E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187360"/>
        <c:axId val="1213591008"/>
      </c:barChart>
      <c:catAx>
        <c:axId val="12111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91008"/>
        <c:crosses val="autoZero"/>
        <c:auto val="1"/>
        <c:lblAlgn val="ctr"/>
        <c:lblOffset val="100"/>
        <c:noMultiLvlLbl val="0"/>
      </c:catAx>
      <c:valAx>
        <c:axId val="12135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[results.xlsx]Sheet7!PivotTable3</c:name>
    <c:fmtId val="0"/>
  </c:pivotSource>
  <c:chart>
    <c:autoTitleDeleted val="0"/>
    <c:pivotFmts>
      <c:pivotFmt>
        <c:idx val="0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1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PMSI - WrkConsv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Sheet7!$G$5:$G$16</c:f>
                <c:numCache>
                  <c:formatCode>General</c:formatCode>
                  <c:ptCount val="12"/>
                  <c:pt idx="0">
                    <c:v>860</c:v>
                  </c:pt>
                  <c:pt idx="1">
                    <c:v>1454</c:v>
                  </c:pt>
                  <c:pt idx="2">
                    <c:v>1083</c:v>
                  </c:pt>
                  <c:pt idx="3">
                    <c:v>1255</c:v>
                  </c:pt>
                  <c:pt idx="4">
                    <c:v>1264</c:v>
                  </c:pt>
                  <c:pt idx="5">
                    <c:v>854</c:v>
                  </c:pt>
                  <c:pt idx="6">
                    <c:v>1054</c:v>
                  </c:pt>
                  <c:pt idx="7">
                    <c:v>1454</c:v>
                  </c:pt>
                  <c:pt idx="8">
                    <c:v>860</c:v>
                  </c:pt>
                  <c:pt idx="9">
                    <c:v>1254</c:v>
                  </c:pt>
                  <c:pt idx="10">
                    <c:v>1254</c:v>
                  </c:pt>
                  <c:pt idx="11">
                    <c:v>1264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Sheet7!$A$5:$A$17</c:f>
              <c:strCache>
                <c:ptCount val="12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radiosity</c:v>
                </c:pt>
                <c:pt idx="7">
                  <c:v>radix</c:v>
                </c:pt>
                <c:pt idx="8">
                  <c:v>raytrace</c:v>
                </c:pt>
                <c:pt idx="9">
                  <c:v>volrend</c:v>
                </c:pt>
                <c:pt idx="10">
                  <c:v>water_nsquared</c:v>
                </c:pt>
                <c:pt idx="11">
                  <c:v>water_spatial</c:v>
                </c:pt>
              </c:strCache>
            </c:strRef>
          </c:cat>
          <c:val>
            <c:numRef>
              <c:f>Sheet7!$B$5:$B$17</c:f>
              <c:numCache>
                <c:formatCode>General</c:formatCode>
                <c:ptCount val="12"/>
                <c:pt idx="0">
                  <c:v>1190</c:v>
                </c:pt>
                <c:pt idx="1">
                  <c:v>596</c:v>
                </c:pt>
                <c:pt idx="2">
                  <c:v>967</c:v>
                </c:pt>
                <c:pt idx="3">
                  <c:v>795</c:v>
                </c:pt>
                <c:pt idx="4">
                  <c:v>786</c:v>
                </c:pt>
                <c:pt idx="5">
                  <c:v>1196</c:v>
                </c:pt>
                <c:pt idx="6">
                  <c:v>996</c:v>
                </c:pt>
                <c:pt idx="7">
                  <c:v>596</c:v>
                </c:pt>
                <c:pt idx="8">
                  <c:v>1190</c:v>
                </c:pt>
                <c:pt idx="9">
                  <c:v>796</c:v>
                </c:pt>
                <c:pt idx="10">
                  <c:v>796</c:v>
                </c:pt>
                <c:pt idx="11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6-4554-8682-7FA849845F23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Sheet7!$H$5:$H$16</c:f>
                <c:numCache>
                  <c:formatCode>General</c:formatCode>
                  <c:ptCount val="12"/>
                  <c:pt idx="0">
                    <c:v>21</c:v>
                  </c:pt>
                  <c:pt idx="1">
                    <c:v>163</c:v>
                  </c:pt>
                  <c:pt idx="2">
                    <c:v>125</c:v>
                  </c:pt>
                  <c:pt idx="3">
                    <c:v>113</c:v>
                  </c:pt>
                  <c:pt idx="4">
                    <c:v>112</c:v>
                  </c:pt>
                  <c:pt idx="5">
                    <c:v>16</c:v>
                  </c:pt>
                  <c:pt idx="6">
                    <c:v>59</c:v>
                  </c:pt>
                  <c:pt idx="7">
                    <c:v>110</c:v>
                  </c:pt>
                  <c:pt idx="8">
                    <c:v>59</c:v>
                  </c:pt>
                  <c:pt idx="9">
                    <c:v>104</c:v>
                  </c:pt>
                  <c:pt idx="10">
                    <c:v>160</c:v>
                  </c:pt>
                  <c:pt idx="11">
                    <c:v>146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Sheet7!$A$5:$A$17</c:f>
              <c:strCache>
                <c:ptCount val="12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radiosity</c:v>
                </c:pt>
                <c:pt idx="7">
                  <c:v>radix</c:v>
                </c:pt>
                <c:pt idx="8">
                  <c:v>raytrace</c:v>
                </c:pt>
                <c:pt idx="9">
                  <c:v>volrend</c:v>
                </c:pt>
                <c:pt idx="10">
                  <c:v>water_nsquared</c:v>
                </c:pt>
                <c:pt idx="11">
                  <c:v>water_spatial</c:v>
                </c:pt>
              </c:strCache>
            </c:strRef>
          </c:cat>
          <c:val>
            <c:numRef>
              <c:f>Sheet7!$C$5:$C$17</c:f>
              <c:numCache>
                <c:formatCode>General</c:formatCode>
                <c:ptCount val="12"/>
                <c:pt idx="0">
                  <c:v>395</c:v>
                </c:pt>
                <c:pt idx="1">
                  <c:v>253</c:v>
                </c:pt>
                <c:pt idx="2">
                  <c:v>291</c:v>
                </c:pt>
                <c:pt idx="3">
                  <c:v>303</c:v>
                </c:pt>
                <c:pt idx="4">
                  <c:v>304</c:v>
                </c:pt>
                <c:pt idx="5">
                  <c:v>400</c:v>
                </c:pt>
                <c:pt idx="6">
                  <c:v>357</c:v>
                </c:pt>
                <c:pt idx="7">
                  <c:v>306</c:v>
                </c:pt>
                <c:pt idx="8">
                  <c:v>357</c:v>
                </c:pt>
                <c:pt idx="9">
                  <c:v>312</c:v>
                </c:pt>
                <c:pt idx="10">
                  <c:v>256</c:v>
                </c:pt>
                <c:pt idx="1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6-4554-8682-7FA849845F23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Sheet7!$A$5:$A$17</c:f>
              <c:strCache>
                <c:ptCount val="12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radiosity</c:v>
                </c:pt>
                <c:pt idx="7">
                  <c:v>radix</c:v>
                </c:pt>
                <c:pt idx="8">
                  <c:v>raytrace</c:v>
                </c:pt>
                <c:pt idx="9">
                  <c:v>volrend</c:v>
                </c:pt>
                <c:pt idx="10">
                  <c:v>water_nsquared</c:v>
                </c:pt>
                <c:pt idx="11">
                  <c:v>water_spatial</c:v>
                </c:pt>
              </c:strCache>
            </c:strRef>
          </c:cat>
          <c:val>
            <c:numRef>
              <c:f>Sheet7!$D$5:$D$17</c:f>
              <c:numCache>
                <c:formatCode>General</c:formatCode>
                <c:ptCount val="12"/>
                <c:pt idx="0">
                  <c:v>658</c:v>
                </c:pt>
                <c:pt idx="1">
                  <c:v>739</c:v>
                </c:pt>
                <c:pt idx="2">
                  <c:v>898</c:v>
                </c:pt>
                <c:pt idx="3">
                  <c:v>897</c:v>
                </c:pt>
                <c:pt idx="4">
                  <c:v>848</c:v>
                </c:pt>
                <c:pt idx="5">
                  <c:v>1199</c:v>
                </c:pt>
                <c:pt idx="6">
                  <c:v>1190</c:v>
                </c:pt>
                <c:pt idx="7">
                  <c:v>696</c:v>
                </c:pt>
                <c:pt idx="8">
                  <c:v>1190</c:v>
                </c:pt>
                <c:pt idx="9">
                  <c:v>736</c:v>
                </c:pt>
                <c:pt idx="10">
                  <c:v>657</c:v>
                </c:pt>
                <c:pt idx="11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6-4554-8682-7FA849845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overlap val="-61"/>
        <c:axId val="906901391"/>
        <c:axId val="590815951"/>
      </c:barChart>
      <c:catAx>
        <c:axId val="9069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15951"/>
        <c:crosses val="autoZero"/>
        <c:auto val="1"/>
        <c:lblAlgn val="ctr"/>
        <c:lblOffset val="100"/>
        <c:noMultiLvlLbl val="0"/>
      </c:catAx>
      <c:valAx>
        <c:axId val="5908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15628150287446"/>
          <c:y val="1.8454438365082072E-2"/>
          <c:w val="0.66830104714419358"/>
          <c:h val="9.2797489421392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bg1"/>
            </a:bgClr>
          </a:pattFill>
          <a:ln w="28575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1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rgbClr val="FF0000"/>
            </a:fgClr>
            <a:bgClr>
              <a:schemeClr val="bg1"/>
            </a:bgClr>
          </a:pattFill>
          <a:ln w="317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3"/>
        <c:spPr>
          <a:pattFill prst="narHorz">
            <a:fgClr>
              <a:schemeClr val="accent6"/>
            </a:fgClr>
            <a:bgClr>
              <a:schemeClr val="bg1"/>
            </a:bgClr>
          </a:pattFill>
          <a:ln w="28575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4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5"/>
        <c:spPr>
          <a:pattFill prst="wdUpDiag">
            <a:fgClr>
              <a:srgbClr val="FF0000"/>
            </a:fgClr>
            <a:bgClr>
              <a:schemeClr val="bg1"/>
            </a:bgClr>
          </a:pattFill>
          <a:ln w="317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7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rgbClr val="92D050"/>
          </a:solidFill>
          <a:ln w="25400">
            <a:solidFill>
              <a:srgbClr val="92D050"/>
            </a:solidFill>
          </a:ln>
          <a:effectLst/>
        </c:spPr>
        <c:marker>
          <c:symbol val="none"/>
        </c:marker>
      </c:pivotFmt>
      <c:pivotFmt>
        <c:idx val="1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FCFS</c:v>
          </c:tx>
          <c:spPr>
            <a:solidFill>
              <a:srgbClr val="92D050"/>
            </a:solidFill>
            <a:ln w="25400">
              <a:solidFill>
                <a:srgbClr val="92D050"/>
              </a:solidFill>
            </a:ln>
            <a:effectLst/>
          </c:spPr>
          <c:invertIfNegative val="0"/>
          <c:cat>
            <c:strLit>
              <c:ptCount val="12"/>
              <c:pt idx="0">
                <c:v>barnes</c:v>
              </c:pt>
              <c:pt idx="1">
                <c:v>cholesky</c:v>
              </c:pt>
              <c:pt idx="2">
                <c:v>fft</c:v>
              </c:pt>
              <c:pt idx="3">
                <c:v>fmm</c:v>
              </c:pt>
              <c:pt idx="4">
                <c:v>lu_non_contig</c:v>
              </c:pt>
              <c:pt idx="5">
                <c:v>ocean</c:v>
              </c:pt>
              <c:pt idx="6">
                <c:v>radiosity</c:v>
              </c:pt>
              <c:pt idx="7">
                <c:v>radix</c:v>
              </c:pt>
              <c:pt idx="8">
                <c:v>raytrace</c:v>
              </c:pt>
              <c:pt idx="9">
                <c:v>volrend</c:v>
              </c:pt>
              <c:pt idx="10">
                <c:v>water_nsquared</c:v>
              </c:pt>
              <c:pt idx="11">
                <c:v>water_spatial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E81-4F87-971B-70A3F35BA766}"/>
            </c:ext>
          </c:extLst>
        </c:ser>
        <c:ser>
          <c:idx val="1"/>
          <c:order val="1"/>
          <c:tx>
            <c:v>PISCOT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strLit>
              <c:ptCount val="12"/>
              <c:pt idx="0">
                <c:v>barnes</c:v>
              </c:pt>
              <c:pt idx="1">
                <c:v>cholesky</c:v>
              </c:pt>
              <c:pt idx="2">
                <c:v>fft</c:v>
              </c:pt>
              <c:pt idx="3">
                <c:v>fmm</c:v>
              </c:pt>
              <c:pt idx="4">
                <c:v>lu_non_contig</c:v>
              </c:pt>
              <c:pt idx="5">
                <c:v>ocean</c:v>
              </c:pt>
              <c:pt idx="6">
                <c:v>radiosity</c:v>
              </c:pt>
              <c:pt idx="7">
                <c:v>radix</c:v>
              </c:pt>
              <c:pt idx="8">
                <c:v>raytrace</c:v>
              </c:pt>
              <c:pt idx="9">
                <c:v>volrend</c:v>
              </c:pt>
              <c:pt idx="10">
                <c:v>water_nsquared</c:v>
              </c:pt>
              <c:pt idx="11">
                <c:v>water_spatial</c:v>
              </c:pt>
            </c:strLit>
          </c:cat>
          <c:val>
            <c:numLit>
              <c:formatCode>General</c:formatCode>
              <c:ptCount val="12"/>
              <c:pt idx="0">
                <c:v>1.0004701650000001</c:v>
              </c:pt>
              <c:pt idx="1">
                <c:v>1.000227365</c:v>
              </c:pt>
              <c:pt idx="2">
                <c:v>0.99991079900000002</c:v>
              </c:pt>
              <c:pt idx="3">
                <c:v>0.99716436100000005</c:v>
              </c:pt>
              <c:pt idx="4">
                <c:v>1.0399198549999999</c:v>
              </c:pt>
              <c:pt idx="5">
                <c:v>0.98912666199999999</c:v>
              </c:pt>
              <c:pt idx="6">
                <c:v>1.0071391139999999</c:v>
              </c:pt>
              <c:pt idx="7">
                <c:v>1.006522044</c:v>
              </c:pt>
              <c:pt idx="8">
                <c:v>1.000790461</c:v>
              </c:pt>
              <c:pt idx="9">
                <c:v>0.999422586</c:v>
              </c:pt>
              <c:pt idx="10">
                <c:v>1.000119201</c:v>
              </c:pt>
              <c:pt idx="11">
                <c:v>1.0003469119999999</c:v>
              </c:pt>
            </c:numLit>
          </c:val>
          <c:extLst>
            <c:ext xmlns:c16="http://schemas.microsoft.com/office/drawing/2014/chart" uri="{C3380CC4-5D6E-409C-BE32-E72D297353CC}">
              <c16:uniqueId val="{00000001-1E81-4F87-971B-70A3F35BA766}"/>
            </c:ext>
          </c:extLst>
        </c:ser>
        <c:ser>
          <c:idx val="2"/>
          <c:order val="2"/>
          <c:tx>
            <c:v>PMSI - WrkConsv</c:v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2"/>
              <c:pt idx="0">
                <c:v>barnes</c:v>
              </c:pt>
              <c:pt idx="1">
                <c:v>cholesky</c:v>
              </c:pt>
              <c:pt idx="2">
                <c:v>fft</c:v>
              </c:pt>
              <c:pt idx="3">
                <c:v>fmm</c:v>
              </c:pt>
              <c:pt idx="4">
                <c:v>lu_non_contig</c:v>
              </c:pt>
              <c:pt idx="5">
                <c:v>ocean</c:v>
              </c:pt>
              <c:pt idx="6">
                <c:v>radiosity</c:v>
              </c:pt>
              <c:pt idx="7">
                <c:v>radix</c:v>
              </c:pt>
              <c:pt idx="8">
                <c:v>raytrace</c:v>
              </c:pt>
              <c:pt idx="9">
                <c:v>volrend</c:v>
              </c:pt>
              <c:pt idx="10">
                <c:v>water_nsquared</c:v>
              </c:pt>
              <c:pt idx="11">
                <c:v>water_spatial</c:v>
              </c:pt>
            </c:strLit>
          </c:cat>
          <c:val>
            <c:numLit>
              <c:formatCode>General</c:formatCode>
              <c:ptCount val="12"/>
              <c:pt idx="0">
                <c:v>2.3557337280000001</c:v>
              </c:pt>
              <c:pt idx="1">
                <c:v>3.4692373359999999</c:v>
              </c:pt>
              <c:pt idx="2">
                <c:v>1.971610697</c:v>
              </c:pt>
              <c:pt idx="3">
                <c:v>5.320275069</c:v>
              </c:pt>
              <c:pt idx="4">
                <c:v>2.728340438</c:v>
              </c:pt>
              <c:pt idx="5">
                <c:v>4.81259631</c:v>
              </c:pt>
              <c:pt idx="6">
                <c:v>3.6412405969999999</c:v>
              </c:pt>
              <c:pt idx="7">
                <c:v>1.74395251</c:v>
              </c:pt>
              <c:pt idx="8">
                <c:v>2.0458226060000002</c:v>
              </c:pt>
              <c:pt idx="9">
                <c:v>4.3146090380000004</c:v>
              </c:pt>
              <c:pt idx="10">
                <c:v>2.218222468</c:v>
              </c:pt>
              <c:pt idx="11">
                <c:v>2.5773037159999999</c:v>
              </c:pt>
            </c:numLit>
          </c:val>
          <c:extLst>
            <c:ext xmlns:c16="http://schemas.microsoft.com/office/drawing/2014/chart" uri="{C3380CC4-5D6E-409C-BE32-E72D297353CC}">
              <c16:uniqueId val="{00000002-1E81-4F87-971B-70A3F35B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overlap val="-81"/>
        <c:axId val="1256986896"/>
        <c:axId val="1256698512"/>
      </c:barChart>
      <c:catAx>
        <c:axId val="12569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98512"/>
        <c:crosses val="autoZero"/>
        <c:auto val="1"/>
        <c:lblAlgn val="ctr"/>
        <c:lblOffset val="100"/>
        <c:noMultiLvlLbl val="0"/>
      </c:catAx>
      <c:valAx>
        <c:axId val="12566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</a:rPr>
                  <a:t>Slowdown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9558874129050017E-2"/>
          <c:y val="6.2520250269741451E-2"/>
          <c:w val="0.85244932431432752"/>
          <c:h val="0.10455142179175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17</xdr:row>
      <xdr:rowOff>80960</xdr:rowOff>
    </xdr:from>
    <xdr:to>
      <xdr:col>14</xdr:col>
      <xdr:colOff>219075</xdr:colOff>
      <xdr:row>38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E2406-1398-4ACA-A0C7-A93B8B507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942976</xdr:colOff>
      <xdr:row>15</xdr:row>
      <xdr:rowOff>119062</xdr:rowOff>
    </xdr:from>
    <xdr:to>
      <xdr:col>15</xdr:col>
      <xdr:colOff>171451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E146C-D11E-4CC1-A3FD-6F5E2097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1076326</xdr:colOff>
      <xdr:row>17</xdr:row>
      <xdr:rowOff>176211</xdr:rowOff>
    </xdr:from>
    <xdr:to>
      <xdr:col>18</xdr:col>
      <xdr:colOff>295276</xdr:colOff>
      <xdr:row>40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806A7-12E3-4F4E-9EFC-B24E32B9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161925</xdr:rowOff>
    </xdr:from>
    <xdr:to>
      <xdr:col>20</xdr:col>
      <xdr:colOff>361951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4917A-16DA-40E7-B782-8EB9CCA8F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9.23079872685" createdVersion="6" refreshedVersion="6" minRefreshableVersion="3" recordCount="144" xr:uid="{86A8939F-5B8E-4C1C-89BF-AB49BCCEAE23}">
  <cacheSource type="worksheet">
    <worksheetSource name="Table1"/>
  </cacheSource>
  <cacheFields count="26">
    <cacheField name="BM" numFmtId="0">
      <sharedItems count="9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</sharedItems>
    </cacheField>
    <cacheField name="Approach" numFmtId="0">
      <sharedItems count="4">
        <s v="PMSI_WC"/>
        <s v="PMSI-NonWC"/>
        <s v="PISCOT"/>
        <s v="FCFS"/>
      </sharedItems>
    </cacheField>
    <cacheField name="ReplcPolicy" numFmtId="0">
      <sharedItems/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52856" maxValue="85710"/>
    </cacheField>
    <cacheField name="Hits" numFmtId="0">
      <sharedItems containsSemiMixedTypes="0" containsString="0" containsNumber="1" containsInteger="1" minValue="40491" maxValue="68323"/>
    </cacheField>
    <cacheField name="Nreplc" numFmtId="0">
      <sharedItems containsSemiMixedTypes="0" containsString="0" containsNumber="1" containsInteger="1" minValue="115" maxValue="19464"/>
    </cacheField>
    <cacheField name="WCReqL" numFmtId="0">
      <sharedItems containsSemiMixedTypes="0" containsString="0" containsNumber="1" containsInteger="1" minValue="8" maxValue="398"/>
    </cacheField>
    <cacheField name="WCRespL" numFmtId="0">
      <sharedItems containsSemiMixedTypes="0" containsString="0" containsNumber="1" containsInteger="1" minValue="444" maxValue="1646"/>
    </cacheField>
    <cacheField name="WCReplc" numFmtId="0">
      <sharedItems containsSemiMixedTypes="0" containsString="0" containsNumber="1" containsInteger="1" minValue="100" maxValue="402"/>
    </cacheField>
    <cacheField name="WCL" numFmtId="0">
      <sharedItems containsSemiMixedTypes="0" containsString="0" containsNumber="1" containsInteger="1" minValue="448" maxValue="1798"/>
    </cacheField>
    <cacheField name="WCLwtRepl" numFmtId="0">
      <sharedItems containsSemiMixedTypes="0" containsString="0" containsNumber="1" containsInteger="1" minValue="406" maxValue="1798"/>
    </cacheField>
    <cacheField name="AvgL" numFmtId="0">
      <sharedItems containsSemiMixedTypes="0" containsString="0" containsNumber="1" containsInteger="1" minValue="27" maxValue="113"/>
    </cacheField>
    <cacheField name="AccPerR_L" numFmtId="0">
      <sharedItems containsSemiMixedTypes="0" containsString="0" containsNumber="1" containsInteger="1" minValue="2134002" maxValue="9762455"/>
    </cacheField>
    <cacheField name="AccReq_L" numFmtId="0">
      <sharedItems containsSemiMixedTypes="0" containsString="0" containsNumber="1" containsInteger="1" minValue="33548" maxValue="5676355"/>
    </cacheField>
    <cacheField name="AccResp_L" numFmtId="0">
      <sharedItems containsSemiMixedTypes="0" containsString="0" containsNumber="1" containsInteger="1" minValue="1159683" maxValue="9584292"/>
    </cacheField>
    <cacheField name="AccReplc_L" numFmtId="0">
      <sharedItems containsSemiMixedTypes="0" containsString="0" containsNumber="1" containsInteger="1" minValue="12410" maxValue="2887056"/>
    </cacheField>
    <cacheField name="CombL" numFmtId="0">
      <sharedItems containsSemiMixedTypes="0" containsString="0" containsNumber="1" containsInteger="1" minValue="564923" maxValue="2412978"/>
    </cacheField>
    <cacheField name="ET" numFmtId="0">
      <sharedItems containsSemiMixedTypes="0" containsString="0" containsNumber="1" containsInteger="1" minValue="2830550" maxValue="12183757"/>
    </cacheField>
    <cacheField name="L2Miss" numFmtId="0">
      <sharedItems containsSemiMixedTypes="0" containsString="0" containsNumber="1" containsInteger="1" minValue="0" maxValue="0"/>
    </cacheField>
    <cacheField name="L2Reqs" numFmtId="0">
      <sharedItems containsSemiMixedTypes="0" containsString="0" containsNumber="1" containsInteger="1" minValue="36482" maxValue="116257"/>
    </cacheField>
    <cacheField name="MissR" numFmtId="0">
      <sharedItems containsSemiMixedTypes="0" containsString="0" containsNumber="1" containsInteger="1" minValue="0" maxValue="0"/>
    </cacheField>
    <cacheField name="DRAMLat" numFmtId="0">
      <sharedItems containsSemiMixedTypes="0" containsString="0" containsNumber="1" containsInteger="1" minValue="0" maxValue="0"/>
    </cacheField>
    <cacheField name="L2RespLat" numFmtId="0">
      <sharedItems containsSemiMixedTypes="0" containsString="0" containsNumber="1" containsInteger="1" minValue="50" maxValue="50"/>
    </cacheField>
    <cacheField name="NPendReq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72.900171990739" createdVersion="6" refreshedVersion="6" minRefreshableVersion="3" recordCount="144" xr:uid="{F74B29B6-B076-468E-88E0-97724CA81CC2}">
  <cacheSource type="worksheet">
    <worksheetSource ref="A1:S145" sheet="Sheet4"/>
  </cacheSource>
  <cacheFields count="19">
    <cacheField name="BM" numFmtId="0">
      <sharedItems count="12">
        <s v="barnes"/>
        <s v="cholesky"/>
        <s v="fft"/>
        <s v="fmm"/>
        <s v="lu_non_contig"/>
        <s v="ocean"/>
        <s v="radiosity"/>
        <s v="radix"/>
        <s v="volrend"/>
        <s v="water_nsquared"/>
        <s v="water_spatial"/>
        <s v="raytrace"/>
      </sharedItems>
    </cacheField>
    <cacheField name="Approach" numFmtId="0">
      <sharedItems count="3">
        <s v="PISCOT"/>
        <s v="PMSI"/>
        <s v="MSI"/>
      </sharedItems>
    </cacheField>
    <cacheField name="Core" numFmtId="0">
      <sharedItems containsMixedTypes="1" containsNumber="1" containsInteger="1" minValue="0" maxValue="3"/>
    </cacheField>
    <cacheField name="NReq" numFmtId="0">
      <sharedItems containsSemiMixedTypes="0" containsString="0" containsNumber="1" containsInteger="1" minValue="0" maxValue="71883113"/>
    </cacheField>
    <cacheField name="Hits" numFmtId="0">
      <sharedItems containsString="0" containsBlank="1" containsNumber="1" containsInteger="1" minValue="1012457" maxValue="67690248"/>
    </cacheField>
    <cacheField name="Nreplc" numFmtId="0">
      <sharedItems containsString="0" containsBlank="1" containsNumber="1" containsInteger="1" minValue="9795" maxValue="15256601"/>
    </cacheField>
    <cacheField name="WCReqL" numFmtId="0">
      <sharedItems containsString="0" containsBlank="1" containsNumber="1" containsInteger="1" minValue="7" maxValue="653406"/>
    </cacheField>
    <cacheField name="WCRespL" numFmtId="0">
      <sharedItems containsString="0" containsBlank="1" containsNumber="1" containsInteger="1" minValue="12" maxValue="494"/>
    </cacheField>
    <cacheField name="WCReplc" numFmtId="0">
      <sharedItems containsString="0" containsBlank="1" containsNumber="1" containsInteger="1" minValue="121" maxValue="1195"/>
    </cacheField>
    <cacheField name="WCL" numFmtId="0">
      <sharedItems containsSemiMixedTypes="0" containsString="0" containsNumber="1" containsInteger="1" minValue="150" maxValue="1196"/>
    </cacheField>
    <cacheField name="WCLwtRepl" numFmtId="0">
      <sharedItems containsSemiMixedTypes="0" containsString="0" containsNumber="1" containsInteger="1" minValue="239" maxValue="1199"/>
    </cacheField>
    <cacheField name="AvgL" numFmtId="0">
      <sharedItems containsSemiMixedTypes="0" containsString="0" containsNumber="1" containsInteger="1" minValue="2" maxValue="850"/>
    </cacheField>
    <cacheField name="Total-Task-L" numFmtId="0">
      <sharedItems containsString="0" containsBlank="1" containsNumber="1" containsInteger="1" minValue="1" maxValue="43176357848"/>
    </cacheField>
    <cacheField name="Tot-ReqL" numFmtId="0">
      <sharedItems containsString="0" containsBlank="1" containsNumber="1" containsInteger="1" minValue="1149" maxValue="195656021"/>
    </cacheField>
    <cacheField name="AccResp_L" numFmtId="0">
      <sharedItems containsString="0" containsBlank="1" containsNumber="1" containsInteger="1" minValue="4212" maxValue="437708614"/>
    </cacheField>
    <cacheField name="Tot-RespL" numFmtId="0">
      <sharedItems containsSemiMixedTypes="0" containsString="0" containsNumber="1" containsInteger="1" minValue="0" maxValue="236776692"/>
    </cacheField>
    <cacheField name="Tot-Replacment" numFmtId="0">
      <sharedItems containsString="0" containsBlank="1" containsNumber="1" containsInteger="1" minValue="206926" maxValue="200931922"/>
    </cacheField>
    <cacheField name="CombL" numFmtId="0">
      <sharedItems containsString="0" containsBlank="1" containsNumber="1" containsInteger="1" minValue="18655702" maxValue="2532170119"/>
    </cacheField>
    <cacheField name="TET" numFmtId="0">
      <sharedItems containsString="0" containsBlank="1" containsNumber="1" containsInteger="1" minValue="27688068" maxValue="5176279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s v="LRU"/>
    <s v="NoC2C"/>
    <n v="0"/>
    <n v="68826"/>
    <n v="59579"/>
    <n v="173"/>
    <n v="398"/>
    <n v="1246"/>
    <n v="348"/>
    <n v="1598"/>
    <n v="1598"/>
    <n v="49"/>
    <n v="3413544"/>
    <n v="1722949"/>
    <n v="1631016"/>
    <n v="21918"/>
    <n v="826360"/>
    <n v="3995253"/>
    <n v="0"/>
    <n v="39064"/>
    <n v="0"/>
    <n v="0"/>
    <n v="50"/>
    <n v="1"/>
  </r>
  <r>
    <x v="0"/>
    <x v="0"/>
    <s v="LRU"/>
    <s v="NoC2C"/>
    <n v="1"/>
    <n v="68826"/>
    <n v="59651"/>
    <n v="136"/>
    <n v="398"/>
    <n v="1246"/>
    <n v="298"/>
    <n v="1598"/>
    <n v="1598"/>
    <n v="47"/>
    <n v="3299452"/>
    <n v="1721153"/>
    <n v="1518648"/>
    <n v="15666"/>
    <n v="826360"/>
    <n v="3861503"/>
    <n v="0"/>
    <n v="39064"/>
    <n v="0"/>
    <n v="0"/>
    <n v="50"/>
    <n v="1"/>
  </r>
  <r>
    <x v="0"/>
    <x v="0"/>
    <s v="LRU"/>
    <s v="NoC2C"/>
    <n v="2"/>
    <n v="68826"/>
    <n v="58514"/>
    <n v="228"/>
    <n v="398"/>
    <n v="1246"/>
    <n v="348"/>
    <n v="1398"/>
    <n v="1398"/>
    <n v="57"/>
    <n v="3979188"/>
    <n v="1999754"/>
    <n v="1920920"/>
    <n v="26628"/>
    <n v="826360"/>
    <n v="4548153"/>
    <n v="0"/>
    <n v="39064"/>
    <n v="0"/>
    <n v="0"/>
    <n v="50"/>
    <n v="1"/>
  </r>
  <r>
    <x v="0"/>
    <x v="0"/>
    <s v="LRU"/>
    <s v="NoC2C"/>
    <n v="3"/>
    <n v="68826"/>
    <n v="58496"/>
    <n v="238"/>
    <n v="398"/>
    <n v="1646"/>
    <n v="352"/>
    <n v="1795"/>
    <n v="1795"/>
    <n v="57"/>
    <n v="3965547"/>
    <n v="2030137"/>
    <n v="1876914"/>
    <n v="26464"/>
    <n v="826360"/>
    <n v="4489803"/>
    <n v="0"/>
    <n v="39064"/>
    <n v="0"/>
    <n v="0"/>
    <n v="50"/>
    <n v="1"/>
  </r>
  <r>
    <x v="0"/>
    <x v="1"/>
    <s v="LRU"/>
    <s v="NoC2C"/>
    <n v="0"/>
    <n v="68826"/>
    <n v="59456"/>
    <n v="173"/>
    <n v="398"/>
    <n v="854"/>
    <n v="348"/>
    <n v="1108"/>
    <n v="1058"/>
    <n v="42"/>
    <n v="2923556"/>
    <n v="1423236"/>
    <n v="1440864"/>
    <n v="18770"/>
    <n v="826360"/>
    <n v="3492957"/>
    <n v="0"/>
    <n v="39924"/>
    <n v="0"/>
    <n v="0"/>
    <n v="50"/>
    <n v="1"/>
  </r>
  <r>
    <x v="0"/>
    <x v="1"/>
    <s v="LRU"/>
    <s v="NoC2C"/>
    <n v="1"/>
    <n v="68826"/>
    <n v="59788"/>
    <n v="133"/>
    <n v="398"/>
    <n v="801"/>
    <n v="250"/>
    <n v="1006"/>
    <n v="1006"/>
    <n v="40"/>
    <n v="2754358"/>
    <n v="1394095"/>
    <n v="1300475"/>
    <n v="13184"/>
    <n v="826360"/>
    <n v="3319768"/>
    <n v="0"/>
    <n v="39924"/>
    <n v="0"/>
    <n v="0"/>
    <n v="50"/>
    <n v="1"/>
  </r>
  <r>
    <x v="0"/>
    <x v="1"/>
    <s v="LRU"/>
    <s v="NoC2C"/>
    <n v="2"/>
    <n v="68826"/>
    <n v="58139"/>
    <n v="216"/>
    <n v="398"/>
    <n v="801"/>
    <n v="348"/>
    <n v="998"/>
    <n v="998"/>
    <n v="47"/>
    <n v="3255196"/>
    <n v="1528756"/>
    <n v="1668301"/>
    <n v="23904"/>
    <n v="826360"/>
    <n v="3803982"/>
    <n v="0"/>
    <n v="39924"/>
    <n v="0"/>
    <n v="0"/>
    <n v="50"/>
    <n v="1"/>
  </r>
  <r>
    <x v="0"/>
    <x v="1"/>
    <s v="LRU"/>
    <s v="NoC2C"/>
    <n v="3"/>
    <n v="68826"/>
    <n v="57997"/>
    <n v="201"/>
    <n v="398"/>
    <n v="903"/>
    <n v="298"/>
    <n v="1157"/>
    <n v="1157"/>
    <n v="47"/>
    <n v="3295582"/>
    <n v="1558700"/>
    <n v="1678885"/>
    <n v="19673"/>
    <n v="826360"/>
    <n v="3821436"/>
    <n v="0"/>
    <n v="39924"/>
    <n v="0"/>
    <n v="0"/>
    <n v="50"/>
    <n v="1"/>
  </r>
  <r>
    <x v="0"/>
    <x v="2"/>
    <s v="LRU"/>
    <s v="NoC2C"/>
    <n v="0"/>
    <n v="68826"/>
    <n v="55124"/>
    <n v="1052"/>
    <n v="10"/>
    <n v="451"/>
    <n v="150"/>
    <n v="455"/>
    <n v="408"/>
    <n v="55"/>
    <n v="3853819"/>
    <n v="55156"/>
    <n v="3743539"/>
    <n v="52981"/>
    <n v="826360"/>
    <n v="4324183"/>
    <n v="0"/>
    <n v="55777"/>
    <n v="0"/>
    <n v="0"/>
    <n v="50"/>
    <n v="1"/>
  </r>
  <r>
    <x v="0"/>
    <x v="2"/>
    <s v="LRU"/>
    <s v="NoC2C"/>
    <n v="1"/>
    <n v="68826"/>
    <n v="54283"/>
    <n v="1117"/>
    <n v="8"/>
    <n v="491"/>
    <n v="144"/>
    <n v="495"/>
    <n v="410"/>
    <n v="58"/>
    <n v="3994546"/>
    <n v="58516"/>
    <n v="3881747"/>
    <n v="56891"/>
    <n v="826360"/>
    <n v="4438145"/>
    <n v="0"/>
    <n v="55777"/>
    <n v="0"/>
    <n v="0"/>
    <n v="50"/>
    <n v="1"/>
  </r>
  <r>
    <x v="0"/>
    <x v="2"/>
    <s v="LRU"/>
    <s v="NoC2C"/>
    <n v="2"/>
    <n v="68826"/>
    <n v="54229"/>
    <n v="1205"/>
    <n v="12"/>
    <n v="451"/>
    <n v="150"/>
    <n v="455"/>
    <n v="411"/>
    <n v="58"/>
    <n v="4014792"/>
    <n v="58774"/>
    <n v="3901789"/>
    <n v="60428"/>
    <n v="826360"/>
    <n v="4460560"/>
    <n v="0"/>
    <n v="55777"/>
    <n v="0"/>
    <n v="0"/>
    <n v="50"/>
    <n v="1"/>
  </r>
  <r>
    <x v="0"/>
    <x v="2"/>
    <s v="LRU"/>
    <s v="NoC2C"/>
    <n v="3"/>
    <n v="68826"/>
    <n v="55891"/>
    <n v="996"/>
    <n v="16"/>
    <n v="451"/>
    <n v="150"/>
    <n v="455"/>
    <n v="408"/>
    <n v="53"/>
    <n v="3697334"/>
    <n v="52129"/>
    <n v="3589314"/>
    <n v="50554"/>
    <n v="826360"/>
    <n v="4182017"/>
    <n v="0"/>
    <n v="55777"/>
    <n v="0"/>
    <n v="0"/>
    <n v="50"/>
    <n v="1"/>
  </r>
  <r>
    <x v="0"/>
    <x v="3"/>
    <s v="LRU"/>
    <s v="NoC2C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  <n v="1"/>
  </r>
  <r>
    <x v="0"/>
    <x v="3"/>
    <s v="LRU"/>
    <s v="NoC2C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  <n v="1"/>
  </r>
  <r>
    <x v="0"/>
    <x v="3"/>
    <s v="LRU"/>
    <s v="NoC2C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  <n v="1"/>
  </r>
  <r>
    <x v="0"/>
    <x v="3"/>
    <s v="LRU"/>
    <s v="NoC2C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  <n v="1"/>
  </r>
  <r>
    <x v="1"/>
    <x v="0"/>
    <s v="LRU"/>
    <s v="NoC2C"/>
    <n v="0"/>
    <n v="71833"/>
    <n v="61108"/>
    <n v="252"/>
    <n v="398"/>
    <n v="1246"/>
    <n v="398"/>
    <n v="1598"/>
    <n v="1598"/>
    <n v="57"/>
    <n v="4113501"/>
    <n v="2071849"/>
    <n v="1980544"/>
    <n v="31346"/>
    <n v="866139"/>
    <n v="4728452"/>
    <n v="0"/>
    <n v="40416"/>
    <n v="0"/>
    <n v="0"/>
    <n v="50"/>
    <n v="1"/>
  </r>
  <r>
    <x v="1"/>
    <x v="0"/>
    <s v="LRU"/>
    <s v="NoC2C"/>
    <n v="1"/>
    <n v="71833"/>
    <n v="62576"/>
    <n v="123"/>
    <n v="398"/>
    <n v="1246"/>
    <n v="402"/>
    <n v="1598"/>
    <n v="1598"/>
    <n v="45"/>
    <n v="3277199"/>
    <n v="1724199"/>
    <n v="1490424"/>
    <n v="15778"/>
    <n v="866139"/>
    <n v="3898702"/>
    <n v="0"/>
    <n v="40416"/>
    <n v="0"/>
    <n v="0"/>
    <n v="50"/>
    <n v="1"/>
  </r>
  <r>
    <x v="1"/>
    <x v="0"/>
    <s v="LRU"/>
    <s v="NoC2C"/>
    <n v="2"/>
    <n v="71833"/>
    <n v="61065"/>
    <n v="232"/>
    <n v="398"/>
    <n v="1246"/>
    <n v="402"/>
    <n v="1596"/>
    <n v="1596"/>
    <n v="57"/>
    <n v="4114431"/>
    <n v="2123246"/>
    <n v="1930120"/>
    <n v="30522"/>
    <n v="866139"/>
    <n v="4677952"/>
    <n v="0"/>
    <n v="40416"/>
    <n v="0"/>
    <n v="0"/>
    <n v="50"/>
    <n v="1"/>
  </r>
  <r>
    <x v="1"/>
    <x v="0"/>
    <s v="LRU"/>
    <s v="NoC2C"/>
    <n v="3"/>
    <n v="71833"/>
    <n v="62167"/>
    <n v="195"/>
    <n v="398"/>
    <n v="1246"/>
    <n v="402"/>
    <n v="1598"/>
    <n v="1598"/>
    <n v="49"/>
    <n v="3544109"/>
    <n v="1822250"/>
    <n v="1659692"/>
    <n v="24792"/>
    <n v="866139"/>
    <n v="4173802"/>
    <n v="0"/>
    <n v="40416"/>
    <n v="0"/>
    <n v="0"/>
    <n v="50"/>
    <n v="1"/>
  </r>
  <r>
    <x v="1"/>
    <x v="1"/>
    <s v="LRU"/>
    <s v="NoC2C"/>
    <n v="0"/>
    <n v="71833"/>
    <n v="60872"/>
    <n v="190"/>
    <n v="398"/>
    <n v="756"/>
    <n v="298"/>
    <n v="998"/>
    <n v="998"/>
    <n v="47"/>
    <n v="3413896"/>
    <n v="1659059"/>
    <n v="1693965"/>
    <n v="21028"/>
    <n v="866139"/>
    <n v="3977980"/>
    <n v="0"/>
    <n v="43222"/>
    <n v="0"/>
    <n v="0"/>
    <n v="50"/>
    <n v="1"/>
  </r>
  <r>
    <x v="1"/>
    <x v="1"/>
    <s v="LRU"/>
    <s v="NoC2C"/>
    <n v="1"/>
    <n v="71833"/>
    <n v="62497"/>
    <n v="140"/>
    <n v="398"/>
    <n v="850"/>
    <n v="299"/>
    <n v="1033"/>
    <n v="1033"/>
    <n v="39"/>
    <n v="2834937"/>
    <n v="1455403"/>
    <n v="1317037"/>
    <n v="14901"/>
    <n v="866139"/>
    <n v="3448384"/>
    <n v="0"/>
    <n v="43222"/>
    <n v="0"/>
    <n v="0"/>
    <n v="50"/>
    <n v="1"/>
  </r>
  <r>
    <x v="1"/>
    <x v="1"/>
    <s v="LRU"/>
    <s v="NoC2C"/>
    <n v="2"/>
    <n v="71833"/>
    <n v="60337"/>
    <n v="240"/>
    <n v="398"/>
    <n v="854"/>
    <n v="250"/>
    <n v="1006"/>
    <n v="1006"/>
    <n v="49"/>
    <n v="3559419"/>
    <n v="1675514"/>
    <n v="1823568"/>
    <n v="26121"/>
    <n v="866139"/>
    <n v="4147367"/>
    <n v="0"/>
    <n v="43222"/>
    <n v="0"/>
    <n v="0"/>
    <n v="50"/>
    <n v="1"/>
  </r>
  <r>
    <x v="1"/>
    <x v="1"/>
    <s v="LRU"/>
    <s v="NoC2C"/>
    <n v="3"/>
    <n v="71833"/>
    <n v="60404"/>
    <n v="254"/>
    <n v="398"/>
    <n v="850"/>
    <n v="348"/>
    <n v="1055"/>
    <n v="1055"/>
    <n v="49"/>
    <n v="3558661"/>
    <n v="1650794"/>
    <n v="1847463"/>
    <n v="28146"/>
    <n v="866139"/>
    <n v="4130247"/>
    <n v="0"/>
    <n v="43222"/>
    <n v="0"/>
    <n v="0"/>
    <n v="50"/>
    <n v="1"/>
  </r>
  <r>
    <x v="1"/>
    <x v="2"/>
    <s v="LRU"/>
    <s v="NoC2C"/>
    <n v="0"/>
    <n v="71833"/>
    <n v="58055"/>
    <n v="1178"/>
    <n v="10"/>
    <n v="450"/>
    <n v="100"/>
    <n v="454"/>
    <n v="411"/>
    <n v="52"/>
    <n v="3761972"/>
    <n v="55486"/>
    <n v="3648431"/>
    <n v="57801"/>
    <n v="866139"/>
    <n v="4248411"/>
    <n v="0"/>
    <n v="57906"/>
    <n v="0"/>
    <n v="0"/>
    <n v="50"/>
    <n v="1"/>
  </r>
  <r>
    <x v="1"/>
    <x v="2"/>
    <s v="LRU"/>
    <s v="NoC2C"/>
    <n v="1"/>
    <n v="71833"/>
    <n v="55751"/>
    <n v="1218"/>
    <n v="9"/>
    <n v="449"/>
    <n v="138"/>
    <n v="453"/>
    <n v="409"/>
    <n v="57"/>
    <n v="4102546"/>
    <n v="64679"/>
    <n v="3982116"/>
    <n v="58846"/>
    <n v="866139"/>
    <n v="4549112"/>
    <n v="0"/>
    <n v="57906"/>
    <n v="0"/>
    <n v="0"/>
    <n v="50"/>
    <n v="1"/>
  </r>
  <r>
    <x v="1"/>
    <x v="2"/>
    <s v="LRU"/>
    <s v="NoC2C"/>
    <n v="2"/>
    <n v="71833"/>
    <n v="55805"/>
    <n v="1225"/>
    <n v="12"/>
    <n v="491"/>
    <n v="138"/>
    <n v="495"/>
    <n v="409"/>
    <n v="57"/>
    <n v="4103409"/>
    <n v="64490"/>
    <n v="3983114"/>
    <n v="59359"/>
    <n v="866139"/>
    <n v="4552182"/>
    <n v="0"/>
    <n v="57906"/>
    <n v="0"/>
    <n v="0"/>
    <n v="50"/>
    <n v="1"/>
  </r>
  <r>
    <x v="1"/>
    <x v="2"/>
    <s v="LRU"/>
    <s v="NoC2C"/>
    <n v="3"/>
    <n v="71833"/>
    <n v="59815"/>
    <n v="1093"/>
    <n v="16"/>
    <n v="448"/>
    <n v="100"/>
    <n v="452"/>
    <n v="408"/>
    <n v="47"/>
    <n v="3419321"/>
    <n v="48409"/>
    <n v="3311097"/>
    <n v="54489"/>
    <n v="866139"/>
    <n v="3920786"/>
    <n v="0"/>
    <n v="57906"/>
    <n v="0"/>
    <n v="0"/>
    <n v="50"/>
    <n v="1"/>
  </r>
  <r>
    <x v="1"/>
    <x v="3"/>
    <s v="LRU"/>
    <s v="NoC2C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  <n v="1"/>
  </r>
  <r>
    <x v="1"/>
    <x v="3"/>
    <s v="LRU"/>
    <s v="NoC2C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  <n v="1"/>
  </r>
  <r>
    <x v="1"/>
    <x v="3"/>
    <s v="LRU"/>
    <s v="NoC2C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  <n v="1"/>
  </r>
  <r>
    <x v="1"/>
    <x v="3"/>
    <s v="LRU"/>
    <s v="NoC2C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  <n v="1"/>
  </r>
  <r>
    <x v="2"/>
    <x v="0"/>
    <s v="LRU"/>
    <s v="NoC2C"/>
    <n v="0"/>
    <n v="72432"/>
    <n v="61052"/>
    <n v="431"/>
    <n v="398"/>
    <n v="1046"/>
    <n v="348"/>
    <n v="1398"/>
    <n v="1398"/>
    <n v="54"/>
    <n v="3924828"/>
    <n v="2111348"/>
    <n v="1752428"/>
    <n v="50762"/>
    <n v="865629"/>
    <n v="4592073"/>
    <n v="0"/>
    <n v="43187"/>
    <n v="0"/>
    <n v="0"/>
    <n v="50"/>
    <n v="1"/>
  </r>
  <r>
    <x v="2"/>
    <x v="0"/>
    <s v="LRU"/>
    <s v="NoC2C"/>
    <n v="1"/>
    <n v="72432"/>
    <n v="62443"/>
    <n v="241"/>
    <n v="398"/>
    <n v="1246"/>
    <n v="398"/>
    <n v="1398"/>
    <n v="1398"/>
    <n v="42"/>
    <n v="3075121"/>
    <n v="1784798"/>
    <n v="1227880"/>
    <n v="28198"/>
    <n v="865629"/>
    <n v="3763805"/>
    <n v="0"/>
    <n v="43187"/>
    <n v="0"/>
    <n v="0"/>
    <n v="50"/>
    <n v="1"/>
  </r>
  <r>
    <x v="2"/>
    <x v="0"/>
    <s v="LRU"/>
    <s v="NoC2C"/>
    <n v="2"/>
    <n v="72432"/>
    <n v="60965"/>
    <n v="397"/>
    <n v="398"/>
    <n v="1246"/>
    <n v="348"/>
    <n v="1398"/>
    <n v="1398"/>
    <n v="54"/>
    <n v="3931453"/>
    <n v="2188886"/>
    <n v="1681602"/>
    <n v="48468"/>
    <n v="865629"/>
    <n v="4545451"/>
    <n v="0"/>
    <n v="43187"/>
    <n v="0"/>
    <n v="0"/>
    <n v="50"/>
    <n v="1"/>
  </r>
  <r>
    <x v="2"/>
    <x v="0"/>
    <s v="LRU"/>
    <s v="NoC2C"/>
    <n v="3"/>
    <n v="72432"/>
    <n v="62081"/>
    <n v="345"/>
    <n v="398"/>
    <n v="1246"/>
    <n v="252"/>
    <n v="1398"/>
    <n v="1398"/>
    <n v="46"/>
    <n v="3365636"/>
    <n v="1854401"/>
    <n v="1449154"/>
    <n v="38738"/>
    <n v="865629"/>
    <n v="4051361"/>
    <n v="0"/>
    <n v="43187"/>
    <n v="0"/>
    <n v="0"/>
    <n v="50"/>
    <n v="1"/>
  </r>
  <r>
    <x v="2"/>
    <x v="1"/>
    <s v="LRU"/>
    <s v="NoC2C"/>
    <n v="0"/>
    <n v="72432"/>
    <n v="60478"/>
    <n v="427"/>
    <n v="398"/>
    <n v="801"/>
    <n v="300"/>
    <n v="952"/>
    <n v="952"/>
    <n v="46"/>
    <n v="3369665"/>
    <n v="1710156"/>
    <n v="1599031"/>
    <n v="45873"/>
    <n v="865629"/>
    <n v="3973208"/>
    <n v="0"/>
    <n v="44794"/>
    <n v="0"/>
    <n v="0"/>
    <n v="50"/>
    <n v="1"/>
  </r>
  <r>
    <x v="2"/>
    <x v="1"/>
    <s v="LRU"/>
    <s v="NoC2C"/>
    <n v="1"/>
    <n v="72432"/>
    <n v="62314"/>
    <n v="255"/>
    <n v="398"/>
    <n v="850"/>
    <n v="299"/>
    <n v="1104"/>
    <n v="1104"/>
    <n v="37"/>
    <n v="2747673"/>
    <n v="1512769"/>
    <n v="1172590"/>
    <n v="26776"/>
    <n v="865629"/>
    <n v="3410717"/>
    <n v="0"/>
    <n v="44794"/>
    <n v="0"/>
    <n v="0"/>
    <n v="50"/>
    <n v="1"/>
  </r>
  <r>
    <x v="2"/>
    <x v="1"/>
    <s v="LRU"/>
    <s v="NoC2C"/>
    <n v="2"/>
    <n v="72432"/>
    <n v="60479"/>
    <n v="449"/>
    <n v="398"/>
    <n v="801"/>
    <n v="298"/>
    <n v="957"/>
    <n v="957"/>
    <n v="46"/>
    <n v="3342245"/>
    <n v="1712049"/>
    <n v="1569717"/>
    <n v="49972"/>
    <n v="865629"/>
    <n v="3960609"/>
    <n v="0"/>
    <n v="44794"/>
    <n v="0"/>
    <n v="0"/>
    <n v="50"/>
    <n v="1"/>
  </r>
  <r>
    <x v="2"/>
    <x v="1"/>
    <s v="LRU"/>
    <s v="NoC2C"/>
    <n v="3"/>
    <n v="72432"/>
    <n v="61663"/>
    <n v="359"/>
    <n v="398"/>
    <n v="903"/>
    <n v="348"/>
    <n v="1156"/>
    <n v="1156"/>
    <n v="41"/>
    <n v="3023979"/>
    <n v="1565654"/>
    <n v="1396662"/>
    <n v="38380"/>
    <n v="865629"/>
    <n v="3681157"/>
    <n v="0"/>
    <n v="44794"/>
    <n v="0"/>
    <n v="0"/>
    <n v="50"/>
    <n v="1"/>
  </r>
  <r>
    <x v="2"/>
    <x v="2"/>
    <s v="LRU"/>
    <s v="NoC2C"/>
    <n v="0"/>
    <n v="72432"/>
    <n v="59129"/>
    <n v="2646"/>
    <n v="10"/>
    <n v="449"/>
    <n v="157"/>
    <n v="453"/>
    <n v="409"/>
    <n v="46"/>
    <n v="3368553"/>
    <n v="53676"/>
    <n v="3255748"/>
    <n v="135272"/>
    <n v="865629"/>
    <n v="3872703"/>
    <n v="0"/>
    <n v="54092"/>
    <n v="0"/>
    <n v="0"/>
    <n v="50"/>
    <n v="1"/>
  </r>
  <r>
    <x v="2"/>
    <x v="2"/>
    <s v="LRU"/>
    <s v="NoC2C"/>
    <n v="1"/>
    <n v="72432"/>
    <n v="58137"/>
    <n v="2586"/>
    <n v="10"/>
    <n v="450"/>
    <n v="150"/>
    <n v="454"/>
    <n v="410"/>
    <n v="48"/>
    <n v="3520708"/>
    <n v="57675"/>
    <n v="3404896"/>
    <n v="127811"/>
    <n v="865629"/>
    <n v="4004844"/>
    <n v="0"/>
    <n v="54092"/>
    <n v="0"/>
    <n v="0"/>
    <n v="50"/>
    <n v="1"/>
  </r>
  <r>
    <x v="2"/>
    <x v="2"/>
    <s v="LRU"/>
    <s v="NoC2C"/>
    <n v="2"/>
    <n v="72432"/>
    <n v="58123"/>
    <n v="2695"/>
    <n v="12"/>
    <n v="492"/>
    <n v="172"/>
    <n v="496"/>
    <n v="409"/>
    <n v="48"/>
    <n v="3523001"/>
    <n v="57732"/>
    <n v="3407146"/>
    <n v="137129"/>
    <n v="865629"/>
    <n v="4009748"/>
    <n v="0"/>
    <n v="54092"/>
    <n v="0"/>
    <n v="0"/>
    <n v="50"/>
    <n v="1"/>
  </r>
  <r>
    <x v="2"/>
    <x v="2"/>
    <s v="LRU"/>
    <s v="NoC2C"/>
    <n v="3"/>
    <n v="72432"/>
    <n v="60247"/>
    <n v="2498"/>
    <n v="16"/>
    <n v="449"/>
    <n v="187"/>
    <n v="453"/>
    <n v="409"/>
    <n v="42"/>
    <n v="3111915"/>
    <n v="49259"/>
    <n v="3002409"/>
    <n v="128058"/>
    <n v="865629"/>
    <n v="3630134"/>
    <n v="0"/>
    <n v="54092"/>
    <n v="0"/>
    <n v="0"/>
    <n v="50"/>
    <n v="1"/>
  </r>
  <r>
    <x v="2"/>
    <x v="3"/>
    <s v="LRU"/>
    <s v="NoC2C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  <n v="1"/>
  </r>
  <r>
    <x v="2"/>
    <x v="3"/>
    <s v="LRU"/>
    <s v="NoC2C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  <n v="1"/>
  </r>
  <r>
    <x v="2"/>
    <x v="3"/>
    <s v="LRU"/>
    <s v="NoC2C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  <n v="1"/>
  </r>
  <r>
    <x v="2"/>
    <x v="3"/>
    <s v="LRU"/>
    <s v="NoC2C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  <n v="1"/>
  </r>
  <r>
    <x v="3"/>
    <x v="0"/>
    <s v="LRU"/>
    <s v="NoC2C"/>
    <n v="0"/>
    <n v="85710"/>
    <n v="57838"/>
    <n v="1511"/>
    <n v="398"/>
    <n v="1446"/>
    <n v="400"/>
    <n v="1798"/>
    <n v="1798"/>
    <n v="105"/>
    <n v="9000084"/>
    <n v="5656018"/>
    <n v="3286228"/>
    <n v="194430"/>
    <n v="1203731"/>
    <n v="12143057"/>
    <n v="0"/>
    <n v="108514"/>
    <n v="0"/>
    <n v="0"/>
    <n v="50"/>
    <n v="1"/>
  </r>
  <r>
    <x v="3"/>
    <x v="0"/>
    <s v="LRU"/>
    <s v="NoC2C"/>
    <n v="1"/>
    <n v="85710"/>
    <n v="59516"/>
    <n v="257"/>
    <n v="398"/>
    <n v="1246"/>
    <n v="298"/>
    <n v="1598"/>
    <n v="1598"/>
    <n v="89"/>
    <n v="7701738"/>
    <n v="5139792"/>
    <n v="2502430"/>
    <n v="31632"/>
    <n v="1203731"/>
    <n v="10949108"/>
    <n v="0"/>
    <n v="108514"/>
    <n v="0"/>
    <n v="0"/>
    <n v="50"/>
    <n v="1"/>
  </r>
  <r>
    <x v="3"/>
    <x v="0"/>
    <s v="LRU"/>
    <s v="NoC2C"/>
    <n v="2"/>
    <n v="85710"/>
    <n v="57751"/>
    <n v="1810"/>
    <n v="398"/>
    <n v="1246"/>
    <n v="400"/>
    <n v="1598"/>
    <n v="1598"/>
    <n v="105"/>
    <n v="9071712"/>
    <n v="5676355"/>
    <n v="3337606"/>
    <n v="232890"/>
    <n v="1203731"/>
    <n v="12183757"/>
    <n v="0"/>
    <n v="108514"/>
    <n v="0"/>
    <n v="0"/>
    <n v="50"/>
    <n v="1"/>
  </r>
  <r>
    <x v="3"/>
    <x v="0"/>
    <s v="LRU"/>
    <s v="NoC2C"/>
    <n v="3"/>
    <n v="85710"/>
    <n v="59221"/>
    <n v="481"/>
    <n v="398"/>
    <n v="1246"/>
    <n v="250"/>
    <n v="1598"/>
    <n v="1598"/>
    <n v="93"/>
    <n v="8012114"/>
    <n v="5203395"/>
    <n v="2749498"/>
    <n v="62268"/>
    <n v="1203731"/>
    <n v="11262808"/>
    <n v="0"/>
    <n v="108514"/>
    <n v="0"/>
    <n v="0"/>
    <n v="50"/>
    <n v="1"/>
  </r>
  <r>
    <x v="3"/>
    <x v="1"/>
    <s v="LRU"/>
    <s v="NoC2C"/>
    <n v="0"/>
    <n v="85710"/>
    <n v="57638"/>
    <n v="1427"/>
    <n v="398"/>
    <n v="1005"/>
    <n v="302"/>
    <n v="1210"/>
    <n v="1158"/>
    <n v="92"/>
    <n v="7956934"/>
    <n v="4973353"/>
    <n v="2925943"/>
    <n v="176215"/>
    <n v="1203731"/>
    <n v="10929359"/>
    <n v="0"/>
    <n v="108446"/>
    <n v="0"/>
    <n v="0"/>
    <n v="50"/>
    <n v="1"/>
  </r>
  <r>
    <x v="3"/>
    <x v="1"/>
    <s v="LRU"/>
    <s v="NoC2C"/>
    <n v="1"/>
    <n v="85710"/>
    <n v="59949"/>
    <n v="211"/>
    <n v="398"/>
    <n v="854"/>
    <n v="300"/>
    <n v="1098"/>
    <n v="1098"/>
    <n v="80"/>
    <n v="6918374"/>
    <n v="4673019"/>
    <n v="2185406"/>
    <n v="24484"/>
    <n v="1203731"/>
    <n v="10094062"/>
    <n v="0"/>
    <n v="108446"/>
    <n v="0"/>
    <n v="0"/>
    <n v="50"/>
    <n v="1"/>
  </r>
  <r>
    <x v="3"/>
    <x v="1"/>
    <s v="LRU"/>
    <s v="NoC2C"/>
    <n v="2"/>
    <n v="85710"/>
    <n v="57530"/>
    <n v="1565"/>
    <n v="398"/>
    <n v="858"/>
    <n v="249"/>
    <n v="1063"/>
    <n v="1063"/>
    <n v="93"/>
    <n v="7995240"/>
    <n v="4989498"/>
    <n v="2948212"/>
    <n v="199671"/>
    <n v="1203731"/>
    <n v="10941625"/>
    <n v="0"/>
    <n v="108446"/>
    <n v="0"/>
    <n v="0"/>
    <n v="50"/>
    <n v="1"/>
  </r>
  <r>
    <x v="3"/>
    <x v="1"/>
    <s v="LRU"/>
    <s v="NoC2C"/>
    <n v="3"/>
    <n v="85710"/>
    <n v="59277"/>
    <n v="519"/>
    <n v="398"/>
    <n v="850"/>
    <n v="251"/>
    <n v="997"/>
    <n v="997"/>
    <n v="85"/>
    <n v="7287190"/>
    <n v="4764522"/>
    <n v="2463391"/>
    <n v="60430"/>
    <n v="1203731"/>
    <n v="10474546"/>
    <n v="0"/>
    <n v="108446"/>
    <n v="0"/>
    <n v="0"/>
    <n v="50"/>
    <n v="1"/>
  </r>
  <r>
    <x v="3"/>
    <x v="2"/>
    <s v="LRU"/>
    <s v="NoC2C"/>
    <n v="0"/>
    <n v="85710"/>
    <n v="55053"/>
    <n v="18473"/>
    <n v="9"/>
    <n v="541"/>
    <n v="188"/>
    <n v="545"/>
    <n v="410"/>
    <n v="113"/>
    <n v="9742186"/>
    <n v="123052"/>
    <n v="9564081"/>
    <n v="2742868"/>
    <n v="1203731"/>
    <n v="10536065"/>
    <n v="0"/>
    <n v="116257"/>
    <n v="0"/>
    <n v="0"/>
    <n v="50"/>
    <n v="1"/>
  </r>
  <r>
    <x v="3"/>
    <x v="2"/>
    <s v="LRU"/>
    <s v="NoC2C"/>
    <n v="1"/>
    <n v="85710"/>
    <n v="55025"/>
    <n v="18426"/>
    <n v="8"/>
    <n v="541"/>
    <n v="188"/>
    <n v="545"/>
    <n v="406"/>
    <n v="113"/>
    <n v="9762455"/>
    <n v="123138"/>
    <n v="9584292"/>
    <n v="2710065"/>
    <n v="1203731"/>
    <n v="10531033"/>
    <n v="0"/>
    <n v="116257"/>
    <n v="0"/>
    <n v="0"/>
    <n v="50"/>
    <n v="1"/>
  </r>
  <r>
    <x v="3"/>
    <x v="2"/>
    <s v="LRU"/>
    <s v="NoC2C"/>
    <n v="2"/>
    <n v="85710"/>
    <n v="57851"/>
    <n v="17720"/>
    <n v="12"/>
    <n v="541"/>
    <n v="188"/>
    <n v="545"/>
    <n v="410"/>
    <n v="108"/>
    <n v="9269769"/>
    <n v="111833"/>
    <n v="9100085"/>
    <n v="2642837"/>
    <n v="1203731"/>
    <n v="10125650"/>
    <n v="0"/>
    <n v="116257"/>
    <n v="0"/>
    <n v="0"/>
    <n v="50"/>
    <n v="1"/>
  </r>
  <r>
    <x v="3"/>
    <x v="2"/>
    <s v="LRU"/>
    <s v="NoC2C"/>
    <n v="3"/>
    <n v="85710"/>
    <n v="58654"/>
    <n v="17462"/>
    <n v="16"/>
    <n v="541"/>
    <n v="188"/>
    <n v="545"/>
    <n v="408"/>
    <n v="105"/>
    <n v="9071413"/>
    <n v="108685"/>
    <n v="8904074"/>
    <n v="2603537"/>
    <n v="1203731"/>
    <n v="9926905"/>
    <n v="0"/>
    <n v="116257"/>
    <n v="0"/>
    <n v="0"/>
    <n v="50"/>
    <n v="1"/>
  </r>
  <r>
    <x v="3"/>
    <x v="3"/>
    <s v="LRU"/>
    <s v="NoC2C"/>
    <n v="0"/>
    <n v="85710"/>
    <n v="59585"/>
    <n v="17875"/>
    <n v="10"/>
    <n v="848"/>
    <n v="338"/>
    <n v="852"/>
    <n v="852"/>
    <n v="92"/>
    <n v="7926668"/>
    <n v="105073"/>
    <n v="7762010"/>
    <n v="2456359"/>
    <n v="1203731"/>
    <n v="8801966"/>
    <n v="0"/>
    <n v="112748"/>
    <n v="0"/>
    <n v="0"/>
    <n v="50"/>
    <n v="1"/>
  </r>
  <r>
    <x v="3"/>
    <x v="3"/>
    <s v="LRU"/>
    <s v="NoC2C"/>
    <n v="1"/>
    <n v="85710"/>
    <n v="58238"/>
    <n v="19193"/>
    <n v="10"/>
    <n v="844"/>
    <n v="338"/>
    <n v="848"/>
    <n v="848"/>
    <n v="101"/>
    <n v="8691775"/>
    <n v="110435"/>
    <n v="8523102"/>
    <n v="2676662"/>
    <n v="1203731"/>
    <n v="9547916"/>
    <n v="0"/>
    <n v="112748"/>
    <n v="0"/>
    <n v="0"/>
    <n v="50"/>
    <n v="1"/>
  </r>
  <r>
    <x v="3"/>
    <x v="3"/>
    <s v="LRU"/>
    <s v="NoC2C"/>
    <n v="2"/>
    <n v="85710"/>
    <n v="56068"/>
    <n v="19327"/>
    <n v="12"/>
    <n v="1044"/>
    <n v="394"/>
    <n v="1048"/>
    <n v="851"/>
    <n v="109"/>
    <n v="9412775"/>
    <n v="119158"/>
    <n v="9237549"/>
    <n v="2878455"/>
    <n v="1203731"/>
    <n v="10213857"/>
    <n v="0"/>
    <n v="112748"/>
    <n v="0"/>
    <n v="0"/>
    <n v="50"/>
    <n v="1"/>
  </r>
  <r>
    <x v="3"/>
    <x v="3"/>
    <s v="LRU"/>
    <s v="NoC2C"/>
    <n v="3"/>
    <n v="85710"/>
    <n v="56201"/>
    <n v="19464"/>
    <n v="16"/>
    <n v="1094"/>
    <n v="394"/>
    <n v="1098"/>
    <n v="848"/>
    <n v="109"/>
    <n v="9413066"/>
    <n v="118727"/>
    <n v="9238138"/>
    <n v="2887056"/>
    <n v="1203731"/>
    <n v="10220648"/>
    <n v="0"/>
    <n v="112748"/>
    <n v="0"/>
    <n v="0"/>
    <n v="50"/>
    <n v="1"/>
  </r>
  <r>
    <x v="4"/>
    <x v="0"/>
    <s v="LRU"/>
    <s v="NoC2C"/>
    <n v="0"/>
    <n v="52856"/>
    <n v="44049"/>
    <n v="175"/>
    <n v="398"/>
    <n v="1246"/>
    <n v="298"/>
    <n v="1598"/>
    <n v="1598"/>
    <n v="69"/>
    <n v="3675856"/>
    <n v="1763011"/>
    <n v="1868796"/>
    <n v="21764"/>
    <n v="564923"/>
    <n v="4048853"/>
    <n v="0"/>
    <n v="36482"/>
    <n v="0"/>
    <n v="0"/>
    <n v="50"/>
    <n v="1"/>
  </r>
  <r>
    <x v="4"/>
    <x v="0"/>
    <s v="LRU"/>
    <s v="NoC2C"/>
    <n v="1"/>
    <n v="52856"/>
    <n v="44956"/>
    <n v="115"/>
    <n v="398"/>
    <n v="1046"/>
    <n v="300"/>
    <n v="1398"/>
    <n v="1398"/>
    <n v="58"/>
    <n v="3101175"/>
    <n v="1556839"/>
    <n v="1499380"/>
    <n v="12410"/>
    <n v="564923"/>
    <n v="3486103"/>
    <n v="0"/>
    <n v="36482"/>
    <n v="0"/>
    <n v="0"/>
    <n v="50"/>
    <n v="1"/>
  </r>
  <r>
    <x v="4"/>
    <x v="0"/>
    <s v="LRU"/>
    <s v="NoC2C"/>
    <n v="2"/>
    <n v="52856"/>
    <n v="43000"/>
    <n v="205"/>
    <n v="398"/>
    <n v="1246"/>
    <n v="302"/>
    <n v="1398"/>
    <n v="1398"/>
    <n v="79"/>
    <n v="4195694"/>
    <n v="2055082"/>
    <n v="2097612"/>
    <n v="25882"/>
    <n v="564923"/>
    <n v="4551753"/>
    <n v="0"/>
    <n v="36482"/>
    <n v="0"/>
    <n v="0"/>
    <n v="50"/>
    <n v="1"/>
  </r>
  <r>
    <x v="4"/>
    <x v="0"/>
    <s v="LRU"/>
    <s v="NoC2C"/>
    <n v="3"/>
    <n v="52856"/>
    <n v="42937"/>
    <n v="197"/>
    <n v="398"/>
    <n v="1246"/>
    <n v="398"/>
    <n v="1598"/>
    <n v="1598"/>
    <n v="79"/>
    <n v="4224272"/>
    <n v="2090695"/>
    <n v="2090640"/>
    <n v="24780"/>
    <n v="564923"/>
    <n v="4557603"/>
    <n v="0"/>
    <n v="36482"/>
    <n v="0"/>
    <n v="0"/>
    <n v="50"/>
    <n v="1"/>
  </r>
  <r>
    <x v="4"/>
    <x v="1"/>
    <s v="LRU"/>
    <s v="NoC2C"/>
    <n v="0"/>
    <n v="52856"/>
    <n v="43602"/>
    <n v="189"/>
    <n v="398"/>
    <n v="854"/>
    <n v="348"/>
    <n v="1010"/>
    <n v="1010"/>
    <n v="61"/>
    <n v="3240470"/>
    <n v="1516115"/>
    <n v="1680753"/>
    <n v="21643"/>
    <n v="564923"/>
    <n v="3593681"/>
    <n v="0"/>
    <n v="36943"/>
    <n v="0"/>
    <n v="0"/>
    <n v="50"/>
    <n v="1"/>
  </r>
  <r>
    <x v="4"/>
    <x v="1"/>
    <s v="LRU"/>
    <s v="NoC2C"/>
    <n v="1"/>
    <n v="52856"/>
    <n v="44708"/>
    <n v="150"/>
    <n v="398"/>
    <n v="854"/>
    <n v="298"/>
    <n v="1153"/>
    <n v="1153"/>
    <n v="53"/>
    <n v="2807595"/>
    <n v="1381120"/>
    <n v="1381767"/>
    <n v="14645"/>
    <n v="564923"/>
    <n v="3178309"/>
    <n v="0"/>
    <n v="36943"/>
    <n v="0"/>
    <n v="0"/>
    <n v="50"/>
    <n v="1"/>
  </r>
  <r>
    <x v="4"/>
    <x v="1"/>
    <s v="LRU"/>
    <s v="NoC2C"/>
    <n v="2"/>
    <n v="52856"/>
    <n v="43119"/>
    <n v="215"/>
    <n v="398"/>
    <n v="850"/>
    <n v="198"/>
    <n v="1005"/>
    <n v="1005"/>
    <n v="63"/>
    <n v="3344100"/>
    <n v="1574132"/>
    <n v="1726849"/>
    <n v="22693"/>
    <n v="564923"/>
    <n v="3696309"/>
    <n v="0"/>
    <n v="36943"/>
    <n v="0"/>
    <n v="0"/>
    <n v="50"/>
    <n v="1"/>
  </r>
  <r>
    <x v="4"/>
    <x v="1"/>
    <s v="LRU"/>
    <s v="NoC2C"/>
    <n v="3"/>
    <n v="52856"/>
    <n v="43052"/>
    <n v="196"/>
    <n v="398"/>
    <n v="850"/>
    <n v="299"/>
    <n v="1006"/>
    <n v="1006"/>
    <n v="63"/>
    <n v="3379495"/>
    <n v="1593394"/>
    <n v="1743049"/>
    <n v="20205"/>
    <n v="564923"/>
    <n v="3713557"/>
    <n v="0"/>
    <n v="36943"/>
    <n v="0"/>
    <n v="0"/>
    <n v="50"/>
    <n v="1"/>
  </r>
  <r>
    <x v="4"/>
    <x v="2"/>
    <s v="LRU"/>
    <s v="NoC2C"/>
    <n v="0"/>
    <n v="52856"/>
    <n v="40962"/>
    <n v="966"/>
    <n v="12"/>
    <n v="449"/>
    <n v="184"/>
    <n v="453"/>
    <n v="408"/>
    <n v="63"/>
    <n v="3353204"/>
    <n v="47885"/>
    <n v="3264357"/>
    <n v="50780"/>
    <n v="564923"/>
    <n v="3631760"/>
    <n v="0"/>
    <n v="47379"/>
    <n v="0"/>
    <n v="0"/>
    <n v="50"/>
    <n v="1"/>
  </r>
  <r>
    <x v="4"/>
    <x v="2"/>
    <s v="LRU"/>
    <s v="NoC2C"/>
    <n v="1"/>
    <n v="52856"/>
    <n v="40559"/>
    <n v="959"/>
    <n v="8"/>
    <n v="448"/>
    <n v="150"/>
    <n v="452"/>
    <n v="406"/>
    <n v="64"/>
    <n v="3414559"/>
    <n v="49452"/>
    <n v="3324548"/>
    <n v="48981"/>
    <n v="564923"/>
    <n v="3688186"/>
    <n v="0"/>
    <n v="47379"/>
    <n v="0"/>
    <n v="0"/>
    <n v="50"/>
    <n v="1"/>
  </r>
  <r>
    <x v="4"/>
    <x v="2"/>
    <s v="LRU"/>
    <s v="NoC2C"/>
    <n v="2"/>
    <n v="52856"/>
    <n v="40610"/>
    <n v="992"/>
    <n v="12"/>
    <n v="446"/>
    <n v="150"/>
    <n v="450"/>
    <n v="406"/>
    <n v="64"/>
    <n v="3411400"/>
    <n v="49314"/>
    <n v="3321476"/>
    <n v="51803"/>
    <n v="564923"/>
    <n v="3683995"/>
    <n v="0"/>
    <n v="47379"/>
    <n v="0"/>
    <n v="0"/>
    <n v="50"/>
    <n v="1"/>
  </r>
  <r>
    <x v="4"/>
    <x v="2"/>
    <s v="LRU"/>
    <s v="NoC2C"/>
    <n v="3"/>
    <n v="52856"/>
    <n v="41914"/>
    <n v="888"/>
    <n v="16"/>
    <n v="449"/>
    <n v="150"/>
    <n v="453"/>
    <n v="410"/>
    <n v="59"/>
    <n v="3133464"/>
    <n v="44061"/>
    <n v="3047489"/>
    <n v="45947"/>
    <n v="564923"/>
    <n v="3424915"/>
    <n v="0"/>
    <n v="47379"/>
    <n v="0"/>
    <n v="0"/>
    <n v="50"/>
    <n v="1"/>
  </r>
  <r>
    <x v="4"/>
    <x v="3"/>
    <s v="LRU"/>
    <s v="NoC2C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  <n v="1"/>
  </r>
  <r>
    <x v="4"/>
    <x v="3"/>
    <s v="LRU"/>
    <s v="NoC2C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  <n v="1"/>
  </r>
  <r>
    <x v="4"/>
    <x v="3"/>
    <s v="LRU"/>
    <s v="NoC2C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  <n v="1"/>
  </r>
  <r>
    <x v="4"/>
    <x v="3"/>
    <s v="LRU"/>
    <s v="NoC2C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  <n v="1"/>
  </r>
  <r>
    <x v="5"/>
    <x v="0"/>
    <s v="LRU"/>
    <s v="NoC2C"/>
    <n v="0"/>
    <n v="69851"/>
    <n v="58765"/>
    <n v="377"/>
    <n v="398"/>
    <n v="1046"/>
    <n v="398"/>
    <n v="1398"/>
    <n v="1398"/>
    <n v="57"/>
    <n v="3987010"/>
    <n v="2109025"/>
    <n v="1819220"/>
    <n v="45810"/>
    <n v="843453"/>
    <n v="4602854"/>
    <n v="0"/>
    <n v="41817"/>
    <n v="0"/>
    <n v="0"/>
    <n v="50"/>
    <n v="1"/>
  </r>
  <r>
    <x v="5"/>
    <x v="0"/>
    <s v="LRU"/>
    <s v="NoC2C"/>
    <n v="1"/>
    <n v="69851"/>
    <n v="60188"/>
    <n v="215"/>
    <n v="398"/>
    <n v="1246"/>
    <n v="348"/>
    <n v="1398"/>
    <n v="1398"/>
    <n v="45"/>
    <n v="3165455"/>
    <n v="1753579"/>
    <n v="1351688"/>
    <n v="23516"/>
    <n v="843453"/>
    <n v="3811705"/>
    <n v="0"/>
    <n v="41817"/>
    <n v="0"/>
    <n v="0"/>
    <n v="50"/>
    <n v="1"/>
  </r>
  <r>
    <x v="5"/>
    <x v="0"/>
    <s v="LRU"/>
    <s v="NoC2C"/>
    <n v="2"/>
    <n v="69851"/>
    <n v="58690"/>
    <n v="347"/>
    <n v="398"/>
    <n v="1246"/>
    <n v="398"/>
    <n v="1398"/>
    <n v="1398"/>
    <n v="57"/>
    <n v="4010178"/>
    <n v="2168354"/>
    <n v="1783134"/>
    <n v="42724"/>
    <n v="843453"/>
    <n v="4577154"/>
    <n v="0"/>
    <n v="41817"/>
    <n v="0"/>
    <n v="0"/>
    <n v="50"/>
    <n v="1"/>
  </r>
  <r>
    <x v="5"/>
    <x v="0"/>
    <s v="LRU"/>
    <s v="NoC2C"/>
    <n v="3"/>
    <n v="69851"/>
    <n v="59944"/>
    <n v="248"/>
    <n v="398"/>
    <n v="1246"/>
    <n v="398"/>
    <n v="1597"/>
    <n v="1597"/>
    <n v="48"/>
    <n v="3364465"/>
    <n v="1800261"/>
    <n v="1504260"/>
    <n v="28968"/>
    <n v="843453"/>
    <n v="4018004"/>
    <n v="0"/>
    <n v="41817"/>
    <n v="0"/>
    <n v="0"/>
    <n v="50"/>
    <n v="1"/>
  </r>
  <r>
    <x v="5"/>
    <x v="1"/>
    <s v="LRU"/>
    <s v="NoC2C"/>
    <n v="0"/>
    <n v="69851"/>
    <n v="58507"/>
    <n v="326"/>
    <n v="398"/>
    <n v="854"/>
    <n v="255"/>
    <n v="947"/>
    <n v="945"/>
    <n v="46"/>
    <n v="3266325"/>
    <n v="1640723"/>
    <n v="1567095"/>
    <n v="33261"/>
    <n v="843453"/>
    <n v="3832562"/>
    <n v="0"/>
    <n v="42482"/>
    <n v="0"/>
    <n v="0"/>
    <n v="50"/>
    <n v="1"/>
  </r>
  <r>
    <x v="5"/>
    <x v="1"/>
    <s v="LRU"/>
    <s v="NoC2C"/>
    <n v="1"/>
    <n v="69851"/>
    <n v="60395"/>
    <n v="185"/>
    <n v="398"/>
    <n v="801"/>
    <n v="348"/>
    <n v="1055"/>
    <n v="1055"/>
    <n v="37"/>
    <n v="2634940"/>
    <n v="1414862"/>
    <n v="1159683"/>
    <n v="19190"/>
    <n v="843453"/>
    <n v="3266064"/>
    <n v="0"/>
    <n v="42482"/>
    <n v="0"/>
    <n v="0"/>
    <n v="50"/>
    <n v="1"/>
  </r>
  <r>
    <x v="5"/>
    <x v="1"/>
    <s v="LRU"/>
    <s v="NoC2C"/>
    <n v="2"/>
    <n v="69851"/>
    <n v="58634"/>
    <n v="342"/>
    <n v="398"/>
    <n v="850"/>
    <n v="309"/>
    <n v="1001"/>
    <n v="1000"/>
    <n v="46"/>
    <n v="3240071"/>
    <n v="1583829"/>
    <n v="1597608"/>
    <n v="37147"/>
    <n v="843453"/>
    <n v="3846370"/>
    <n v="0"/>
    <n v="42482"/>
    <n v="0"/>
    <n v="0"/>
    <n v="50"/>
    <n v="1"/>
  </r>
  <r>
    <x v="5"/>
    <x v="1"/>
    <s v="LRU"/>
    <s v="NoC2C"/>
    <n v="3"/>
    <n v="69851"/>
    <n v="59386"/>
    <n v="283"/>
    <n v="398"/>
    <n v="756"/>
    <n v="250"/>
    <n v="997"/>
    <n v="947"/>
    <n v="43"/>
    <n v="3047148"/>
    <n v="1524650"/>
    <n v="1463112"/>
    <n v="28631"/>
    <n v="843453"/>
    <n v="3665077"/>
    <n v="0"/>
    <n v="42482"/>
    <n v="0"/>
    <n v="0"/>
    <n v="50"/>
    <n v="1"/>
  </r>
  <r>
    <x v="5"/>
    <x v="2"/>
    <s v="LRU"/>
    <s v="NoC2C"/>
    <n v="0"/>
    <n v="69851"/>
    <n v="58866"/>
    <n v="1960"/>
    <n v="12"/>
    <n v="465"/>
    <n v="136"/>
    <n v="469"/>
    <n v="409"/>
    <n v="41"/>
    <n v="2884977"/>
    <n v="44444"/>
    <n v="2781667"/>
    <n v="98816"/>
    <n v="843453"/>
    <n v="3391160"/>
    <n v="0"/>
    <n v="49677"/>
    <n v="0"/>
    <n v="0"/>
    <n v="50"/>
    <n v="1"/>
  </r>
  <r>
    <x v="5"/>
    <x v="2"/>
    <s v="LRU"/>
    <s v="NoC2C"/>
    <n v="1"/>
    <n v="69851"/>
    <n v="56226"/>
    <n v="2186"/>
    <n v="9"/>
    <n v="495"/>
    <n v="142"/>
    <n v="499"/>
    <n v="409"/>
    <n v="47"/>
    <n v="3284530"/>
    <n v="55058"/>
    <n v="3173246"/>
    <n v="106724"/>
    <n v="843453"/>
    <n v="3772386"/>
    <n v="0"/>
    <n v="49677"/>
    <n v="0"/>
    <n v="0"/>
    <n v="50"/>
    <n v="1"/>
  </r>
  <r>
    <x v="5"/>
    <x v="2"/>
    <s v="LRU"/>
    <s v="NoC2C"/>
    <n v="2"/>
    <n v="69851"/>
    <n v="56156"/>
    <n v="2334"/>
    <n v="15"/>
    <n v="489"/>
    <n v="150"/>
    <n v="493"/>
    <n v="410"/>
    <n v="47"/>
    <n v="3297155"/>
    <n v="55307"/>
    <n v="3185692"/>
    <n v="116988"/>
    <n v="843453"/>
    <n v="3789759"/>
    <n v="0"/>
    <n v="49677"/>
    <n v="0"/>
    <n v="0"/>
    <n v="50"/>
    <n v="1"/>
  </r>
  <r>
    <x v="5"/>
    <x v="2"/>
    <s v="LRU"/>
    <s v="NoC2C"/>
    <n v="3"/>
    <n v="69851"/>
    <n v="58479"/>
    <n v="2008"/>
    <n v="16"/>
    <n v="491"/>
    <n v="138"/>
    <n v="495"/>
    <n v="409"/>
    <n v="42"/>
    <n v="2953588"/>
    <n v="46034"/>
    <n v="2849075"/>
    <n v="99560"/>
    <n v="843453"/>
    <n v="3455441"/>
    <n v="0"/>
    <n v="49677"/>
    <n v="0"/>
    <n v="0"/>
    <n v="50"/>
    <n v="1"/>
  </r>
  <r>
    <x v="5"/>
    <x v="3"/>
    <s v="LRU"/>
    <s v="NoC2C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  <n v="1"/>
  </r>
  <r>
    <x v="5"/>
    <x v="3"/>
    <s v="LRU"/>
    <s v="NoC2C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  <n v="1"/>
  </r>
  <r>
    <x v="5"/>
    <x v="3"/>
    <s v="LRU"/>
    <s v="NoC2C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  <n v="1"/>
  </r>
  <r>
    <x v="5"/>
    <x v="3"/>
    <s v="LRU"/>
    <s v="NoC2C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  <n v="1"/>
  </r>
  <r>
    <x v="6"/>
    <x v="0"/>
    <s v="LRU"/>
    <s v="NoC2C"/>
    <n v="0"/>
    <n v="73381"/>
    <n v="63000"/>
    <n v="265"/>
    <n v="398"/>
    <n v="1046"/>
    <n v="352"/>
    <n v="1398"/>
    <n v="1398"/>
    <n v="49"/>
    <n v="3646518"/>
    <n v="1909684"/>
    <n v="1673834"/>
    <n v="31942"/>
    <n v="1151558"/>
    <n v="4571669"/>
    <n v="0"/>
    <n v="42720"/>
    <n v="0"/>
    <n v="0"/>
    <n v="50"/>
    <n v="1"/>
  </r>
  <r>
    <x v="6"/>
    <x v="0"/>
    <s v="LRU"/>
    <s v="NoC2C"/>
    <n v="1"/>
    <n v="73381"/>
    <n v="63385"/>
    <n v="217"/>
    <n v="398"/>
    <n v="1246"/>
    <n v="298"/>
    <n v="1398"/>
    <n v="1398"/>
    <n v="45"/>
    <n v="3371867"/>
    <n v="1822184"/>
    <n v="1486298"/>
    <n v="22930"/>
    <n v="1151558"/>
    <n v="4298117"/>
    <n v="0"/>
    <n v="42720"/>
    <n v="0"/>
    <n v="0"/>
    <n v="50"/>
    <n v="1"/>
  </r>
  <r>
    <x v="6"/>
    <x v="0"/>
    <s v="LRU"/>
    <s v="NoC2C"/>
    <n v="2"/>
    <n v="73381"/>
    <n v="62194"/>
    <n v="308"/>
    <n v="398"/>
    <n v="1046"/>
    <n v="402"/>
    <n v="1398"/>
    <n v="1398"/>
    <n v="55"/>
    <n v="4045237"/>
    <n v="2118897"/>
    <n v="1864146"/>
    <n v="35578"/>
    <n v="1151558"/>
    <n v="4963577"/>
    <n v="0"/>
    <n v="42720"/>
    <n v="0"/>
    <n v="0"/>
    <n v="50"/>
    <n v="1"/>
  </r>
  <r>
    <x v="6"/>
    <x v="0"/>
    <s v="LRU"/>
    <s v="NoC2C"/>
    <n v="3"/>
    <n v="73381"/>
    <n v="62225"/>
    <n v="318"/>
    <n v="398"/>
    <n v="1246"/>
    <n v="352"/>
    <n v="1598"/>
    <n v="1598"/>
    <n v="54"/>
    <n v="4033372"/>
    <n v="2132333"/>
    <n v="1838814"/>
    <n v="37010"/>
    <n v="1151558"/>
    <n v="4902825"/>
    <n v="0"/>
    <n v="42720"/>
    <n v="0"/>
    <n v="0"/>
    <n v="50"/>
    <n v="1"/>
  </r>
  <r>
    <x v="6"/>
    <x v="1"/>
    <s v="LRU"/>
    <s v="NoC2C"/>
    <n v="0"/>
    <n v="73381"/>
    <n v="62673"/>
    <n v="247"/>
    <n v="398"/>
    <n v="850"/>
    <n v="251"/>
    <n v="1004"/>
    <n v="1004"/>
    <n v="43"/>
    <n v="3172224"/>
    <n v="1529379"/>
    <n v="1580172"/>
    <n v="27259"/>
    <n v="1151558"/>
    <n v="4085735"/>
    <n v="0"/>
    <n v="44554"/>
    <n v="0"/>
    <n v="0"/>
    <n v="50"/>
    <n v="1"/>
  </r>
  <r>
    <x v="6"/>
    <x v="1"/>
    <s v="LRU"/>
    <s v="NoC2C"/>
    <n v="1"/>
    <n v="73381"/>
    <n v="63273"/>
    <n v="192"/>
    <n v="398"/>
    <n v="809"/>
    <n v="302"/>
    <n v="1014"/>
    <n v="1014"/>
    <n v="40"/>
    <n v="2957159"/>
    <n v="1531932"/>
    <n v="1361954"/>
    <n v="18756"/>
    <n v="1151558"/>
    <n v="3864163"/>
    <n v="0"/>
    <n v="44554"/>
    <n v="0"/>
    <n v="0"/>
    <n v="50"/>
    <n v="1"/>
  </r>
  <r>
    <x v="6"/>
    <x v="1"/>
    <s v="LRU"/>
    <s v="NoC2C"/>
    <n v="2"/>
    <n v="73381"/>
    <n v="61530"/>
    <n v="296"/>
    <n v="398"/>
    <n v="854"/>
    <n v="349"/>
    <n v="1008"/>
    <n v="1008"/>
    <n v="47"/>
    <n v="3474534"/>
    <n v="1657933"/>
    <n v="1755071"/>
    <n v="31220"/>
    <n v="1151558"/>
    <n v="4375980"/>
    <n v="0"/>
    <n v="44554"/>
    <n v="0"/>
    <n v="0"/>
    <n v="50"/>
    <n v="1"/>
  </r>
  <r>
    <x v="6"/>
    <x v="1"/>
    <s v="LRU"/>
    <s v="NoC2C"/>
    <n v="3"/>
    <n v="73381"/>
    <n v="61494"/>
    <n v="290"/>
    <n v="398"/>
    <n v="805"/>
    <n v="299"/>
    <n v="1010"/>
    <n v="1010"/>
    <n v="47"/>
    <n v="3496426"/>
    <n v="1700302"/>
    <n v="1734630"/>
    <n v="29479"/>
    <n v="1151558"/>
    <n v="4345358"/>
    <n v="0"/>
    <n v="44554"/>
    <n v="0"/>
    <n v="0"/>
    <n v="50"/>
    <n v="1"/>
  </r>
  <r>
    <x v="6"/>
    <x v="2"/>
    <s v="LRU"/>
    <s v="NoC2C"/>
    <n v="0"/>
    <n v="73381"/>
    <n v="60917"/>
    <n v="1437"/>
    <n v="10"/>
    <n v="448"/>
    <n v="150"/>
    <n v="452"/>
    <n v="408"/>
    <n v="43"/>
    <n v="3157565"/>
    <n v="50274"/>
    <n v="3046374"/>
    <n v="73553"/>
    <n v="1151558"/>
    <n v="3958888"/>
    <n v="0"/>
    <n v="55678"/>
    <n v="0"/>
    <n v="0"/>
    <n v="50"/>
    <n v="1"/>
  </r>
  <r>
    <x v="6"/>
    <x v="2"/>
    <s v="LRU"/>
    <s v="NoC2C"/>
    <n v="1"/>
    <n v="73381"/>
    <n v="58407"/>
    <n v="1601"/>
    <n v="9"/>
    <n v="449"/>
    <n v="139"/>
    <n v="453"/>
    <n v="409"/>
    <n v="49"/>
    <n v="3604155"/>
    <n v="60356"/>
    <n v="3485392"/>
    <n v="78469"/>
    <n v="1151558"/>
    <n v="4363107"/>
    <n v="0"/>
    <n v="55678"/>
    <n v="0"/>
    <n v="0"/>
    <n v="50"/>
    <n v="1"/>
  </r>
  <r>
    <x v="6"/>
    <x v="2"/>
    <s v="LRU"/>
    <s v="NoC2C"/>
    <n v="2"/>
    <n v="73381"/>
    <n v="58485"/>
    <n v="1599"/>
    <n v="12"/>
    <n v="450"/>
    <n v="150"/>
    <n v="454"/>
    <n v="408"/>
    <n v="49"/>
    <n v="3602415"/>
    <n v="60020"/>
    <n v="3483910"/>
    <n v="78895"/>
    <n v="1151558"/>
    <n v="4359509"/>
    <n v="0"/>
    <n v="55678"/>
    <n v="0"/>
    <n v="0"/>
    <n v="50"/>
    <n v="1"/>
  </r>
  <r>
    <x v="6"/>
    <x v="2"/>
    <s v="LRU"/>
    <s v="NoC2C"/>
    <n v="3"/>
    <n v="73381"/>
    <n v="60037"/>
    <n v="1493"/>
    <n v="16"/>
    <n v="450"/>
    <n v="135"/>
    <n v="454"/>
    <n v="406"/>
    <n v="45"/>
    <n v="3358844"/>
    <n v="53793"/>
    <n v="3245014"/>
    <n v="72605"/>
    <n v="1151558"/>
    <n v="4145525"/>
    <n v="0"/>
    <n v="55678"/>
    <n v="0"/>
    <n v="0"/>
    <n v="50"/>
    <n v="1"/>
  </r>
  <r>
    <x v="6"/>
    <x v="3"/>
    <s v="LRU"/>
    <s v="NoC2C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  <n v="1"/>
  </r>
  <r>
    <x v="6"/>
    <x v="3"/>
    <s v="LRU"/>
    <s v="NoC2C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  <n v="1"/>
  </r>
  <r>
    <x v="6"/>
    <x v="3"/>
    <s v="LRU"/>
    <s v="NoC2C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  <n v="1"/>
  </r>
  <r>
    <x v="6"/>
    <x v="3"/>
    <s v="LRU"/>
    <s v="NoC2C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  <n v="1"/>
  </r>
  <r>
    <x v="7"/>
    <x v="0"/>
    <s v="LRU"/>
    <s v="NoC2C"/>
    <n v="0"/>
    <n v="71027"/>
    <n v="59538"/>
    <n v="208"/>
    <n v="398"/>
    <n v="1246"/>
    <n v="398"/>
    <n v="1598"/>
    <n v="1598"/>
    <n v="60"/>
    <n v="4320551"/>
    <n v="2189357"/>
    <n v="2071656"/>
    <n v="24888"/>
    <n v="1613242"/>
    <n v="5656652"/>
    <n v="0"/>
    <n v="42643"/>
    <n v="0"/>
    <n v="0"/>
    <n v="50"/>
    <n v="1"/>
  </r>
  <r>
    <x v="7"/>
    <x v="0"/>
    <s v="LRU"/>
    <s v="NoC2C"/>
    <n v="1"/>
    <n v="71027"/>
    <n v="61952"/>
    <n v="122"/>
    <n v="398"/>
    <n v="1446"/>
    <n v="348"/>
    <n v="1798"/>
    <n v="1798"/>
    <n v="44"/>
    <n v="3131880"/>
    <n v="1624972"/>
    <n v="1444956"/>
    <n v="14656"/>
    <n v="1613242"/>
    <n v="4496001"/>
    <n v="0"/>
    <n v="42643"/>
    <n v="0"/>
    <n v="0"/>
    <n v="50"/>
    <n v="1"/>
  </r>
  <r>
    <x v="7"/>
    <x v="0"/>
    <s v="LRU"/>
    <s v="NoC2C"/>
    <n v="2"/>
    <n v="71027"/>
    <n v="59342"/>
    <n v="209"/>
    <n v="398"/>
    <n v="1446"/>
    <n v="348"/>
    <n v="1798"/>
    <n v="1798"/>
    <n v="61"/>
    <n v="4402989"/>
    <n v="2267427"/>
    <n v="2076220"/>
    <n v="26290"/>
    <n v="1613242"/>
    <n v="5680791"/>
    <n v="0"/>
    <n v="42643"/>
    <n v="0"/>
    <n v="0"/>
    <n v="50"/>
    <n v="1"/>
  </r>
  <r>
    <x v="7"/>
    <x v="0"/>
    <s v="LRU"/>
    <s v="NoC2C"/>
    <n v="3"/>
    <n v="71027"/>
    <n v="60633"/>
    <n v="205"/>
    <n v="398"/>
    <n v="1046"/>
    <n v="352"/>
    <n v="1398"/>
    <n v="1398"/>
    <n v="53"/>
    <n v="3780732"/>
    <n v="1898775"/>
    <n v="1821324"/>
    <n v="23234"/>
    <n v="1613242"/>
    <n v="5127103"/>
    <n v="0"/>
    <n v="42643"/>
    <n v="0"/>
    <n v="0"/>
    <n v="50"/>
    <n v="1"/>
  </r>
  <r>
    <x v="7"/>
    <x v="1"/>
    <s v="LRU"/>
    <s v="NoC2C"/>
    <n v="0"/>
    <n v="71027"/>
    <n v="59421"/>
    <n v="182"/>
    <n v="398"/>
    <n v="801"/>
    <n v="349"/>
    <n v="1049"/>
    <n v="1049"/>
    <n v="46"/>
    <n v="3276209"/>
    <n v="1496866"/>
    <n v="1719922"/>
    <n v="19957"/>
    <n v="1613242"/>
    <n v="4594798"/>
    <n v="0"/>
    <n v="43951"/>
    <n v="0"/>
    <n v="0"/>
    <n v="50"/>
    <n v="1"/>
  </r>
  <r>
    <x v="7"/>
    <x v="1"/>
    <s v="LRU"/>
    <s v="NoC2C"/>
    <n v="1"/>
    <n v="71027"/>
    <n v="60996"/>
    <n v="147"/>
    <n v="398"/>
    <n v="809"/>
    <n v="349"/>
    <n v="1157"/>
    <n v="1157"/>
    <n v="39"/>
    <n v="2795471"/>
    <n v="1356206"/>
    <n v="1378269"/>
    <n v="16667"/>
    <n v="1613242"/>
    <n v="4136941"/>
    <n v="0"/>
    <n v="43951"/>
    <n v="0"/>
    <n v="0"/>
    <n v="50"/>
    <n v="1"/>
  </r>
  <r>
    <x v="7"/>
    <x v="1"/>
    <s v="LRU"/>
    <s v="NoC2C"/>
    <n v="2"/>
    <n v="71027"/>
    <n v="59422"/>
    <n v="167"/>
    <n v="398"/>
    <n v="801"/>
    <n v="299"/>
    <n v="1002"/>
    <n v="1002"/>
    <n v="46"/>
    <n v="3303039"/>
    <n v="1522378"/>
    <n v="1721239"/>
    <n v="18436"/>
    <n v="1613242"/>
    <n v="4599224"/>
    <n v="0"/>
    <n v="43951"/>
    <n v="0"/>
    <n v="0"/>
    <n v="50"/>
    <n v="1"/>
  </r>
  <r>
    <x v="7"/>
    <x v="1"/>
    <s v="LRU"/>
    <s v="NoC2C"/>
    <n v="3"/>
    <n v="71027"/>
    <n v="60318"/>
    <n v="150"/>
    <n v="398"/>
    <n v="756"/>
    <n v="348"/>
    <n v="996"/>
    <n v="996"/>
    <n v="42"/>
    <n v="3051441"/>
    <n v="1400241"/>
    <n v="1590882"/>
    <n v="16006"/>
    <n v="1613242"/>
    <n v="4388376"/>
    <n v="0"/>
    <n v="43951"/>
    <n v="0"/>
    <n v="0"/>
    <n v="50"/>
    <n v="1"/>
  </r>
  <r>
    <x v="7"/>
    <x v="2"/>
    <s v="LRU"/>
    <s v="NoC2C"/>
    <n v="0"/>
    <n v="71027"/>
    <n v="58399"/>
    <n v="985"/>
    <n v="10"/>
    <n v="444"/>
    <n v="150"/>
    <n v="448"/>
    <n v="406"/>
    <n v="43"/>
    <n v="3085000"/>
    <n v="51012"/>
    <n v="2975589"/>
    <n v="49091"/>
    <n v="1613242"/>
    <n v="4336918"/>
    <n v="0"/>
    <n v="53499"/>
    <n v="0"/>
    <n v="0"/>
    <n v="50"/>
    <n v="1"/>
  </r>
  <r>
    <x v="7"/>
    <x v="2"/>
    <s v="LRU"/>
    <s v="NoC2C"/>
    <n v="1"/>
    <n v="71027"/>
    <n v="56808"/>
    <n v="1133"/>
    <n v="11"/>
    <n v="450"/>
    <n v="144"/>
    <n v="454"/>
    <n v="410"/>
    <n v="46"/>
    <n v="3330148"/>
    <n v="57384"/>
    <n v="3215956"/>
    <n v="56847"/>
    <n v="1613242"/>
    <n v="4556226"/>
    <n v="0"/>
    <n v="53499"/>
    <n v="0"/>
    <n v="0"/>
    <n v="50"/>
    <n v="1"/>
  </r>
  <r>
    <x v="7"/>
    <x v="2"/>
    <s v="LRU"/>
    <s v="NoC2C"/>
    <n v="2"/>
    <n v="71027"/>
    <n v="56838"/>
    <n v="1056"/>
    <n v="12"/>
    <n v="450"/>
    <n v="150"/>
    <n v="454"/>
    <n v="408"/>
    <n v="46"/>
    <n v="3327129"/>
    <n v="57201"/>
    <n v="3213090"/>
    <n v="52208"/>
    <n v="1613242"/>
    <n v="4549929"/>
    <n v="0"/>
    <n v="53499"/>
    <n v="0"/>
    <n v="0"/>
    <n v="50"/>
    <n v="1"/>
  </r>
  <r>
    <x v="7"/>
    <x v="2"/>
    <s v="LRU"/>
    <s v="NoC2C"/>
    <n v="3"/>
    <n v="71027"/>
    <n v="58564"/>
    <n v="918"/>
    <n v="16"/>
    <n v="450"/>
    <n v="100"/>
    <n v="454"/>
    <n v="406"/>
    <n v="42"/>
    <n v="3037436"/>
    <n v="50215"/>
    <n v="2928657"/>
    <n v="44426"/>
    <n v="1613242"/>
    <n v="4292158"/>
    <n v="0"/>
    <n v="53499"/>
    <n v="0"/>
    <n v="0"/>
    <n v="50"/>
    <n v="1"/>
  </r>
  <r>
    <x v="7"/>
    <x v="3"/>
    <s v="LRU"/>
    <s v="NoC2C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  <n v="1"/>
  </r>
  <r>
    <x v="7"/>
    <x v="3"/>
    <s v="LRU"/>
    <s v="NoC2C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  <n v="1"/>
  </r>
  <r>
    <x v="7"/>
    <x v="3"/>
    <s v="LRU"/>
    <s v="NoC2C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  <n v="1"/>
  </r>
  <r>
    <x v="7"/>
    <x v="3"/>
    <s v="LRU"/>
    <s v="NoC2C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  <n v="1"/>
  </r>
  <r>
    <x v="8"/>
    <x v="0"/>
    <s v="LRU"/>
    <s v="NoC2C"/>
    <n v="0"/>
    <n v="76612"/>
    <n v="62038"/>
    <n v="300"/>
    <n v="398"/>
    <n v="1446"/>
    <n v="348"/>
    <n v="1798"/>
    <n v="1798"/>
    <n v="74"/>
    <n v="5686262"/>
    <n v="2754670"/>
    <n v="2869554"/>
    <n v="34430"/>
    <n v="2412978"/>
    <n v="7842489"/>
    <n v="0"/>
    <n v="55379"/>
    <n v="0"/>
    <n v="0"/>
    <n v="50"/>
    <n v="1"/>
  </r>
  <r>
    <x v="8"/>
    <x v="0"/>
    <s v="LRU"/>
    <s v="NoC2C"/>
    <n v="1"/>
    <n v="76612"/>
    <n v="64634"/>
    <n v="174"/>
    <n v="398"/>
    <n v="1246"/>
    <n v="348"/>
    <n v="1598"/>
    <n v="1598"/>
    <n v="56"/>
    <n v="4291014"/>
    <n v="2195388"/>
    <n v="2030992"/>
    <n v="20294"/>
    <n v="2412978"/>
    <n v="6464105"/>
    <n v="0"/>
    <n v="55379"/>
    <n v="0"/>
    <n v="0"/>
    <n v="50"/>
    <n v="1"/>
  </r>
  <r>
    <x v="8"/>
    <x v="0"/>
    <s v="LRU"/>
    <s v="NoC2C"/>
    <n v="2"/>
    <n v="76612"/>
    <n v="62449"/>
    <n v="242"/>
    <n v="398"/>
    <n v="1246"/>
    <n v="352"/>
    <n v="1598"/>
    <n v="1598"/>
    <n v="70"/>
    <n v="5423819"/>
    <n v="2702674"/>
    <n v="2658696"/>
    <n v="29382"/>
    <n v="2412978"/>
    <n v="7528079"/>
    <n v="0"/>
    <n v="55379"/>
    <n v="0"/>
    <n v="0"/>
    <n v="50"/>
    <n v="1"/>
  </r>
  <r>
    <x v="8"/>
    <x v="0"/>
    <s v="LRU"/>
    <s v="NoC2C"/>
    <n v="3"/>
    <n v="76612"/>
    <n v="61948"/>
    <n v="324"/>
    <n v="398"/>
    <n v="1446"/>
    <n v="402"/>
    <n v="1597"/>
    <n v="1597"/>
    <n v="74"/>
    <n v="5707271"/>
    <n v="2774497"/>
    <n v="2870826"/>
    <n v="38922"/>
    <n v="2412978"/>
    <n v="7823004"/>
    <n v="0"/>
    <n v="55379"/>
    <n v="0"/>
    <n v="0"/>
    <n v="50"/>
    <n v="1"/>
  </r>
  <r>
    <x v="8"/>
    <x v="1"/>
    <s v="LRU"/>
    <s v="NoC2C"/>
    <n v="0"/>
    <n v="76612"/>
    <n v="62327"/>
    <n v="313"/>
    <n v="398"/>
    <n v="801"/>
    <n v="298"/>
    <n v="1053"/>
    <n v="1053"/>
    <n v="50"/>
    <n v="3840603"/>
    <n v="1687818"/>
    <n v="2090458"/>
    <n v="34151"/>
    <n v="2412978"/>
    <n v="5970573"/>
    <n v="0"/>
    <n v="54212"/>
    <n v="0"/>
    <n v="0"/>
    <n v="50"/>
    <n v="1"/>
  </r>
  <r>
    <x v="8"/>
    <x v="1"/>
    <s v="LRU"/>
    <s v="NoC2C"/>
    <n v="1"/>
    <n v="76612"/>
    <n v="64212"/>
    <n v="192"/>
    <n v="398"/>
    <n v="854"/>
    <n v="300"/>
    <n v="1119"/>
    <n v="1119"/>
    <n v="42"/>
    <n v="3285337"/>
    <n v="1552161"/>
    <n v="1668964"/>
    <n v="21300"/>
    <n v="2412978"/>
    <n v="5441871"/>
    <n v="0"/>
    <n v="54212"/>
    <n v="0"/>
    <n v="0"/>
    <n v="50"/>
    <n v="1"/>
  </r>
  <r>
    <x v="8"/>
    <x v="1"/>
    <s v="LRU"/>
    <s v="NoC2C"/>
    <n v="2"/>
    <n v="76612"/>
    <n v="62225"/>
    <n v="309"/>
    <n v="398"/>
    <n v="854"/>
    <n v="300"/>
    <n v="1153"/>
    <n v="1153"/>
    <n v="50"/>
    <n v="3890278"/>
    <n v="1733640"/>
    <n v="2094413"/>
    <n v="34867"/>
    <n v="2412978"/>
    <n v="6006765"/>
    <n v="0"/>
    <n v="54212"/>
    <n v="0"/>
    <n v="0"/>
    <n v="50"/>
    <n v="1"/>
  </r>
  <r>
    <x v="8"/>
    <x v="1"/>
    <s v="LRU"/>
    <s v="NoC2C"/>
    <n v="3"/>
    <n v="76612"/>
    <n v="63472"/>
    <n v="256"/>
    <n v="398"/>
    <n v="756"/>
    <n v="299"/>
    <n v="1053"/>
    <n v="1053"/>
    <n v="45"/>
    <n v="3504185"/>
    <n v="1556967"/>
    <n v="1883746"/>
    <n v="28888"/>
    <n v="2412978"/>
    <n v="5655229"/>
    <n v="0"/>
    <n v="54212"/>
    <n v="0"/>
    <n v="0"/>
    <n v="50"/>
    <n v="1"/>
  </r>
  <r>
    <x v="8"/>
    <x v="2"/>
    <s v="LRU"/>
    <s v="NoC2C"/>
    <n v="0"/>
    <n v="76612"/>
    <n v="68323"/>
    <n v="1390"/>
    <n v="8"/>
    <n v="444"/>
    <n v="135"/>
    <n v="448"/>
    <n v="406"/>
    <n v="27"/>
    <n v="2134002"/>
    <n v="33548"/>
    <n v="2032131"/>
    <n v="69735"/>
    <n v="2412978"/>
    <n v="4266007"/>
    <n v="0"/>
    <n v="62827"/>
    <n v="0"/>
    <n v="0"/>
    <n v="50"/>
    <n v="1"/>
  </r>
  <r>
    <x v="8"/>
    <x v="2"/>
    <s v="LRU"/>
    <s v="NoC2C"/>
    <n v="1"/>
    <n v="76612"/>
    <n v="57614"/>
    <n v="1991"/>
    <n v="11"/>
    <n v="450"/>
    <n v="150"/>
    <n v="454"/>
    <n v="410"/>
    <n v="51"/>
    <n v="3941427"/>
    <n v="76496"/>
    <n v="3807317"/>
    <n v="95715"/>
    <n v="2412978"/>
    <n v="5951161"/>
    <n v="0"/>
    <n v="62827"/>
    <n v="0"/>
    <n v="0"/>
    <n v="50"/>
    <n v="1"/>
  </r>
  <r>
    <x v="8"/>
    <x v="2"/>
    <s v="LRU"/>
    <s v="NoC2C"/>
    <n v="2"/>
    <n v="76612"/>
    <n v="57673"/>
    <n v="2066"/>
    <n v="12"/>
    <n v="450"/>
    <n v="141"/>
    <n v="454"/>
    <n v="410"/>
    <n v="51"/>
    <n v="3939256"/>
    <n v="76226"/>
    <n v="3805357"/>
    <n v="99741"/>
    <n v="2412978"/>
    <n v="5951787"/>
    <n v="0"/>
    <n v="62827"/>
    <n v="0"/>
    <n v="0"/>
    <n v="50"/>
    <n v="1"/>
  </r>
  <r>
    <x v="8"/>
    <x v="2"/>
    <s v="LRU"/>
    <s v="NoC2C"/>
    <n v="3"/>
    <n v="76612"/>
    <n v="60011"/>
    <n v="1880"/>
    <n v="16"/>
    <n v="450"/>
    <n v="150"/>
    <n v="454"/>
    <n v="410"/>
    <n v="46"/>
    <n v="3571233"/>
    <n v="66889"/>
    <n v="3444333"/>
    <n v="92864"/>
    <n v="2412978"/>
    <n v="5634239"/>
    <n v="0"/>
    <n v="62827"/>
    <n v="0"/>
    <n v="0"/>
    <n v="50"/>
    <n v="1"/>
  </r>
  <r>
    <x v="8"/>
    <x v="3"/>
    <s v="LRU"/>
    <s v="NoC2C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  <n v="1"/>
  </r>
  <r>
    <x v="8"/>
    <x v="3"/>
    <s v="LRU"/>
    <s v="NoC2C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  <n v="1"/>
  </r>
  <r>
    <x v="8"/>
    <x v="3"/>
    <s v="LRU"/>
    <s v="NoC2C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  <n v="1"/>
  </r>
  <r>
    <x v="8"/>
    <x v="3"/>
    <s v="LRU"/>
    <s v="NoC2C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"/>
    <n v="11429607"/>
    <n v="10987846"/>
    <n v="83334"/>
    <n v="9"/>
    <n v="422"/>
    <n v="183"/>
    <n v="427"/>
    <n v="354"/>
    <n v="4"/>
    <n v="46451881"/>
    <n v="23501"/>
    <n v="35440534"/>
    <n v="31425695"/>
    <n v="4014839"/>
    <n v="241876761"/>
    <n v="286425415"/>
  </r>
  <r>
    <x v="0"/>
    <x v="0"/>
    <n v="1"/>
    <n v="11042725"/>
    <n v="10668580"/>
    <n v="52430"/>
    <n v="11"/>
    <n v="445"/>
    <n v="150"/>
    <n v="445"/>
    <n v="395"/>
    <n v="3"/>
    <n v="40845931"/>
    <n v="22254"/>
    <n v="30155097"/>
    <n v="27713117"/>
    <n v="2441980"/>
    <n v="220034071"/>
    <n v="258205620"/>
  </r>
  <r>
    <x v="0"/>
    <x v="0"/>
    <n v="2"/>
    <n v="11007290"/>
    <n v="10623962"/>
    <n v="64200"/>
    <n v="10"/>
    <n v="404"/>
    <n v="192"/>
    <n v="406"/>
    <n v="356"/>
    <n v="3"/>
    <n v="42553977"/>
    <n v="782848"/>
    <n v="31147167"/>
    <n v="28087144"/>
    <n v="3060023"/>
    <n v="227620851"/>
    <n v="266993345"/>
  </r>
  <r>
    <x v="0"/>
    <x v="0"/>
    <n v="3"/>
    <n v="11538664"/>
    <n v="11085876"/>
    <n v="75943"/>
    <n v="13"/>
    <n v="401"/>
    <n v="184"/>
    <n v="401"/>
    <n v="355"/>
    <n v="4"/>
    <n v="47398544"/>
    <n v="25209"/>
    <n v="36287459"/>
    <n v="32677211"/>
    <n v="3610248"/>
    <n v="231453691"/>
    <n v="276250340"/>
  </r>
  <r>
    <x v="1"/>
    <x v="0"/>
    <n v="0"/>
    <n v="8177996"/>
    <n v="7373574"/>
    <n v="289825"/>
    <n v="9"/>
    <n v="389"/>
    <n v="189"/>
    <n v="389"/>
    <n v="239"/>
    <n v="7"/>
    <n v="63574664"/>
    <n v="1735"/>
    <n v="56199355"/>
    <n v="42021669"/>
    <n v="14177686"/>
    <n v="206080081"/>
    <n v="274449558"/>
  </r>
  <r>
    <x v="1"/>
    <x v="0"/>
    <n v="1"/>
    <n v="1124576"/>
    <n v="1043322"/>
    <n v="38700"/>
    <n v="9"/>
    <n v="384"/>
    <n v="184"/>
    <n v="384"/>
    <n v="250"/>
    <n v="9"/>
    <n v="10158336"/>
    <n v="5649"/>
    <n v="9109365"/>
    <n v="6596475"/>
    <n v="2512890"/>
    <n v="24778518"/>
    <n v="35421050"/>
  </r>
  <r>
    <x v="1"/>
    <x v="0"/>
    <n v="2"/>
    <n v="1089963"/>
    <n v="1012457"/>
    <n v="37390"/>
    <n v="10"/>
    <n v="390"/>
    <n v="184"/>
    <n v="392"/>
    <n v="253"/>
    <n v="9"/>
    <n v="10030608"/>
    <n v="158946"/>
    <n v="8859205"/>
    <n v="6403237"/>
    <n v="2455968"/>
    <n v="22606680"/>
    <n v="32945235"/>
  </r>
  <r>
    <x v="1"/>
    <x v="0"/>
    <n v="3"/>
    <n v="1179074"/>
    <n v="1094375"/>
    <n v="39520"/>
    <n v="13"/>
    <n v="384"/>
    <n v="184"/>
    <n v="384"/>
    <n v="252"/>
    <n v="8"/>
    <n v="10445273"/>
    <n v="6043"/>
    <n v="9344855"/>
    <n v="6786163"/>
    <n v="2558692"/>
    <n v="23982991"/>
    <n v="34930581"/>
  </r>
  <r>
    <x v="2"/>
    <x v="0"/>
    <n v="0"/>
    <n v="9340850"/>
    <n v="9217557"/>
    <n v="70981"/>
    <n v="9"/>
    <n v="388"/>
    <n v="188"/>
    <n v="388"/>
    <n v="286"/>
    <n v="2"/>
    <n v="19466369"/>
    <n v="1658"/>
    <n v="10247154"/>
    <n v="6752280"/>
    <n v="3494874"/>
    <n v="477209498"/>
    <n v="497484577"/>
  </r>
  <r>
    <x v="2"/>
    <x v="0"/>
    <n v="1"/>
    <n v="1740375"/>
    <n v="1677605"/>
    <n v="37849"/>
    <n v="9"/>
    <n v="418"/>
    <n v="188"/>
    <n v="418"/>
    <n v="291"/>
    <n v="5"/>
    <n v="9589293"/>
    <n v="3981"/>
    <n v="7907707"/>
    <n v="5626675"/>
    <n v="2281032"/>
    <n v="18658864"/>
    <n v="28630523"/>
  </r>
  <r>
    <x v="2"/>
    <x v="0"/>
    <n v="2"/>
    <n v="1742276"/>
    <n v="1678487"/>
    <n v="37961"/>
    <n v="10"/>
    <n v="435"/>
    <n v="188"/>
    <n v="437"/>
    <n v="290"/>
    <n v="5"/>
    <n v="9789061"/>
    <n v="130239"/>
    <n v="7980335"/>
    <n v="5693511"/>
    <n v="2286824"/>
    <n v="18761783"/>
    <n v="28812265"/>
  </r>
  <r>
    <x v="2"/>
    <x v="0"/>
    <n v="3"/>
    <n v="1740091"/>
    <n v="1677725"/>
    <n v="36406"/>
    <n v="13"/>
    <n v="427"/>
    <n v="188"/>
    <n v="427"/>
    <n v="283"/>
    <n v="5"/>
    <n v="9401852"/>
    <n v="3522"/>
    <n v="7720605"/>
    <n v="5491327"/>
    <n v="2229278"/>
    <n v="18655752"/>
    <n v="28438213"/>
  </r>
  <r>
    <x v="3"/>
    <x v="0"/>
    <n v="0"/>
    <n v="5676000"/>
    <n v="5398491"/>
    <n v="82437"/>
    <n v="13"/>
    <n v="388"/>
    <n v="185"/>
    <n v="390"/>
    <n v="303"/>
    <n v="5"/>
    <n v="29501089"/>
    <n v="25297"/>
    <n v="24077301"/>
    <n v="20103152"/>
    <n v="3974149"/>
    <n v="82390363"/>
    <n v="113417586"/>
  </r>
  <r>
    <x v="3"/>
    <x v="0"/>
    <n v="1"/>
    <n v="5129964"/>
    <n v="4868678"/>
    <n v="75949"/>
    <n v="13"/>
    <n v="404"/>
    <n v="186"/>
    <n v="404"/>
    <n v="302"/>
    <n v="5"/>
    <n v="28427296"/>
    <n v="29696"/>
    <n v="23528922"/>
    <n v="19903808"/>
    <n v="3625114"/>
    <n v="62744350"/>
    <n v="92592108"/>
  </r>
  <r>
    <x v="3"/>
    <x v="0"/>
    <n v="2"/>
    <n v="4500607"/>
    <n v="4271217"/>
    <n v="63056"/>
    <n v="10"/>
    <n v="388"/>
    <n v="188"/>
    <n v="390"/>
    <n v="301"/>
    <n v="5"/>
    <n v="25635674"/>
    <n v="478351"/>
    <n v="20886106"/>
    <n v="17924688"/>
    <n v="2961418"/>
    <n v="52788607"/>
    <n v="79200431"/>
  </r>
  <r>
    <x v="3"/>
    <x v="0"/>
    <n v="3"/>
    <n v="4996654"/>
    <n v="4759609"/>
    <n v="71287"/>
    <n v="13"/>
    <n v="434"/>
    <n v="183"/>
    <n v="434"/>
    <n v="303"/>
    <n v="5"/>
    <n v="26715110"/>
    <n v="28668"/>
    <n v="21926833"/>
    <n v="18506251"/>
    <n v="3420582"/>
    <n v="57507911"/>
    <n v="85512297"/>
  </r>
  <r>
    <x v="4"/>
    <x v="0"/>
    <n v="0"/>
    <n v="6776510"/>
    <n v="5621116"/>
    <n v="766621"/>
    <n v="13"/>
    <n v="475"/>
    <n v="188"/>
    <n v="475"/>
    <n v="302"/>
    <n v="30"/>
    <n v="204307126"/>
    <n v="112866"/>
    <n v="198573144"/>
    <n v="146666617"/>
    <n v="51906527"/>
    <n v="98232939"/>
    <n v="309181079"/>
  </r>
  <r>
    <x v="4"/>
    <x v="0"/>
    <n v="1"/>
    <n v="4876151"/>
    <n v="3665823"/>
    <n v="902356"/>
    <n v="13"/>
    <n v="439"/>
    <n v="191"/>
    <n v="439"/>
    <n v="302"/>
    <n v="49"/>
    <n v="240452025"/>
    <n v="149514"/>
    <n v="236636688"/>
    <n v="174928394"/>
    <n v="61708294"/>
    <n v="32847234"/>
    <n v="280238281"/>
  </r>
  <r>
    <x v="4"/>
    <x v="0"/>
    <n v="2"/>
    <n v="3676829"/>
    <n v="2758200"/>
    <n v="718457"/>
    <n v="14"/>
    <n v="439"/>
    <n v="188"/>
    <n v="441"/>
    <n v="304"/>
    <n v="55"/>
    <n v="202323007"/>
    <n v="1911935"/>
    <n v="197652872"/>
    <n v="145885976"/>
    <n v="51766896"/>
    <n v="24964585"/>
    <n v="230752553"/>
  </r>
  <r>
    <x v="4"/>
    <x v="0"/>
    <n v="3"/>
    <n v="4125849"/>
    <n v="3097853"/>
    <n v="798677"/>
    <n v="13"/>
    <n v="439"/>
    <n v="188"/>
    <n v="439"/>
    <n v="302"/>
    <n v="53"/>
    <n v="219742633"/>
    <n v="108967"/>
    <n v="216535813"/>
    <n v="159794237"/>
    <n v="56741576"/>
    <n v="27837805"/>
    <n v="253483736"/>
  </r>
  <r>
    <x v="5"/>
    <x v="0"/>
    <n v="0"/>
    <n v="3053024"/>
    <n v="2829248"/>
    <n v="117811"/>
    <n v="13"/>
    <n v="481"/>
    <n v="191"/>
    <n v="481"/>
    <n v="354"/>
    <n v="10"/>
    <n v="31279682"/>
    <n v="30321"/>
    <n v="28420113"/>
    <n v="21902586"/>
    <n v="6517527"/>
    <n v="42572965"/>
    <n v="75153650"/>
  </r>
  <r>
    <x v="5"/>
    <x v="0"/>
    <n v="1"/>
    <n v="2891588"/>
    <n v="2678384"/>
    <n v="116790"/>
    <n v="13"/>
    <n v="490"/>
    <n v="189"/>
    <n v="490"/>
    <n v="400"/>
    <n v="10"/>
    <n v="31554544"/>
    <n v="31772"/>
    <n v="28844388"/>
    <n v="22320749"/>
    <n v="6523639"/>
    <n v="34133292"/>
    <n v="66925886"/>
  </r>
  <r>
    <x v="5"/>
    <x v="0"/>
    <n v="2"/>
    <n v="2932350"/>
    <n v="2721078"/>
    <n v="116633"/>
    <n v="14"/>
    <n v="439"/>
    <n v="188"/>
    <n v="441"/>
    <n v="390"/>
    <n v="10"/>
    <n v="31614160"/>
    <n v="446801"/>
    <n v="28446281"/>
    <n v="21982381"/>
    <n v="6463900"/>
    <n v="37210965"/>
    <n v="69639541"/>
  </r>
  <r>
    <x v="5"/>
    <x v="0"/>
    <n v="3"/>
    <n v="2914950"/>
    <n v="2696819"/>
    <n v="118596"/>
    <n v="13"/>
    <n v="446"/>
    <n v="189"/>
    <n v="446"/>
    <n v="380"/>
    <n v="11"/>
    <n v="32160729"/>
    <n v="33968"/>
    <n v="29429942"/>
    <n v="22842057"/>
    <n v="6587885"/>
    <n v="34479810"/>
    <n v="67901329"/>
  </r>
  <r>
    <x v="6"/>
    <x v="0"/>
    <n v="0"/>
    <n v="71883113"/>
    <n v="67690248"/>
    <n v="4146529"/>
    <n v="10"/>
    <n v="445"/>
    <n v="179"/>
    <n v="447"/>
    <n v="357"/>
    <n v="7"/>
    <n v="133405367"/>
    <n v="6505"/>
    <n v="437708614"/>
    <n v="236776692"/>
    <n v="200931922"/>
    <n v="431325724"/>
    <n v="564293599"/>
  </r>
  <r>
    <x v="6"/>
    <x v="0"/>
    <n v="1"/>
    <n v="2967062"/>
    <n v="2840977"/>
    <n v="91167"/>
    <n v="9"/>
    <n v="439"/>
    <n v="173"/>
    <n v="439"/>
    <n v="355"/>
    <n v="8"/>
    <n v="25419630"/>
    <n v="38859"/>
    <n v="22539794"/>
    <n v="18420387"/>
    <n v="4119407"/>
    <n v="86280861"/>
    <n v="112256709"/>
  </r>
  <r>
    <x v="6"/>
    <x v="0"/>
    <n v="2"/>
    <n v="2886716"/>
    <n v="2767990"/>
    <n v="83285"/>
    <n v="10"/>
    <n v="445"/>
    <n v="179"/>
    <n v="447"/>
    <n v="357"/>
    <n v="8"/>
    <n v="24424758"/>
    <n v="269248"/>
    <n v="21387520"/>
    <n v="17650368"/>
    <n v="3737152"/>
    <n v="88053134"/>
    <n v="112767488"/>
  </r>
  <r>
    <x v="6"/>
    <x v="0"/>
    <n v="3"/>
    <n v="3279348"/>
    <n v="3203705"/>
    <n v="55407"/>
    <n v="13"/>
    <n v="413"/>
    <n v="181"/>
    <n v="413"/>
    <n v="355"/>
    <n v="4"/>
    <n v="15054865"/>
    <n v="14710"/>
    <n v="11836450"/>
    <n v="9249731"/>
    <n v="2586719"/>
    <n v="92353296"/>
    <n v="107815681"/>
  </r>
  <r>
    <x v="7"/>
    <x v="0"/>
    <n v="0"/>
    <n v="13275254"/>
    <n v="12053742"/>
    <n v="1117668"/>
    <n v="13"/>
    <n v="434"/>
    <n v="189"/>
    <n v="434"/>
    <n v="302"/>
    <n v="25"/>
    <n v="343163716"/>
    <n v="83359"/>
    <n v="331026615"/>
    <n v="207492679"/>
    <n v="123533936"/>
    <n v="857371859"/>
    <n v="1208790604"/>
  </r>
  <r>
    <x v="7"/>
    <x v="0"/>
    <n v="1"/>
    <n v="13195359"/>
    <n v="11961602"/>
    <n v="1124371"/>
    <n v="13"/>
    <n v="440"/>
    <n v="189"/>
    <n v="440"/>
    <n v="306"/>
    <n v="26"/>
    <n v="345896905"/>
    <n v="82868"/>
    <n v="333852435"/>
    <n v="209517832"/>
    <n v="124334603"/>
    <n v="854018476"/>
    <n v="1208241527"/>
  </r>
  <r>
    <x v="7"/>
    <x v="0"/>
    <n v="2"/>
    <n v="13164192"/>
    <n v="11951295"/>
    <n v="1110324"/>
    <n v="11"/>
    <n v="420"/>
    <n v="189"/>
    <n v="426"/>
    <n v="304"/>
    <n v="26"/>
    <n v="345342703"/>
    <n v="2488521"/>
    <n v="330902887"/>
    <n v="207454507"/>
    <n v="123448380"/>
    <n v="853821391"/>
    <n v="1204964378"/>
  </r>
  <r>
    <x v="7"/>
    <x v="0"/>
    <n v="3"/>
    <n v="13175471"/>
    <n v="11961512"/>
    <n v="1110315"/>
    <n v="13"/>
    <n v="440"/>
    <n v="189"/>
    <n v="440"/>
    <n v="302"/>
    <n v="26"/>
    <n v="342935592"/>
    <n v="82118"/>
    <n v="330891962"/>
    <n v="207525817"/>
    <n v="123366145"/>
    <n v="853807572"/>
    <n v="1204951307"/>
  </r>
  <r>
    <x v="8"/>
    <x v="0"/>
    <n v="0"/>
    <n v="15535118"/>
    <n v="15231492"/>
    <n v="48382"/>
    <n v="9"/>
    <n v="326"/>
    <n v="126"/>
    <n v="326"/>
    <n v="302"/>
    <n v="2"/>
    <n v="35773610"/>
    <n v="5854"/>
    <n v="20536264"/>
    <n v="18258046"/>
    <n v="2278218"/>
    <n v="290602247"/>
    <n v="327981165"/>
  </r>
  <r>
    <x v="8"/>
    <x v="0"/>
    <n v="1"/>
    <n v="5708824"/>
    <n v="5520933"/>
    <n v="14305"/>
    <n v="9"/>
    <n v="370"/>
    <n v="150"/>
    <n v="370"/>
    <n v="306"/>
    <n v="3"/>
    <n v="17843084"/>
    <n v="7072"/>
    <n v="12315079"/>
    <n v="11710649"/>
    <n v="604430"/>
    <n v="156572500"/>
    <n v="175362178"/>
  </r>
  <r>
    <x v="8"/>
    <x v="0"/>
    <n v="2"/>
    <n v="5807201"/>
    <n v="5590208"/>
    <n v="39391"/>
    <n v="10"/>
    <n v="336"/>
    <n v="134"/>
    <n v="338"/>
    <n v="312"/>
    <n v="3"/>
    <n v="21154122"/>
    <n v="440031"/>
    <n v="15123883"/>
    <n v="13271554"/>
    <n v="1852329"/>
    <n v="147931616"/>
    <n v="169817990"/>
  </r>
  <r>
    <x v="8"/>
    <x v="0"/>
    <n v="3"/>
    <n v="5482317"/>
    <n v="5300712"/>
    <n v="14839"/>
    <n v="13"/>
    <n v="332"/>
    <n v="129"/>
    <n v="332"/>
    <n v="302"/>
    <n v="3"/>
    <n v="17334492"/>
    <n v="6965"/>
    <n v="12026815"/>
    <n v="11394514"/>
    <n v="632301"/>
    <n v="144272777"/>
    <n v="162525279"/>
  </r>
  <r>
    <x v="9"/>
    <x v="0"/>
    <n v="0"/>
    <n v="2067039"/>
    <n v="1981774"/>
    <n v="24203"/>
    <n v="9"/>
    <n v="372"/>
    <n v="172"/>
    <n v="372"/>
    <n v="245"/>
    <n v="3"/>
    <n v="8046079"/>
    <n v="2772"/>
    <n v="6061533"/>
    <n v="4901771"/>
    <n v="1159762"/>
    <n v="85834300"/>
    <n v="94361358"/>
  </r>
  <r>
    <x v="9"/>
    <x v="0"/>
    <n v="1"/>
    <n v="1421645"/>
    <n v="1336478"/>
    <n v="24551"/>
    <n v="9"/>
    <n v="333"/>
    <n v="150"/>
    <n v="333"/>
    <n v="256"/>
    <n v="5"/>
    <n v="7647662"/>
    <n v="4417"/>
    <n v="6306767"/>
    <n v="5152466"/>
    <n v="1154301"/>
    <n v="45833096"/>
    <n v="53958765"/>
  </r>
  <r>
    <x v="9"/>
    <x v="0"/>
    <n v="2"/>
    <n v="1442188"/>
    <n v="1395780"/>
    <n v="9795"/>
    <n v="10"/>
    <n v="368"/>
    <n v="168"/>
    <n v="370"/>
    <n v="253"/>
    <n v="3"/>
    <n v="4828790"/>
    <n v="94723"/>
    <n v="3338287"/>
    <n v="2894837"/>
    <n v="443450"/>
    <n v="45894170"/>
    <n v="50879228"/>
  </r>
  <r>
    <x v="9"/>
    <x v="0"/>
    <n v="3"/>
    <n v="1423162"/>
    <n v="1336594"/>
    <n v="24795"/>
    <n v="13"/>
    <n v="320"/>
    <n v="150"/>
    <n v="320"/>
    <n v="251"/>
    <n v="5"/>
    <n v="7733651"/>
    <n v="4448"/>
    <n v="6392609"/>
    <n v="5227001"/>
    <n v="1165608"/>
    <n v="45612986"/>
    <n v="53832549"/>
  </r>
  <r>
    <x v="10"/>
    <x v="0"/>
    <n v="0"/>
    <n v="3458294"/>
    <n v="3383033"/>
    <n v="20233"/>
    <n v="9"/>
    <n v="271"/>
    <n v="121"/>
    <n v="271"/>
    <n v="241"/>
    <n v="2"/>
    <n v="8423619"/>
    <n v="1149"/>
    <n v="5039437"/>
    <n v="4070557"/>
    <n v="968880"/>
    <n v="124738242"/>
    <n v="133587874"/>
  </r>
  <r>
    <x v="10"/>
    <x v="0"/>
    <n v="1"/>
    <n v="2863137"/>
    <n v="2813848"/>
    <n v="11476"/>
    <n v="7"/>
    <n v="320"/>
    <n v="129"/>
    <n v="320"/>
    <n v="246"/>
    <n v="2"/>
    <n v="6100099"/>
    <n v="1214"/>
    <n v="3285037"/>
    <n v="2741478"/>
    <n v="543559"/>
    <n v="87674797"/>
    <n v="94045858"/>
  </r>
  <r>
    <x v="10"/>
    <x v="0"/>
    <n v="2"/>
    <n v="2854678"/>
    <n v="2806551"/>
    <n v="11421"/>
    <n v="10"/>
    <n v="288"/>
    <n v="138"/>
    <n v="290"/>
    <n v="245"/>
    <n v="2"/>
    <n v="6132823"/>
    <n v="97174"/>
    <n v="3229098"/>
    <n v="2687876"/>
    <n v="541222"/>
    <n v="87487427"/>
    <n v="93790274"/>
  </r>
  <r>
    <x v="10"/>
    <x v="0"/>
    <n v="3"/>
    <n v="2857757"/>
    <n v="2809305"/>
    <n v="11444"/>
    <n v="13"/>
    <n v="283"/>
    <n v="123"/>
    <n v="283"/>
    <n v="270"/>
    <n v="2"/>
    <n v="6072185"/>
    <n v="1345"/>
    <n v="3261535"/>
    <n v="2717806"/>
    <n v="543729"/>
    <n v="87548710"/>
    <n v="93887171"/>
  </r>
  <r>
    <x v="11"/>
    <x v="0"/>
    <n v="0"/>
    <n v="43582641"/>
    <n v="41298250"/>
    <n v="531018"/>
    <n v="9"/>
    <n v="490"/>
    <n v="188"/>
    <n v="490"/>
    <n v="354"/>
    <n v="4"/>
    <n v="188077931"/>
    <n v="14340"/>
    <n v="146765341"/>
    <n v="121174750"/>
    <n v="25590591"/>
    <n v="2532170119"/>
    <n v="2532170120"/>
  </r>
  <r>
    <x v="11"/>
    <x v="0"/>
    <n v="1"/>
    <n v="19874757"/>
    <n v="18323376"/>
    <n v="316247"/>
    <n v="9"/>
    <n v="448"/>
    <n v="192"/>
    <n v="448"/>
    <n v="355"/>
    <n v="6"/>
    <n v="130687656"/>
    <n v="58270"/>
    <n v="112306010"/>
    <n v="97085243"/>
    <n v="15220767"/>
    <n v="850499174"/>
    <n v="850499665"/>
  </r>
  <r>
    <x v="11"/>
    <x v="0"/>
    <n v="2"/>
    <n v="19264280"/>
    <n v="18140858"/>
    <n v="190200"/>
    <n v="12"/>
    <n v="494"/>
    <n v="192"/>
    <n v="496"/>
    <n v="357"/>
    <n v="5"/>
    <n v="101890012"/>
    <n v="2280688"/>
    <n v="81468466"/>
    <n v="72481342"/>
    <n v="8987124"/>
    <n v="811535917"/>
    <n v="811536669"/>
  </r>
  <r>
    <x v="11"/>
    <x v="0"/>
    <n v="3"/>
    <n v="20523183"/>
    <n v="18877195"/>
    <n v="329792"/>
    <n v="13"/>
    <n v="493"/>
    <n v="192"/>
    <n v="493"/>
    <n v="355"/>
    <n v="6"/>
    <n v="136929365"/>
    <n v="59632"/>
    <n v="117992538"/>
    <n v="102140684"/>
    <n v="15851854"/>
    <n v="870277776"/>
    <n v="870277942"/>
  </r>
  <r>
    <x v="0"/>
    <x v="1"/>
    <n v="0"/>
    <n v="11429607"/>
    <m/>
    <m/>
    <m/>
    <m/>
    <m/>
    <n v="996"/>
    <n v="996"/>
    <n v="34"/>
    <n v="21086263524"/>
    <m/>
    <m/>
    <n v="0"/>
    <m/>
    <m/>
    <n v="640779857"/>
  </r>
  <r>
    <x v="0"/>
    <x v="1"/>
    <n v="1"/>
    <n v="11042725"/>
    <m/>
    <m/>
    <m/>
    <m/>
    <m/>
    <n v="996"/>
    <n v="996"/>
    <n v="34"/>
    <n v="21086263524"/>
    <m/>
    <m/>
    <n v="0"/>
    <m/>
    <m/>
    <n v="640779857"/>
  </r>
  <r>
    <x v="0"/>
    <x v="1"/>
    <n v="2"/>
    <n v="11007290"/>
    <m/>
    <m/>
    <m/>
    <m/>
    <m/>
    <n v="1190"/>
    <n v="1190"/>
    <n v="33"/>
    <n v="21086263524"/>
    <m/>
    <m/>
    <n v="0"/>
    <m/>
    <m/>
    <n v="640779857"/>
  </r>
  <r>
    <x v="0"/>
    <x v="1"/>
    <n v="3"/>
    <n v="11538664"/>
    <m/>
    <m/>
    <m/>
    <m/>
    <m/>
    <n v="1190"/>
    <n v="1190"/>
    <n v="34"/>
    <n v="21086263524"/>
    <m/>
    <m/>
    <n v="0"/>
    <m/>
    <m/>
    <n v="640779857"/>
  </r>
  <r>
    <x v="1"/>
    <x v="1"/>
    <n v="0"/>
    <n v="8177996"/>
    <m/>
    <m/>
    <m/>
    <m/>
    <m/>
    <n v="430"/>
    <n v="430"/>
    <n v="77"/>
    <n v="4538601370"/>
    <m/>
    <m/>
    <n v="0"/>
    <m/>
    <m/>
    <n v="838038990"/>
  </r>
  <r>
    <x v="1"/>
    <x v="1"/>
    <n v="1"/>
    <n v="1124576"/>
    <m/>
    <m/>
    <m/>
    <m/>
    <m/>
    <n v="593"/>
    <n v="593"/>
    <n v="55"/>
    <n v="4538601370"/>
    <m/>
    <m/>
    <n v="0"/>
    <m/>
    <m/>
    <n v="838038990"/>
  </r>
  <r>
    <x v="1"/>
    <x v="1"/>
    <n v="2"/>
    <n v="1089963"/>
    <m/>
    <m/>
    <m/>
    <m/>
    <m/>
    <n v="586"/>
    <n v="586"/>
    <n v="56"/>
    <n v="4538601370"/>
    <m/>
    <m/>
    <n v="0"/>
    <m/>
    <m/>
    <n v="838038990"/>
  </r>
  <r>
    <x v="1"/>
    <x v="1"/>
    <n v="3"/>
    <n v="1179074"/>
    <m/>
    <m/>
    <m/>
    <m/>
    <m/>
    <n v="596"/>
    <n v="596"/>
    <n v="61"/>
    <n v="4538601370"/>
    <m/>
    <m/>
    <n v="0"/>
    <m/>
    <m/>
    <n v="838038990"/>
  </r>
  <r>
    <x v="2"/>
    <x v="1"/>
    <n v="0"/>
    <n v="9340850"/>
    <m/>
    <m/>
    <m/>
    <m/>
    <m/>
    <n v="558"/>
    <n v="558"/>
    <n v="53"/>
    <n v="2712173176"/>
    <m/>
    <m/>
    <n v="0"/>
    <m/>
    <m/>
    <n v="973222407"/>
  </r>
  <r>
    <x v="2"/>
    <x v="1"/>
    <n v="1"/>
    <n v="1740375"/>
    <m/>
    <m/>
    <m/>
    <m/>
    <m/>
    <n v="958"/>
    <n v="958"/>
    <n v="40"/>
    <n v="2712173176"/>
    <m/>
    <m/>
    <n v="0"/>
    <m/>
    <m/>
    <n v="973222407"/>
  </r>
  <r>
    <x v="2"/>
    <x v="1"/>
    <n v="2"/>
    <n v="1742276"/>
    <m/>
    <m/>
    <m/>
    <m/>
    <m/>
    <n v="967"/>
    <n v="967"/>
    <n v="40"/>
    <n v="2712173176"/>
    <m/>
    <m/>
    <n v="0"/>
    <m/>
    <m/>
    <n v="973222407"/>
  </r>
  <r>
    <x v="2"/>
    <x v="1"/>
    <n v="3"/>
    <n v="1740091"/>
    <m/>
    <m/>
    <m/>
    <m/>
    <m/>
    <n v="796"/>
    <n v="796"/>
    <n v="40"/>
    <n v="2712173176"/>
    <m/>
    <m/>
    <n v="0"/>
    <m/>
    <m/>
    <n v="973222407"/>
  </r>
  <r>
    <x v="3"/>
    <x v="1"/>
    <n v="0"/>
    <n v="5676000"/>
    <m/>
    <m/>
    <m/>
    <m/>
    <m/>
    <n v="790"/>
    <n v="790"/>
    <n v="85"/>
    <n v="14787083282"/>
    <m/>
    <m/>
    <n v="0"/>
    <m/>
    <m/>
    <n v="565020964"/>
  </r>
  <r>
    <x v="3"/>
    <x v="1"/>
    <n v="1"/>
    <n v="5129964"/>
    <m/>
    <m/>
    <m/>
    <m/>
    <m/>
    <n v="596"/>
    <n v="596"/>
    <n v="96"/>
    <n v="14787083282"/>
    <m/>
    <m/>
    <n v="0"/>
    <m/>
    <m/>
    <n v="565020964"/>
  </r>
  <r>
    <x v="3"/>
    <x v="1"/>
    <n v="2"/>
    <n v="4500607"/>
    <m/>
    <m/>
    <m/>
    <m/>
    <m/>
    <n v="795"/>
    <n v="795"/>
    <n v="86"/>
    <n v="14787083282"/>
    <m/>
    <m/>
    <n v="0"/>
    <m/>
    <m/>
    <n v="565020964"/>
  </r>
  <r>
    <x v="3"/>
    <x v="1"/>
    <n v="3"/>
    <n v="4996654"/>
    <m/>
    <m/>
    <m/>
    <m/>
    <m/>
    <n v="790"/>
    <n v="790"/>
    <n v="92"/>
    <n v="14787083282"/>
    <m/>
    <m/>
    <n v="0"/>
    <m/>
    <m/>
    <n v="565020964"/>
  </r>
  <r>
    <x v="4"/>
    <x v="1"/>
    <n v="0"/>
    <n v="6776510"/>
    <m/>
    <m/>
    <m/>
    <m/>
    <m/>
    <n v="592"/>
    <n v="592"/>
    <n v="79"/>
    <n v="13225598254"/>
    <m/>
    <m/>
    <n v="0"/>
    <m/>
    <m/>
    <n v="639342568"/>
  </r>
  <r>
    <x v="4"/>
    <x v="1"/>
    <n v="1"/>
    <n v="4876151"/>
    <m/>
    <m/>
    <m/>
    <m/>
    <m/>
    <n v="597"/>
    <n v="597"/>
    <n v="99"/>
    <n v="13225598254"/>
    <m/>
    <m/>
    <n v="0"/>
    <m/>
    <m/>
    <n v="639342568"/>
  </r>
  <r>
    <x v="4"/>
    <x v="1"/>
    <n v="2"/>
    <n v="3676829"/>
    <m/>
    <m/>
    <m/>
    <m/>
    <m/>
    <n v="594"/>
    <n v="594"/>
    <n v="99"/>
    <n v="13225598254"/>
    <m/>
    <m/>
    <n v="0"/>
    <m/>
    <m/>
    <n v="639342568"/>
  </r>
  <r>
    <x v="4"/>
    <x v="1"/>
    <n v="3"/>
    <n v="4125849"/>
    <m/>
    <m/>
    <m/>
    <m/>
    <m/>
    <n v="786"/>
    <n v="786"/>
    <n v="99"/>
    <n v="13225598254"/>
    <m/>
    <m/>
    <n v="0"/>
    <m/>
    <m/>
    <n v="639342568"/>
  </r>
  <r>
    <x v="5"/>
    <x v="1"/>
    <n v="0"/>
    <n v="3053024"/>
    <m/>
    <m/>
    <m/>
    <m/>
    <m/>
    <n v="1196"/>
    <n v="1196"/>
    <n v="96"/>
    <n v="3833392560"/>
    <m/>
    <m/>
    <n v="0"/>
    <m/>
    <m/>
    <n v="337132863"/>
  </r>
  <r>
    <x v="5"/>
    <x v="1"/>
    <n v="1"/>
    <n v="2891588"/>
    <m/>
    <m/>
    <m/>
    <m/>
    <m/>
    <n v="997"/>
    <n v="997"/>
    <n v="97"/>
    <n v="3833392560"/>
    <m/>
    <m/>
    <n v="0"/>
    <m/>
    <m/>
    <n v="337132863"/>
  </r>
  <r>
    <x v="5"/>
    <x v="1"/>
    <n v="2"/>
    <n v="2932350"/>
    <m/>
    <m/>
    <m/>
    <m/>
    <m/>
    <n v="1192"/>
    <n v="1192"/>
    <n v="96"/>
    <n v="3833392560"/>
    <m/>
    <m/>
    <n v="0"/>
    <m/>
    <m/>
    <n v="337132863"/>
  </r>
  <r>
    <x v="5"/>
    <x v="1"/>
    <n v="3"/>
    <n v="2914950"/>
    <m/>
    <m/>
    <m/>
    <m/>
    <m/>
    <n v="997"/>
    <n v="997"/>
    <n v="98"/>
    <n v="3833392560"/>
    <m/>
    <m/>
    <n v="0"/>
    <m/>
    <m/>
    <n v="337132863"/>
  </r>
  <r>
    <x v="6"/>
    <x v="1"/>
    <n v="0"/>
    <n v="71883113"/>
    <m/>
    <m/>
    <m/>
    <m/>
    <m/>
    <n v="450"/>
    <n v="450"/>
    <n v="22"/>
    <n v="9729686350"/>
    <m/>
    <m/>
    <n v="0"/>
    <m/>
    <m/>
    <n v="2040163799"/>
  </r>
  <r>
    <x v="6"/>
    <x v="1"/>
    <n v="1"/>
    <n v="2967062"/>
    <m/>
    <m/>
    <m/>
    <m/>
    <m/>
    <n v="996"/>
    <n v="996"/>
    <n v="73"/>
    <n v="9729686350"/>
    <m/>
    <m/>
    <n v="0"/>
    <m/>
    <m/>
    <n v="2040163799"/>
  </r>
  <r>
    <x v="6"/>
    <x v="1"/>
    <n v="2"/>
    <n v="2886716"/>
    <m/>
    <m/>
    <m/>
    <m/>
    <m/>
    <n v="996"/>
    <n v="996"/>
    <n v="75"/>
    <n v="9729686350"/>
    <m/>
    <m/>
    <n v="0"/>
    <m/>
    <m/>
    <n v="2040163799"/>
  </r>
  <r>
    <x v="6"/>
    <x v="1"/>
    <n v="3"/>
    <n v="3279348"/>
    <m/>
    <m/>
    <m/>
    <m/>
    <m/>
    <n v="996"/>
    <n v="996"/>
    <n v="61"/>
    <n v="9729686350"/>
    <m/>
    <m/>
    <n v="0"/>
    <m/>
    <m/>
    <n v="2040163799"/>
  </r>
  <r>
    <x v="7"/>
    <x v="1"/>
    <n v="0"/>
    <n v="13275254"/>
    <m/>
    <m/>
    <m/>
    <m/>
    <m/>
    <n v="413"/>
    <n v="413"/>
    <n v="93"/>
    <n v="43176357848"/>
    <m/>
    <m/>
    <n v="0"/>
    <m/>
    <m/>
    <n v="2094413551"/>
  </r>
  <r>
    <x v="7"/>
    <x v="1"/>
    <n v="1"/>
    <n v="13195359"/>
    <m/>
    <m/>
    <m/>
    <m/>
    <m/>
    <n v="596"/>
    <n v="596"/>
    <n v="93"/>
    <n v="43176357848"/>
    <m/>
    <m/>
    <n v="0"/>
    <m/>
    <m/>
    <n v="2094413551"/>
  </r>
  <r>
    <x v="7"/>
    <x v="1"/>
    <n v="2"/>
    <n v="13164192"/>
    <m/>
    <m/>
    <m/>
    <m/>
    <m/>
    <n v="593"/>
    <n v="593"/>
    <n v="93"/>
    <n v="43176357848"/>
    <m/>
    <m/>
    <n v="0"/>
    <m/>
    <m/>
    <n v="2094413551"/>
  </r>
  <r>
    <x v="7"/>
    <x v="1"/>
    <n v="3"/>
    <n v="13175471"/>
    <m/>
    <m/>
    <m/>
    <m/>
    <m/>
    <n v="588"/>
    <n v="588"/>
    <n v="93"/>
    <n v="43176357848"/>
    <m/>
    <m/>
    <n v="0"/>
    <m/>
    <m/>
    <n v="2094413551"/>
  </r>
  <r>
    <x v="8"/>
    <x v="1"/>
    <n v="0"/>
    <n v="15535118"/>
    <m/>
    <m/>
    <m/>
    <m/>
    <m/>
    <n v="450"/>
    <n v="450"/>
    <n v="69"/>
    <n v="21813156272"/>
    <m/>
    <m/>
    <n v="0"/>
    <m/>
    <m/>
    <n v="1377592324"/>
  </r>
  <r>
    <x v="8"/>
    <x v="1"/>
    <n v="1"/>
    <n v="5708824"/>
    <m/>
    <m/>
    <m/>
    <m/>
    <m/>
    <n v="786"/>
    <n v="786"/>
    <n v="66"/>
    <n v="21813156272"/>
    <m/>
    <m/>
    <n v="0"/>
    <m/>
    <m/>
    <n v="1377592324"/>
  </r>
  <r>
    <x v="8"/>
    <x v="1"/>
    <n v="2"/>
    <n v="5807201"/>
    <m/>
    <m/>
    <m/>
    <m/>
    <m/>
    <n v="796"/>
    <n v="796"/>
    <n v="65"/>
    <n v="21813156272"/>
    <m/>
    <m/>
    <n v="0"/>
    <m/>
    <m/>
    <n v="1377592324"/>
  </r>
  <r>
    <x v="8"/>
    <x v="1"/>
    <n v="3"/>
    <n v="5482317"/>
    <m/>
    <m/>
    <m/>
    <m/>
    <m/>
    <n v="796"/>
    <n v="796"/>
    <n v="68"/>
    <n v="21813156272"/>
    <m/>
    <m/>
    <n v="0"/>
    <m/>
    <m/>
    <n v="1377592324"/>
  </r>
  <r>
    <x v="9"/>
    <x v="1"/>
    <n v="0"/>
    <n v="2067039"/>
    <m/>
    <m/>
    <m/>
    <m/>
    <m/>
    <n v="718"/>
    <n v="718"/>
    <n v="56"/>
    <n v="3533224852"/>
    <m/>
    <m/>
    <n v="0"/>
    <m/>
    <m/>
    <n v="203024546"/>
  </r>
  <r>
    <x v="9"/>
    <x v="1"/>
    <n v="1"/>
    <n v="1421645"/>
    <m/>
    <m/>
    <m/>
    <m/>
    <m/>
    <n v="796"/>
    <n v="796"/>
    <n v="70"/>
    <n v="3533224852"/>
    <m/>
    <m/>
    <n v="0"/>
    <m/>
    <m/>
    <n v="203024546"/>
  </r>
  <r>
    <x v="9"/>
    <x v="1"/>
    <n v="2"/>
    <n v="1442188"/>
    <m/>
    <m/>
    <m/>
    <m/>
    <m/>
    <n v="596"/>
    <n v="596"/>
    <n v="65"/>
    <n v="3533224852"/>
    <m/>
    <m/>
    <n v="0"/>
    <m/>
    <m/>
    <n v="203024546"/>
  </r>
  <r>
    <x v="9"/>
    <x v="1"/>
    <n v="3"/>
    <n v="1423162"/>
    <m/>
    <m/>
    <m/>
    <m/>
    <m/>
    <n v="772"/>
    <n v="772"/>
    <n v="70"/>
    <n v="3533224852"/>
    <m/>
    <m/>
    <n v="0"/>
    <m/>
    <m/>
    <n v="203024546"/>
  </r>
  <r>
    <x v="10"/>
    <x v="1"/>
    <n v="0"/>
    <n v="3458294"/>
    <m/>
    <m/>
    <m/>
    <m/>
    <m/>
    <n v="596"/>
    <n v="596"/>
    <n v="61"/>
    <n v="6958107572"/>
    <m/>
    <m/>
    <n v="0"/>
    <m/>
    <m/>
    <n v="336605940"/>
  </r>
  <r>
    <x v="10"/>
    <x v="1"/>
    <n v="1"/>
    <n v="2863137"/>
    <m/>
    <m/>
    <m/>
    <m/>
    <m/>
    <n v="598"/>
    <n v="598"/>
    <n v="66"/>
    <n v="6958107572"/>
    <m/>
    <m/>
    <n v="0"/>
    <m/>
    <m/>
    <n v="336605940"/>
  </r>
  <r>
    <x v="10"/>
    <x v="1"/>
    <n v="2"/>
    <n v="2854678"/>
    <m/>
    <m/>
    <m/>
    <m/>
    <m/>
    <n v="590"/>
    <n v="590"/>
    <n v="66"/>
    <n v="6958107572"/>
    <m/>
    <m/>
    <n v="0"/>
    <m/>
    <m/>
    <n v="336605940"/>
  </r>
  <r>
    <x v="10"/>
    <x v="1"/>
    <n v="3"/>
    <n v="2857757"/>
    <m/>
    <m/>
    <m/>
    <m/>
    <m/>
    <n v="786"/>
    <n v="786"/>
    <n v="67"/>
    <n v="6958107572"/>
    <m/>
    <m/>
    <n v="0"/>
    <m/>
    <m/>
    <n v="336605940"/>
  </r>
  <r>
    <x v="11"/>
    <x v="1"/>
    <n v="0"/>
    <n v="43582641"/>
    <m/>
    <m/>
    <m/>
    <m/>
    <m/>
    <n v="1190"/>
    <n v="1190"/>
    <n v="60"/>
    <m/>
    <m/>
    <m/>
    <n v="0"/>
    <m/>
    <m/>
    <n v="5176279229"/>
  </r>
  <r>
    <x v="11"/>
    <x v="1"/>
    <n v="1"/>
    <n v="19874757"/>
    <m/>
    <m/>
    <m/>
    <m/>
    <m/>
    <n v="1190"/>
    <n v="1190"/>
    <n v="91"/>
    <m/>
    <m/>
    <m/>
    <n v="0"/>
    <m/>
    <m/>
    <n v="5176279229"/>
  </r>
  <r>
    <x v="11"/>
    <x v="1"/>
    <n v="2"/>
    <n v="19264280"/>
    <m/>
    <m/>
    <m/>
    <m/>
    <m/>
    <n v="996"/>
    <n v="996"/>
    <n v="81"/>
    <m/>
    <m/>
    <m/>
    <n v="0"/>
    <m/>
    <m/>
    <n v="5176279229"/>
  </r>
  <r>
    <x v="11"/>
    <x v="1"/>
    <n v="3"/>
    <n v="20523183"/>
    <m/>
    <m/>
    <m/>
    <m/>
    <m/>
    <n v="1190"/>
    <n v="1190"/>
    <n v="92"/>
    <m/>
    <m/>
    <m/>
    <n v="0"/>
    <m/>
    <m/>
    <n v="5176279229"/>
  </r>
  <r>
    <x v="0"/>
    <x v="2"/>
    <s v="disable"/>
    <n v="0"/>
    <n v="11429607"/>
    <n v="11069418"/>
    <n v="32938"/>
    <n v="19"/>
    <n v="637"/>
    <n v="200"/>
    <n v="637"/>
    <n v="548"/>
    <n v="2"/>
    <n v="24110150"/>
    <n v="72249"/>
    <n v="12997243"/>
    <n v="1625773"/>
    <n v="241876761"/>
    <n v="272008610"/>
  </r>
  <r>
    <x v="0"/>
    <x v="2"/>
    <s v="disable"/>
    <n v="1"/>
    <n v="11042725"/>
    <n v="10745819"/>
    <n v="15339"/>
    <n v="19"/>
    <n v="629"/>
    <n v="250"/>
    <n v="629"/>
    <n v="524"/>
    <n v="1"/>
    <n v="20198702"/>
    <n v="60829"/>
    <n v="9420914"/>
    <n v="777890"/>
    <n v="220034071"/>
    <n v="246364632"/>
  </r>
  <r>
    <x v="0"/>
    <x v="2"/>
    <s v="disable"/>
    <n v="2"/>
    <n v="11007290"/>
    <n v="10630986"/>
    <n v="22911"/>
    <n v="19"/>
    <n v="596"/>
    <n v="231"/>
    <n v="600"/>
    <n v="554"/>
    <n v="2"/>
    <n v="23126192"/>
    <n v="1521503"/>
    <n v="10973808"/>
    <n v="1142679"/>
    <n v="227620851"/>
    <n v="254244215"/>
  </r>
  <r>
    <x v="0"/>
    <x v="2"/>
    <s v="disable"/>
    <n v="3"/>
    <n v="11538664"/>
    <n v="11172425"/>
    <n v="26753"/>
    <n v="19"/>
    <n v="649"/>
    <n v="200"/>
    <n v="658"/>
    <n v="599"/>
    <n v="2"/>
    <n v="23790955"/>
    <n v="71034"/>
    <n v="12579433"/>
    <n v="1334502"/>
    <n v="231453641"/>
    <n v="261849853"/>
  </r>
  <r>
    <x v="1"/>
    <x v="2"/>
    <s v="disable"/>
    <n v="0"/>
    <n v="8177996"/>
    <n v="7558541"/>
    <n v="159630"/>
    <n v="15"/>
    <n v="684"/>
    <n v="300"/>
    <n v="684"/>
    <n v="547"/>
    <n v="4"/>
    <n v="36769579"/>
    <n v="98786"/>
    <n v="29129321"/>
    <n v="7635846"/>
    <n v="206080081"/>
    <n v="241562888"/>
  </r>
  <r>
    <x v="1"/>
    <x v="2"/>
    <s v="disable"/>
    <n v="1"/>
    <n v="1124576"/>
    <n v="1054577"/>
    <n v="26339"/>
    <n v="17"/>
    <n v="734"/>
    <n v="338"/>
    <n v="734"/>
    <n v="549"/>
    <n v="6"/>
    <n v="7542106"/>
    <n v="17734"/>
    <n v="6470754"/>
    <n v="2012832"/>
    <n v="24778518"/>
    <n v="32163895"/>
  </r>
  <r>
    <x v="1"/>
    <x v="2"/>
    <s v="disable"/>
    <n v="2"/>
    <n v="1089963"/>
    <n v="1021428"/>
    <n v="25527"/>
    <n v="19"/>
    <n v="738"/>
    <n v="338"/>
    <n v="739"/>
    <n v="531"/>
    <n v="7"/>
    <n v="7709195"/>
    <n v="279219"/>
    <n v="6408593"/>
    <n v="1972829"/>
    <n v="22606630"/>
    <n v="29705868"/>
  </r>
  <r>
    <x v="1"/>
    <x v="2"/>
    <s v="disable"/>
    <n v="3"/>
    <n v="1179074"/>
    <n v="1105572"/>
    <n v="25800"/>
    <n v="17"/>
    <n v="699"/>
    <n v="350"/>
    <n v="699"/>
    <n v="649"/>
    <n v="6"/>
    <n v="7591818"/>
    <n v="18344"/>
    <n v="6469072"/>
    <n v="1984744"/>
    <n v="23982941"/>
    <n v="31656197"/>
  </r>
  <r>
    <x v="2"/>
    <x v="2"/>
    <s v="disable"/>
    <n v="0"/>
    <n v="9340850"/>
    <n v="9226173"/>
    <n v="45951"/>
    <n v="17"/>
    <n v="874"/>
    <n v="438"/>
    <n v="874"/>
    <n v="571"/>
    <n v="1"/>
    <n v="15840259"/>
    <n v="24028"/>
    <n v="6591811"/>
    <n v="2312878"/>
    <n v="477209498"/>
    <n v="493617938"/>
  </r>
  <r>
    <x v="2"/>
    <x v="2"/>
    <s v="disable"/>
    <n v="1"/>
    <n v="1740375"/>
    <n v="1680773"/>
    <n v="29368"/>
    <n v="17"/>
    <n v="890"/>
    <n v="400"/>
    <n v="890"/>
    <n v="548"/>
    <n v="5"/>
    <n v="9940868"/>
    <n v="27015"/>
    <n v="8233273"/>
    <n v="2459982"/>
    <n v="18658864"/>
    <n v="27835860"/>
  </r>
  <r>
    <x v="2"/>
    <x v="2"/>
    <s v="disable"/>
    <n v="2"/>
    <n v="1742276"/>
    <n v="1678992"/>
    <n v="29888"/>
    <n v="15"/>
    <n v="849"/>
    <n v="400"/>
    <n v="856"/>
    <n v="556"/>
    <n v="5"/>
    <n v="10292082"/>
    <n v="302084"/>
    <n v="8311006"/>
    <n v="2480381"/>
    <n v="18761783"/>
    <n v="27907850"/>
  </r>
  <r>
    <x v="2"/>
    <x v="2"/>
    <s v="disable"/>
    <n v="3"/>
    <n v="1740091"/>
    <n v="1680845"/>
    <n v="28890"/>
    <n v="15"/>
    <n v="898"/>
    <n v="400"/>
    <n v="898"/>
    <n v="599"/>
    <n v="5"/>
    <n v="9703518"/>
    <n v="26757"/>
    <n v="7996100"/>
    <n v="2411381"/>
    <n v="18655702"/>
    <n v="27688068"/>
  </r>
  <r>
    <x v="3"/>
    <x v="2"/>
    <s v="disable"/>
    <n v="0"/>
    <n v="5676000"/>
    <n v="5418330"/>
    <n v="51468"/>
    <n v="19"/>
    <n v="843"/>
    <n v="393"/>
    <n v="843"/>
    <n v="597"/>
    <n v="3"/>
    <n v="22570441"/>
    <n v="73147"/>
    <n v="17085049"/>
    <n v="2869904"/>
    <n v="82390363"/>
    <n v="106201457"/>
  </r>
  <r>
    <x v="3"/>
    <x v="2"/>
    <s v="disable"/>
    <n v="1"/>
    <n v="5129964"/>
    <n v="4887853"/>
    <n v="48146"/>
    <n v="23"/>
    <n v="784"/>
    <n v="384"/>
    <n v="785"/>
    <n v="551"/>
    <n v="4"/>
    <n v="21742707"/>
    <n v="75041"/>
    <n v="16785877"/>
    <n v="2747277"/>
    <n v="62744350"/>
    <n v="85600301"/>
  </r>
  <r>
    <x v="3"/>
    <x v="2"/>
    <s v="disable"/>
    <n v="2"/>
    <n v="4500607"/>
    <n v="4271395"/>
    <n v="37213"/>
    <n v="25"/>
    <n v="850"/>
    <n v="400"/>
    <n v="854"/>
    <n v="652"/>
    <n v="4"/>
    <n v="19821972"/>
    <n v="926854"/>
    <n v="14623759"/>
    <n v="2187854"/>
    <n v="52788565"/>
    <n v="72702167"/>
  </r>
  <r>
    <x v="3"/>
    <x v="2"/>
    <s v="disable"/>
    <n v="3"/>
    <n v="4996654"/>
    <n v="4775868"/>
    <n v="46635"/>
    <n v="29"/>
    <n v="897"/>
    <n v="450"/>
    <n v="897"/>
    <n v="603"/>
    <n v="4"/>
    <n v="20997264"/>
    <n v="76350"/>
    <n v="16150363"/>
    <n v="2678966"/>
    <n v="57507911"/>
    <n v="79274788"/>
  </r>
  <r>
    <x v="4"/>
    <x v="2"/>
    <s v="disable"/>
    <n v="0"/>
    <n v="6776510"/>
    <n v="5911919"/>
    <n v="538879"/>
    <n v="25"/>
    <n v="800"/>
    <n v="350"/>
    <n v="800"/>
    <n v="588"/>
    <n v="22"/>
    <n v="153693224"/>
    <n v="908349"/>
    <n v="146873578"/>
    <n v="40502895"/>
    <n v="98232939"/>
    <n v="234333868"/>
  </r>
  <r>
    <x v="4"/>
    <x v="2"/>
    <s v="disable"/>
    <n v="1"/>
    <n v="4876151"/>
    <n v="3977389"/>
    <n v="653406"/>
    <n v="21"/>
    <n v="848"/>
    <n v="350"/>
    <n v="848"/>
    <n v="550"/>
    <n v="40"/>
    <n v="195656021"/>
    <n v="987437"/>
    <n v="190691267"/>
    <n v="52422528"/>
    <n v="32847234"/>
    <n v="209287639"/>
  </r>
  <r>
    <x v="4"/>
    <x v="2"/>
    <s v="disable"/>
    <n v="2"/>
    <n v="3676829"/>
    <n v="2974845"/>
    <n v="519360"/>
    <n v="21"/>
    <n v="843"/>
    <n v="350"/>
    <n v="844"/>
    <n v="649"/>
    <n v="44"/>
    <n v="163764081"/>
    <n v="2823075"/>
    <n v="157966164"/>
    <n v="43532042"/>
    <n v="24964585"/>
    <n v="172175729"/>
  </r>
  <r>
    <x v="4"/>
    <x v="2"/>
    <s v="disable"/>
    <n v="3"/>
    <n v="4125849"/>
    <n v="3362339"/>
    <n v="575306"/>
    <n v="19"/>
    <n v="844"/>
    <n v="350"/>
    <n v="844"/>
    <n v="599"/>
    <n v="43"/>
    <n v="177718536"/>
    <n v="846653"/>
    <n v="173509591"/>
    <n v="47946798"/>
    <n v="27837723"/>
    <n v="189530596"/>
  </r>
  <r>
    <x v="5"/>
    <x v="2"/>
    <s v="disable"/>
    <n v="0"/>
    <n v="3053024"/>
    <n v="2839596"/>
    <n v="87765"/>
    <n v="23"/>
    <n v="1148"/>
    <n v="550"/>
    <n v="1148"/>
    <n v="806"/>
    <n v="9"/>
    <n v="29128374"/>
    <n v="87470"/>
    <n v="26204345"/>
    <n v="6645911"/>
    <n v="42572965"/>
    <n v="70052180"/>
  </r>
  <r>
    <x v="5"/>
    <x v="2"/>
    <s v="disable"/>
    <n v="1"/>
    <n v="2891588"/>
    <n v="2687754"/>
    <n v="91984"/>
    <n v="33"/>
    <n v="1149"/>
    <n v="500"/>
    <n v="1149"/>
    <n v="850"/>
    <n v="10"/>
    <n v="31447583"/>
    <n v="98116"/>
    <n v="28664255"/>
    <n v="7142036"/>
    <n v="34133292"/>
    <n v="63380561"/>
  </r>
  <r>
    <x v="5"/>
    <x v="2"/>
    <s v="disable"/>
    <n v="2"/>
    <n v="2932350"/>
    <n v="2722633"/>
    <n v="88463"/>
    <n v="25"/>
    <n v="1195"/>
    <n v="550"/>
    <n v="1199"/>
    <n v="803"/>
    <n v="10"/>
    <n v="30755529"/>
    <n v="845114"/>
    <n v="27187854"/>
    <n v="6747374"/>
    <n v="37210915"/>
    <n v="64896746"/>
  </r>
  <r>
    <x v="5"/>
    <x v="2"/>
    <s v="disable"/>
    <n v="3"/>
    <n v="2914950"/>
    <n v="2705562"/>
    <n v="91763"/>
    <n v="25"/>
    <n v="1155"/>
    <n v="557"/>
    <n v="1160"/>
    <n v="756"/>
    <n v="10"/>
    <n v="31333664"/>
    <n v="108080"/>
    <n v="28522724"/>
    <n v="7077586"/>
    <n v="34479810"/>
    <n v="63464114"/>
  </r>
  <r>
    <x v="8"/>
    <x v="2"/>
    <s v="disable"/>
    <n v="0"/>
    <n v="15535118"/>
    <n v="15256601"/>
    <n v="25169"/>
    <n v="19"/>
    <n v="736"/>
    <n v="188"/>
    <n v="736"/>
    <n v="636"/>
    <n v="1"/>
    <n v="26791581"/>
    <n v="17749"/>
    <n v="11526668"/>
    <n v="1194896"/>
    <n v="290602247"/>
    <n v="319285551"/>
  </r>
  <r>
    <x v="8"/>
    <x v="2"/>
    <s v="disable"/>
    <n v="1"/>
    <n v="5708824"/>
    <n v="5531684"/>
    <n v="5819"/>
    <n v="17"/>
    <n v="549"/>
    <n v="150"/>
    <n v="549"/>
    <n v="499"/>
    <n v="2"/>
    <n v="12334976"/>
    <n v="22399"/>
    <n v="6785035"/>
    <n v="277956"/>
    <n v="156572500"/>
    <n v="171109914"/>
  </r>
  <r>
    <x v="8"/>
    <x v="2"/>
    <s v="disable"/>
    <n v="2"/>
    <n v="5807201"/>
    <n v="5590905"/>
    <n v="20560"/>
    <n v="19"/>
    <n v="550"/>
    <n v="200"/>
    <n v="554"/>
    <n v="554"/>
    <n v="2"/>
    <n v="15533378"/>
    <n v="907993"/>
    <n v="9034487"/>
    <n v="985128"/>
    <n v="147931585"/>
    <n v="164925774"/>
  </r>
  <r>
    <x v="8"/>
    <x v="2"/>
    <s v="disable"/>
    <n v="3"/>
    <n v="5482317"/>
    <n v="5312562"/>
    <n v="5870"/>
    <n v="17"/>
    <n v="597"/>
    <n v="222"/>
    <n v="597"/>
    <n v="497"/>
    <n v="2"/>
    <n v="11859809"/>
    <n v="24111"/>
    <n v="6527156"/>
    <n v="282937"/>
    <n v="144272777"/>
    <n v="158307888"/>
  </r>
  <r>
    <x v="9"/>
    <x v="2"/>
    <s v="disable"/>
    <n v="0"/>
    <n v="2067039"/>
    <n v="1992487"/>
    <n v="13451"/>
    <n v="13"/>
    <n v="597"/>
    <n v="194"/>
    <n v="597"/>
    <n v="547"/>
    <n v="2"/>
    <n v="5015408"/>
    <n v="7515"/>
    <n v="3018399"/>
    <n v="655344"/>
    <n v="85834300"/>
    <n v="91525782"/>
  </r>
  <r>
    <x v="9"/>
    <x v="2"/>
    <s v="disable"/>
    <n v="1"/>
    <n v="1421645"/>
    <n v="1344092"/>
    <n v="8412"/>
    <n v="15"/>
    <n v="657"/>
    <n v="300"/>
    <n v="657"/>
    <n v="549"/>
    <n v="3"/>
    <n v="4395272"/>
    <n v="9702"/>
    <n v="3045145"/>
    <n v="423830"/>
    <n v="45833096"/>
    <n v="51127125"/>
  </r>
  <r>
    <x v="9"/>
    <x v="2"/>
    <s v="disable"/>
    <n v="2"/>
    <n v="1442188"/>
    <n v="1396494"/>
    <n v="5100"/>
    <n v="13"/>
    <n v="530"/>
    <n v="200"/>
    <n v="531"/>
    <n v="504"/>
    <n v="2"/>
    <n v="3179586"/>
    <n v="173505"/>
    <n v="1609590"/>
    <n v="253331"/>
    <n v="45894170"/>
    <n v="49175200"/>
  </r>
  <r>
    <x v="9"/>
    <x v="2"/>
    <s v="disable"/>
    <n v="3"/>
    <n v="1423162"/>
    <n v="1344111"/>
    <n v="9030"/>
    <n v="17"/>
    <n v="586"/>
    <n v="200"/>
    <n v="593"/>
    <n v="505"/>
    <n v="3"/>
    <n v="4455483"/>
    <n v="11262"/>
    <n v="3103662"/>
    <n v="453173"/>
    <n v="45612936"/>
    <n v="50791324"/>
  </r>
  <r>
    <x v="10"/>
    <x v="2"/>
    <s v="disable"/>
    <n v="0"/>
    <n v="3458294"/>
    <n v="3393150"/>
    <n v="12043"/>
    <n v="12"/>
    <n v="651"/>
    <n v="188"/>
    <n v="651"/>
    <n v="651"/>
    <n v="1"/>
    <n v="5909667"/>
    <n v="5033"/>
    <n v="2514992"/>
    <n v="564599"/>
    <n v="124738242"/>
    <n v="130603909"/>
  </r>
  <r>
    <x v="10"/>
    <x v="2"/>
    <s v="disable"/>
    <n v="1"/>
    <n v="2863137"/>
    <n v="2818545"/>
    <n v="8194"/>
    <n v="13"/>
    <n v="612"/>
    <n v="200"/>
    <n v="612"/>
    <n v="612"/>
    <n v="1"/>
    <n v="4490501"/>
    <n v="5446"/>
    <n v="1669808"/>
    <n v="385472"/>
    <n v="87674755"/>
    <n v="92111303"/>
  </r>
  <r>
    <x v="10"/>
    <x v="2"/>
    <s v="disable"/>
    <n v="2"/>
    <n v="2854678"/>
    <n v="2807510"/>
    <n v="4250"/>
    <n v="13"/>
    <n v="644"/>
    <n v="150"/>
    <n v="650"/>
    <n v="600"/>
    <n v="1"/>
    <n v="4427916"/>
    <n v="186541"/>
    <n v="1433886"/>
    <n v="206926"/>
    <n v="87487427"/>
    <n v="92144020"/>
  </r>
  <r>
    <x v="10"/>
    <x v="2"/>
    <s v="disable"/>
    <n v="3"/>
    <n v="2857757"/>
    <n v="2814333"/>
    <n v="7256"/>
    <n v="17"/>
    <n v="551"/>
    <n v="150"/>
    <n v="551"/>
    <n v="551"/>
    <n v="1"/>
    <n v="4331633"/>
    <n v="4212"/>
    <n v="1516203"/>
    <n v="342412"/>
    <n v="87548668"/>
    <n v="91919019"/>
  </r>
  <r>
    <x v="11"/>
    <x v="2"/>
    <n v="0"/>
    <n v="43582641"/>
    <m/>
    <m/>
    <m/>
    <m/>
    <m/>
    <n v="1190"/>
    <n v="1190"/>
    <n v="60"/>
    <m/>
    <m/>
    <m/>
    <n v="0"/>
    <m/>
    <m/>
    <m/>
  </r>
  <r>
    <x v="11"/>
    <x v="2"/>
    <n v="1"/>
    <n v="19874757"/>
    <m/>
    <m/>
    <m/>
    <m/>
    <m/>
    <n v="1190"/>
    <n v="1190"/>
    <n v="91"/>
    <m/>
    <m/>
    <m/>
    <n v="0"/>
    <m/>
    <m/>
    <m/>
  </r>
  <r>
    <x v="11"/>
    <x v="2"/>
    <n v="2"/>
    <n v="19264280"/>
    <m/>
    <m/>
    <m/>
    <m/>
    <m/>
    <n v="996"/>
    <n v="996"/>
    <n v="81"/>
    <m/>
    <m/>
    <m/>
    <n v="0"/>
    <m/>
    <m/>
    <m/>
  </r>
  <r>
    <x v="11"/>
    <x v="2"/>
    <n v="3"/>
    <n v="20523183"/>
    <m/>
    <m/>
    <m/>
    <m/>
    <m/>
    <n v="1190"/>
    <n v="1190"/>
    <n v="92"/>
    <m/>
    <m/>
    <m/>
    <n v="0"/>
    <m/>
    <m/>
    <m/>
  </r>
  <r>
    <x v="6"/>
    <x v="2"/>
    <n v="0"/>
    <n v="43582641"/>
    <m/>
    <m/>
    <m/>
    <m/>
    <m/>
    <n v="1190"/>
    <n v="1190"/>
    <n v="60"/>
    <m/>
    <m/>
    <m/>
    <n v="0"/>
    <m/>
    <m/>
    <m/>
  </r>
  <r>
    <x v="6"/>
    <x v="2"/>
    <n v="1"/>
    <n v="19874757"/>
    <m/>
    <m/>
    <m/>
    <m/>
    <m/>
    <n v="1190"/>
    <n v="1190"/>
    <n v="91"/>
    <m/>
    <m/>
    <m/>
    <n v="0"/>
    <m/>
    <m/>
    <m/>
  </r>
  <r>
    <x v="6"/>
    <x v="2"/>
    <n v="2"/>
    <n v="19264280"/>
    <m/>
    <m/>
    <m/>
    <m/>
    <m/>
    <n v="996"/>
    <n v="996"/>
    <n v="81"/>
    <m/>
    <m/>
    <m/>
    <n v="0"/>
    <m/>
    <m/>
    <m/>
  </r>
  <r>
    <x v="6"/>
    <x v="2"/>
    <n v="3"/>
    <n v="20523183"/>
    <m/>
    <m/>
    <m/>
    <m/>
    <m/>
    <n v="1190"/>
    <n v="1190"/>
    <n v="92"/>
    <m/>
    <m/>
    <m/>
    <n v="0"/>
    <m/>
    <m/>
    <m/>
  </r>
  <r>
    <x v="7"/>
    <x v="2"/>
    <n v="0"/>
    <n v="13275254"/>
    <m/>
    <m/>
    <m/>
    <m/>
    <m/>
    <n v="513"/>
    <n v="513"/>
    <n v="93"/>
    <n v="43176357848"/>
    <m/>
    <m/>
    <n v="0"/>
    <m/>
    <m/>
    <m/>
  </r>
  <r>
    <x v="7"/>
    <x v="2"/>
    <n v="1"/>
    <n v="13195359"/>
    <m/>
    <m/>
    <m/>
    <m/>
    <m/>
    <n v="696"/>
    <n v="696"/>
    <n v="93"/>
    <n v="43176357848"/>
    <m/>
    <m/>
    <n v="0"/>
    <m/>
    <m/>
    <m/>
  </r>
  <r>
    <x v="7"/>
    <x v="2"/>
    <n v="2"/>
    <n v="13164192"/>
    <m/>
    <m/>
    <m/>
    <m/>
    <m/>
    <n v="693"/>
    <n v="693"/>
    <n v="93"/>
    <n v="43176357848"/>
    <m/>
    <m/>
    <n v="0"/>
    <m/>
    <m/>
    <m/>
  </r>
  <r>
    <x v="7"/>
    <x v="2"/>
    <n v="3"/>
    <n v="13175471"/>
    <m/>
    <m/>
    <m/>
    <m/>
    <m/>
    <n v="688"/>
    <n v="688"/>
    <n v="93"/>
    <n v="43176357848"/>
    <m/>
    <m/>
    <n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9B9FF-54C6-48CD-9F42-D30056A404D9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F14" firstHeaderRow="1" firstDataRow="2" firstDataCol="1"/>
  <pivotFields count="2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n="PMSI-WrkConsv" x="0"/>
        <item n="PMSI-NonWrkConsv"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WCLwtRepl" fld="12" subtotal="max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B985A-CA72-4D89-AF3F-42E7EAF65A81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ET" fld="19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B6909-9D6E-4732-B2E8-E033E703E1CB}" name="PivotTable3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7" firstHeaderRow="1" firstDataRow="2" firstDataCol="1"/>
  <pivotFields count="19">
    <pivotField axis="axisRow" showAll="0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</pivotField>
    <pivotField axis="axisCol" showAll="0">
      <items count="4">
        <item n="PMSI - WrkConsv" x="1"/>
        <item x="0"/>
        <item n="FCFS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 of WCLwtRepl" fld="10" subtotal="max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BB1D9-B18D-4B18-842C-6C8A2C533E6F}" name="Table1" displayName="Table1" ref="A1:Z145" totalsRowShown="0">
  <autoFilter ref="A1:Z145" xr:uid="{BC20ACD0-5DEF-4EFD-BA4E-B1317B599FA8}">
    <filterColumn colId="1">
      <filters>
        <filter val="FCFS"/>
      </filters>
    </filterColumn>
    <filterColumn colId="4">
      <filters>
        <filter val="0"/>
      </filters>
    </filterColumn>
  </autoFilter>
  <tableColumns count="26">
    <tableColumn id="1" xr3:uid="{2A3300DE-8008-45F4-9606-59BEE9BA3380}" name="BM"/>
    <tableColumn id="2" xr3:uid="{3CAFC497-CB77-424D-AA4A-3F73535F649E}" name="Approach"/>
    <tableColumn id="3" xr3:uid="{7E3AC736-A0A9-411E-BBBB-664C9C109CC1}" name="ReplcPolicy"/>
    <tableColumn id="4" xr3:uid="{FAA50302-288E-4126-AB60-36AA3C1C6C9E}" name="Cache2Cache"/>
    <tableColumn id="5" xr3:uid="{CDC65132-908F-4966-BE7F-579ACAD8EC74}" name="Core"/>
    <tableColumn id="6" xr3:uid="{545CAF54-58C7-4D64-9480-C18F37207AC9}" name="NReq"/>
    <tableColumn id="7" xr3:uid="{46C7FAB1-7410-4804-A063-01A7C5334599}" name="Hits"/>
    <tableColumn id="8" xr3:uid="{B56F967C-61DD-4F8B-A003-5B451D342BEF}" name="Nreplc"/>
    <tableColumn id="9" xr3:uid="{69321E0F-D604-488B-854D-F82552374584}" name="WCReqL"/>
    <tableColumn id="10" xr3:uid="{804996FF-14C0-4702-80FC-FE73E00E1648}" name="WCRespL"/>
    <tableColumn id="11" xr3:uid="{0BCA2F5E-1DDA-4410-BFB6-0003B817EA35}" name="WCReplc"/>
    <tableColumn id="12" xr3:uid="{74D9928F-4A8C-466D-A2A8-8DC35A173B2B}" name="WCL"/>
    <tableColumn id="13" xr3:uid="{9FFCC347-0848-4887-9986-64C4F9E1DA06}" name="WCLwtRepl"/>
    <tableColumn id="14" xr3:uid="{BAFC8401-BD8A-4891-ADBF-0FCDFC0BB8A6}" name="AvgL"/>
    <tableColumn id="15" xr3:uid="{3EE901DF-E2D9-44EE-913A-F7D1664EB7FF}" name="AccPerR_L"/>
    <tableColumn id="16" xr3:uid="{C4264CB5-CA5C-4CA1-B9B4-F4210314A527}" name="AccReq_L"/>
    <tableColumn id="17" xr3:uid="{4722F85F-2491-4CE9-BABE-9E133F66D3CD}" name="AccResp_L"/>
    <tableColumn id="18" xr3:uid="{69ED1079-11A7-4D83-9913-9D235E871D9F}" name="AccReplc_L"/>
    <tableColumn id="19" xr3:uid="{4AEAA53D-610E-402B-947B-98CDE65D878F}" name="CombL"/>
    <tableColumn id="20" xr3:uid="{BD693B46-03F4-415A-B0CC-2E2FC0E7D45E}" name="ET"/>
    <tableColumn id="21" xr3:uid="{7E49ECE7-FCDD-40BE-A5A8-0872547E9436}" name="L2Miss"/>
    <tableColumn id="22" xr3:uid="{E0A31871-CE41-4254-9BF3-4C2E10481D1D}" name="L2Reqs"/>
    <tableColumn id="23" xr3:uid="{3FF24AF2-18B3-4F5C-B470-FF999292A5F2}" name="MissR"/>
    <tableColumn id="24" xr3:uid="{552C700D-754C-4220-B6E3-68A345C2FD25}" name="DRAMLat"/>
    <tableColumn id="25" xr3:uid="{4D4C67E4-E8F9-4E0B-9516-B5E51CA5CF65}" name="L2RespLat"/>
    <tableColumn id="26" xr3:uid="{D5988E3A-B494-4B8B-A4FC-5486951059D3}" name="NPendRe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72C4-840B-404D-AB60-EBC0BB47C148}">
  <dimension ref="A3:I14"/>
  <sheetViews>
    <sheetView topLeftCell="B10" workbookViewId="0">
      <selection activeCell="I42" sqref="I42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9.28515625" bestFit="1" customWidth="1"/>
    <col min="4" max="4" width="7.28515625" bestFit="1" customWidth="1"/>
    <col min="5" max="5" width="5.140625" bestFit="1" customWidth="1"/>
    <col min="6" max="6" width="11.28515625" bestFit="1" customWidth="1"/>
    <col min="7" max="7" width="18.140625" bestFit="1" customWidth="1"/>
    <col min="8" max="8" width="13.28515625" bestFit="1" customWidth="1"/>
    <col min="9" max="9" width="18.140625" bestFit="1" customWidth="1"/>
    <col min="10" max="10" width="16.5703125" bestFit="1" customWidth="1"/>
    <col min="11" max="11" width="23.140625" bestFit="1" customWidth="1"/>
  </cols>
  <sheetData>
    <row r="3" spans="1:9" x14ac:dyDescent="0.25">
      <c r="A3" s="1" t="s">
        <v>44</v>
      </c>
      <c r="B3" s="1" t="s">
        <v>43</v>
      </c>
    </row>
    <row r="4" spans="1:9" x14ac:dyDescent="0.25">
      <c r="A4" s="1" t="s">
        <v>41</v>
      </c>
      <c r="B4" t="s">
        <v>45</v>
      </c>
      <c r="C4" t="s">
        <v>46</v>
      </c>
      <c r="D4" t="s">
        <v>31</v>
      </c>
      <c r="E4" t="s">
        <v>32</v>
      </c>
      <c r="F4" t="s">
        <v>42</v>
      </c>
    </row>
    <row r="5" spans="1:9" x14ac:dyDescent="0.25">
      <c r="A5" s="2" t="s">
        <v>26</v>
      </c>
      <c r="B5" s="3">
        <v>1795</v>
      </c>
      <c r="C5" s="3">
        <v>1157</v>
      </c>
      <c r="D5" s="3">
        <v>411</v>
      </c>
      <c r="E5" s="3">
        <v>851</v>
      </c>
      <c r="F5" s="3">
        <v>1795</v>
      </c>
      <c r="G5">
        <f>416-GETPIVOTDATA("WCLwtRepl",$A$3,"BM","a2time01-trace","Approach","PISCOT")</f>
        <v>5</v>
      </c>
      <c r="H5">
        <f>2050-GETPIVOTDATA("WCLwtRepl",$A$3,"BM","a2time01-trace","Approach","PMSI-NonWrkConsv")</f>
        <v>893</v>
      </c>
      <c r="I5">
        <f>2050-GETPIVOTDATA("WCLwtRepl",$A$3,"BM","a2time01-trace","Approach","PMSI-WrkConsv")</f>
        <v>255</v>
      </c>
    </row>
    <row r="6" spans="1:9" x14ac:dyDescent="0.25">
      <c r="A6" s="2" t="s">
        <v>33</v>
      </c>
      <c r="B6" s="3">
        <v>1598</v>
      </c>
      <c r="C6" s="3">
        <v>1055</v>
      </c>
      <c r="D6" s="3">
        <v>411</v>
      </c>
      <c r="E6" s="3">
        <v>900</v>
      </c>
      <c r="F6" s="3">
        <v>1598</v>
      </c>
      <c r="G6" s="3">
        <v>5</v>
      </c>
      <c r="H6">
        <f>2050-GETPIVOTDATA("WCLwtRepl",$A$3,"BM","aifirf01-trace","Approach","PMSI-NonWrkConsv")</f>
        <v>995</v>
      </c>
      <c r="I6">
        <f>2050-GETPIVOTDATA("WCLwtRepl",$A$3,"BM","aifirf01-trace","Approach","PMSI-WrkConsv")</f>
        <v>452</v>
      </c>
    </row>
    <row r="7" spans="1:9" x14ac:dyDescent="0.25">
      <c r="A7" s="2" t="s">
        <v>34</v>
      </c>
      <c r="B7" s="3">
        <v>1398</v>
      </c>
      <c r="C7" s="3">
        <v>1156</v>
      </c>
      <c r="D7" s="3">
        <v>410</v>
      </c>
      <c r="E7" s="3">
        <v>851</v>
      </c>
      <c r="F7" s="3">
        <v>1398</v>
      </c>
      <c r="G7" s="3">
        <v>6</v>
      </c>
      <c r="H7">
        <f>2050-GETPIVOTDATA("WCLwtRepl",$A$3,"BM","basefp01-trace","Approach","PMSI-NonWrkConsv")</f>
        <v>894</v>
      </c>
      <c r="I7">
        <f>2050-GETPIVOTDATA("WCLwtRepl",$A$3,"BM","basefp01-trace","Approach","PMSI-WrkConsv")</f>
        <v>652</v>
      </c>
    </row>
    <row r="8" spans="1:9" x14ac:dyDescent="0.25">
      <c r="A8" s="2" t="s">
        <v>35</v>
      </c>
      <c r="B8" s="3">
        <v>1798</v>
      </c>
      <c r="C8" s="3">
        <v>1158</v>
      </c>
      <c r="D8" s="3">
        <v>410</v>
      </c>
      <c r="E8" s="3">
        <v>852</v>
      </c>
      <c r="F8" s="3">
        <v>1798</v>
      </c>
      <c r="G8" s="3">
        <v>6</v>
      </c>
      <c r="H8">
        <f>2050-GETPIVOTDATA("WCLwtRepl",$A$3,"BM","cacheb01-trace","Approach","PMSI-NonWrkConsv")</f>
        <v>892</v>
      </c>
      <c r="I8">
        <f>2050-GETPIVOTDATA("WCLwtRepl",$A$3,"BM","cacheb01-trace","Approach","PMSI-WrkConsv")</f>
        <v>252</v>
      </c>
    </row>
    <row r="9" spans="1:9" x14ac:dyDescent="0.25">
      <c r="A9" s="2" t="s">
        <v>36</v>
      </c>
      <c r="B9" s="3">
        <v>1598</v>
      </c>
      <c r="C9" s="3">
        <v>1153</v>
      </c>
      <c r="D9" s="3">
        <v>410</v>
      </c>
      <c r="E9" s="3">
        <v>851</v>
      </c>
      <c r="F9" s="3">
        <v>1598</v>
      </c>
      <c r="G9" s="3">
        <v>6</v>
      </c>
      <c r="H9">
        <f>2050-GETPIVOTDATA("WCLwtRepl",$A$3,"BM","empty-trace","Approach","PMSI-NonWrkConsv")</f>
        <v>897</v>
      </c>
      <c r="I9">
        <f>2050-GETPIVOTDATA("WCLwtRepl",$A$3,"BM","empty-trace","Approach","PMSI-WrkConsv")</f>
        <v>452</v>
      </c>
    </row>
    <row r="10" spans="1:9" x14ac:dyDescent="0.25">
      <c r="A10" s="2" t="s">
        <v>37</v>
      </c>
      <c r="B10" s="3">
        <v>1597</v>
      </c>
      <c r="C10" s="3">
        <v>1055</v>
      </c>
      <c r="D10" s="3">
        <v>410</v>
      </c>
      <c r="E10" s="3">
        <v>851</v>
      </c>
      <c r="F10" s="3">
        <v>1597</v>
      </c>
      <c r="G10" s="3">
        <v>6</v>
      </c>
      <c r="H10">
        <f>2050-GETPIVOTDATA("WCLwtRepl",$A$3,"BM","iirflt01-trace","Approach","PMSI-NonWrkConsv")</f>
        <v>995</v>
      </c>
      <c r="I10">
        <f>2050-GETPIVOTDATA("WCLwtRepl",$A$3,"BM","iirflt01-trace","Approach","PMSI-WrkConsv")</f>
        <v>453</v>
      </c>
    </row>
    <row r="11" spans="1:9" x14ac:dyDescent="0.25">
      <c r="A11" s="2" t="s">
        <v>38</v>
      </c>
      <c r="B11" s="3">
        <v>1598</v>
      </c>
      <c r="C11" s="3">
        <v>1014</v>
      </c>
      <c r="D11" s="3">
        <v>409</v>
      </c>
      <c r="E11" s="3">
        <v>851</v>
      </c>
      <c r="F11" s="3">
        <v>1598</v>
      </c>
      <c r="G11" s="3">
        <v>7</v>
      </c>
      <c r="H11">
        <f>2050-GETPIVOTDATA("WCLwtRepl",$A$3,"BM","pntrch01-trace","Approach","PMSI-NonWrkConsv")</f>
        <v>1036</v>
      </c>
      <c r="I11">
        <f>2050-GETPIVOTDATA("WCLwtRepl",$A$3,"BM","pntrch01-trace","Approach","PMSI-WrkConsv")</f>
        <v>452</v>
      </c>
    </row>
    <row r="12" spans="1:9" x14ac:dyDescent="0.25">
      <c r="A12" s="2" t="s">
        <v>39</v>
      </c>
      <c r="B12" s="3">
        <v>1798</v>
      </c>
      <c r="C12" s="3">
        <v>1157</v>
      </c>
      <c r="D12" s="3">
        <v>410</v>
      </c>
      <c r="E12" s="3">
        <v>901</v>
      </c>
      <c r="F12" s="3">
        <v>1798</v>
      </c>
      <c r="G12" s="3">
        <v>6</v>
      </c>
      <c r="H12">
        <f>2050-GETPIVOTDATA("WCLwtRepl",$A$3,"BM","rspeed01-trace","Approach","PMSI-NonWrkConsv")</f>
        <v>893</v>
      </c>
      <c r="I12">
        <f>2050-GETPIVOTDATA("WCLwtRepl",$A$3,"BM","rspeed01-trace","Approach","PMSI-WrkConsv")</f>
        <v>252</v>
      </c>
    </row>
    <row r="13" spans="1:9" x14ac:dyDescent="0.25">
      <c r="A13" s="2" t="s">
        <v>40</v>
      </c>
      <c r="B13" s="3">
        <v>1798</v>
      </c>
      <c r="C13" s="3">
        <v>1153</v>
      </c>
      <c r="D13" s="3">
        <v>410</v>
      </c>
      <c r="E13" s="3">
        <v>851</v>
      </c>
      <c r="F13" s="3">
        <v>1798</v>
      </c>
      <c r="G13" s="3">
        <v>6</v>
      </c>
      <c r="H13">
        <f>2050-GETPIVOTDATA("WCLwtRepl",$A$3,"BM","ttsprk01-trace","Approach","PMSI-NonWrkConsv")</f>
        <v>897</v>
      </c>
      <c r="I13">
        <f>2050-GETPIVOTDATA("WCLwtRepl",$A$3,"BM","ttsprk01-trace","Approach","PMSI-WrkConsv")</f>
        <v>252</v>
      </c>
    </row>
    <row r="14" spans="1:9" x14ac:dyDescent="0.25">
      <c r="A14" s="2" t="s">
        <v>42</v>
      </c>
      <c r="B14" s="3">
        <v>1798</v>
      </c>
      <c r="C14" s="3">
        <v>1158</v>
      </c>
      <c r="D14" s="3">
        <v>411</v>
      </c>
      <c r="E14" s="3">
        <v>901</v>
      </c>
      <c r="F14" s="3">
        <v>1798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D72A-D9E5-427A-911E-A9CD09CD079A}">
  <dimension ref="A3:F14"/>
  <sheetViews>
    <sheetView workbookViewId="0">
      <selection activeCell="C5" sqref="C5:C13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3.28515625" bestFit="1" customWidth="1"/>
    <col min="4" max="5" width="9" bestFit="1" customWidth="1"/>
    <col min="6" max="6" width="11.28515625" bestFit="1" customWidth="1"/>
  </cols>
  <sheetData>
    <row r="3" spans="1:6" x14ac:dyDescent="0.25">
      <c r="A3" s="1" t="s">
        <v>68</v>
      </c>
      <c r="B3" s="1" t="s">
        <v>43</v>
      </c>
    </row>
    <row r="4" spans="1:6" x14ac:dyDescent="0.25">
      <c r="A4" s="1" t="s">
        <v>41</v>
      </c>
      <c r="B4" t="s">
        <v>27</v>
      </c>
      <c r="C4" t="s">
        <v>30</v>
      </c>
      <c r="D4" t="s">
        <v>32</v>
      </c>
      <c r="E4" t="s">
        <v>31</v>
      </c>
      <c r="F4" t="s">
        <v>42</v>
      </c>
    </row>
    <row r="5" spans="1:6" x14ac:dyDescent="0.25">
      <c r="A5" s="2" t="s">
        <v>26</v>
      </c>
      <c r="B5" s="3">
        <v>4548153</v>
      </c>
      <c r="C5" s="3">
        <v>3821436</v>
      </c>
      <c r="D5" s="3">
        <v>3344522</v>
      </c>
      <c r="E5" s="3">
        <v>4460560</v>
      </c>
      <c r="F5" s="3">
        <v>4548153</v>
      </c>
    </row>
    <row r="6" spans="1:6" x14ac:dyDescent="0.25">
      <c r="A6" s="2" t="s">
        <v>33</v>
      </c>
      <c r="B6" s="3">
        <v>4728452</v>
      </c>
      <c r="C6" s="3">
        <v>4147367</v>
      </c>
      <c r="D6" s="3">
        <v>3685934</v>
      </c>
      <c r="E6" s="3">
        <v>4552182</v>
      </c>
      <c r="F6" s="3">
        <v>4728452</v>
      </c>
    </row>
    <row r="7" spans="1:6" x14ac:dyDescent="0.25">
      <c r="A7" s="2" t="s">
        <v>34</v>
      </c>
      <c r="B7" s="3">
        <v>4592073</v>
      </c>
      <c r="C7" s="3">
        <v>3973208</v>
      </c>
      <c r="D7" s="3">
        <v>3690252</v>
      </c>
      <c r="E7" s="3">
        <v>4009748</v>
      </c>
      <c r="F7" s="3">
        <v>4592073</v>
      </c>
    </row>
    <row r="8" spans="1:6" x14ac:dyDescent="0.25">
      <c r="A8" s="2" t="s">
        <v>35</v>
      </c>
      <c r="B8" s="3">
        <v>12183757</v>
      </c>
      <c r="C8" s="3">
        <v>10941625</v>
      </c>
      <c r="D8" s="3">
        <v>10220648</v>
      </c>
      <c r="E8" s="3">
        <v>10536065</v>
      </c>
      <c r="F8" s="3">
        <v>12183757</v>
      </c>
    </row>
    <row r="9" spans="1:6" x14ac:dyDescent="0.25">
      <c r="A9" s="2" t="s">
        <v>36</v>
      </c>
      <c r="B9" s="3">
        <v>4557603</v>
      </c>
      <c r="C9" s="3">
        <v>3713557</v>
      </c>
      <c r="D9" s="3">
        <v>3437877</v>
      </c>
      <c r="E9" s="3">
        <v>3688186</v>
      </c>
      <c r="F9" s="3">
        <v>4557603</v>
      </c>
    </row>
    <row r="10" spans="1:6" x14ac:dyDescent="0.25">
      <c r="A10" s="2" t="s">
        <v>37</v>
      </c>
      <c r="B10" s="3">
        <v>4602854</v>
      </c>
      <c r="C10" s="3">
        <v>3846370</v>
      </c>
      <c r="D10" s="3">
        <v>3698652</v>
      </c>
      <c r="E10" s="3">
        <v>3789759</v>
      </c>
      <c r="F10" s="3">
        <v>4602854</v>
      </c>
    </row>
    <row r="11" spans="1:6" x14ac:dyDescent="0.25">
      <c r="A11" s="2" t="s">
        <v>38</v>
      </c>
      <c r="B11" s="3">
        <v>4963577</v>
      </c>
      <c r="C11" s="3">
        <v>4375980</v>
      </c>
      <c r="D11" s="3">
        <v>3864935</v>
      </c>
      <c r="E11" s="3">
        <v>4363107</v>
      </c>
      <c r="F11" s="3">
        <v>4963577</v>
      </c>
    </row>
    <row r="12" spans="1:6" x14ac:dyDescent="0.25">
      <c r="A12" s="2" t="s">
        <v>39</v>
      </c>
      <c r="B12" s="3">
        <v>5680791</v>
      </c>
      <c r="C12" s="3">
        <v>4599224</v>
      </c>
      <c r="D12" s="3">
        <v>4377166</v>
      </c>
      <c r="E12" s="3">
        <v>4556226</v>
      </c>
      <c r="F12" s="3">
        <v>5680791</v>
      </c>
    </row>
    <row r="13" spans="1:6" x14ac:dyDescent="0.25">
      <c r="A13" s="2" t="s">
        <v>40</v>
      </c>
      <c r="B13" s="3">
        <v>7842489</v>
      </c>
      <c r="C13" s="3">
        <v>6006765</v>
      </c>
      <c r="D13" s="3">
        <v>5605262</v>
      </c>
      <c r="E13" s="3">
        <v>5951787</v>
      </c>
      <c r="F13" s="3">
        <v>7842489</v>
      </c>
    </row>
    <row r="14" spans="1:6" x14ac:dyDescent="0.25">
      <c r="A14" s="2" t="s">
        <v>42</v>
      </c>
      <c r="B14" s="3">
        <v>12183757</v>
      </c>
      <c r="C14" s="3">
        <v>10941625</v>
      </c>
      <c r="D14" s="3">
        <v>10220648</v>
      </c>
      <c r="E14" s="3">
        <v>10536065</v>
      </c>
      <c r="F14" s="3">
        <v>12183757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workbookViewId="0">
      <selection activeCell="A14" sqref="A14:A142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9" max="9" width="10.5703125" customWidth="1"/>
    <col min="10" max="10" width="11.42578125" customWidth="1"/>
    <col min="11" max="11" width="11.140625" customWidth="1"/>
    <col min="13" max="13" width="13.42578125" customWidth="1"/>
    <col min="15" max="15" width="12.140625" customWidth="1"/>
    <col min="16" max="16" width="11.42578125" customWidth="1"/>
    <col min="17" max="17" width="12.28515625" customWidth="1"/>
    <col min="18" max="18" width="12.85546875" customWidth="1"/>
    <col min="22" max="22" width="9.28515625" customWidth="1"/>
    <col min="24" max="24" width="11.28515625" customWidth="1"/>
    <col min="25" max="25" width="11.85546875" customWidth="1"/>
    <col min="26" max="26" width="12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idden="1" x14ac:dyDescent="0.25">
      <c r="A2" t="s">
        <v>26</v>
      </c>
      <c r="B2" t="s">
        <v>27</v>
      </c>
      <c r="C2" t="s">
        <v>28</v>
      </c>
      <c r="D2" t="s">
        <v>29</v>
      </c>
      <c r="E2">
        <v>0</v>
      </c>
      <c r="F2">
        <v>68826</v>
      </c>
      <c r="G2">
        <v>59579</v>
      </c>
      <c r="H2">
        <v>173</v>
      </c>
      <c r="I2">
        <v>398</v>
      </c>
      <c r="J2">
        <v>1246</v>
      </c>
      <c r="K2">
        <v>348</v>
      </c>
      <c r="L2">
        <v>1598</v>
      </c>
      <c r="M2">
        <v>1598</v>
      </c>
      <c r="N2">
        <v>49</v>
      </c>
      <c r="O2">
        <v>3413544</v>
      </c>
      <c r="P2">
        <v>1722949</v>
      </c>
      <c r="Q2">
        <v>1631016</v>
      </c>
      <c r="R2">
        <v>21918</v>
      </c>
      <c r="S2">
        <v>826360</v>
      </c>
      <c r="T2">
        <v>3995253</v>
      </c>
      <c r="U2">
        <v>0</v>
      </c>
      <c r="V2">
        <v>39064</v>
      </c>
      <c r="W2">
        <v>0</v>
      </c>
      <c r="X2">
        <v>0</v>
      </c>
      <c r="Y2">
        <v>50</v>
      </c>
      <c r="Z2">
        <v>1</v>
      </c>
    </row>
    <row r="3" spans="1:26" hidden="1" x14ac:dyDescent="0.25">
      <c r="A3" t="s">
        <v>26</v>
      </c>
      <c r="B3" t="s">
        <v>27</v>
      </c>
      <c r="C3" t="s">
        <v>28</v>
      </c>
      <c r="D3" t="s">
        <v>29</v>
      </c>
      <c r="E3">
        <v>1</v>
      </c>
      <c r="F3">
        <v>68826</v>
      </c>
      <c r="G3">
        <v>59651</v>
      </c>
      <c r="H3">
        <v>136</v>
      </c>
      <c r="I3">
        <v>398</v>
      </c>
      <c r="J3">
        <v>1246</v>
      </c>
      <c r="K3">
        <v>298</v>
      </c>
      <c r="L3">
        <v>1598</v>
      </c>
      <c r="M3">
        <v>1598</v>
      </c>
      <c r="N3">
        <v>47</v>
      </c>
      <c r="O3">
        <v>3299452</v>
      </c>
      <c r="P3">
        <v>1721153</v>
      </c>
      <c r="Q3">
        <v>1518648</v>
      </c>
      <c r="R3">
        <v>15666</v>
      </c>
      <c r="S3">
        <v>826360</v>
      </c>
      <c r="T3">
        <v>3861503</v>
      </c>
      <c r="U3">
        <v>0</v>
      </c>
      <c r="V3">
        <v>39064</v>
      </c>
      <c r="W3">
        <v>0</v>
      </c>
      <c r="X3">
        <v>0</v>
      </c>
      <c r="Y3">
        <v>50</v>
      </c>
      <c r="Z3">
        <v>1</v>
      </c>
    </row>
    <row r="4" spans="1:26" hidden="1" x14ac:dyDescent="0.25">
      <c r="A4" t="s">
        <v>26</v>
      </c>
      <c r="B4" t="s">
        <v>27</v>
      </c>
      <c r="C4" t="s">
        <v>28</v>
      </c>
      <c r="D4" t="s">
        <v>29</v>
      </c>
      <c r="E4">
        <v>2</v>
      </c>
      <c r="F4">
        <v>68826</v>
      </c>
      <c r="G4">
        <v>58514</v>
      </c>
      <c r="H4">
        <v>228</v>
      </c>
      <c r="I4">
        <v>398</v>
      </c>
      <c r="J4">
        <v>1246</v>
      </c>
      <c r="K4">
        <v>348</v>
      </c>
      <c r="L4">
        <v>1398</v>
      </c>
      <c r="M4">
        <v>1398</v>
      </c>
      <c r="N4">
        <v>57</v>
      </c>
      <c r="O4">
        <v>3979188</v>
      </c>
      <c r="P4">
        <v>1999754</v>
      </c>
      <c r="Q4">
        <v>1920920</v>
      </c>
      <c r="R4">
        <v>26628</v>
      </c>
      <c r="S4">
        <v>826360</v>
      </c>
      <c r="T4">
        <v>4548153</v>
      </c>
      <c r="U4">
        <v>0</v>
      </c>
      <c r="V4">
        <v>39064</v>
      </c>
      <c r="W4">
        <v>0</v>
      </c>
      <c r="X4">
        <v>0</v>
      </c>
      <c r="Y4">
        <v>50</v>
      </c>
      <c r="Z4">
        <v>1</v>
      </c>
    </row>
    <row r="5" spans="1:26" hidden="1" x14ac:dyDescent="0.25">
      <c r="A5" t="s">
        <v>26</v>
      </c>
      <c r="B5" t="s">
        <v>27</v>
      </c>
      <c r="C5" t="s">
        <v>28</v>
      </c>
      <c r="D5" t="s">
        <v>29</v>
      </c>
      <c r="E5">
        <v>3</v>
      </c>
      <c r="F5">
        <v>68826</v>
      </c>
      <c r="G5">
        <v>58496</v>
      </c>
      <c r="H5">
        <v>238</v>
      </c>
      <c r="I5">
        <v>398</v>
      </c>
      <c r="J5">
        <v>1646</v>
      </c>
      <c r="K5">
        <v>352</v>
      </c>
      <c r="L5">
        <v>1795</v>
      </c>
      <c r="M5">
        <v>1795</v>
      </c>
      <c r="N5">
        <v>57</v>
      </c>
      <c r="O5">
        <v>3965547</v>
      </c>
      <c r="P5">
        <v>2030137</v>
      </c>
      <c r="Q5">
        <v>1876914</v>
      </c>
      <c r="R5">
        <v>26464</v>
      </c>
      <c r="S5">
        <v>826360</v>
      </c>
      <c r="T5">
        <v>4489803</v>
      </c>
      <c r="U5">
        <v>0</v>
      </c>
      <c r="V5">
        <v>39064</v>
      </c>
      <c r="W5">
        <v>0</v>
      </c>
      <c r="X5">
        <v>0</v>
      </c>
      <c r="Y5">
        <v>50</v>
      </c>
      <c r="Z5">
        <v>1</v>
      </c>
    </row>
    <row r="6" spans="1:26" hidden="1" x14ac:dyDescent="0.25">
      <c r="A6" t="s">
        <v>26</v>
      </c>
      <c r="B6" t="s">
        <v>30</v>
      </c>
      <c r="C6" t="s">
        <v>28</v>
      </c>
      <c r="D6" t="s">
        <v>29</v>
      </c>
      <c r="E6">
        <v>0</v>
      </c>
      <c r="F6">
        <v>68826</v>
      </c>
      <c r="G6">
        <v>59456</v>
      </c>
      <c r="H6">
        <v>173</v>
      </c>
      <c r="I6">
        <v>398</v>
      </c>
      <c r="J6">
        <v>854</v>
      </c>
      <c r="K6">
        <v>348</v>
      </c>
      <c r="L6">
        <v>1108</v>
      </c>
      <c r="M6">
        <v>1058</v>
      </c>
      <c r="N6">
        <v>42</v>
      </c>
      <c r="O6">
        <v>2923556</v>
      </c>
      <c r="P6">
        <v>1423236</v>
      </c>
      <c r="Q6">
        <v>1440864</v>
      </c>
      <c r="R6">
        <v>18770</v>
      </c>
      <c r="S6">
        <v>826360</v>
      </c>
      <c r="T6">
        <v>3492957</v>
      </c>
      <c r="U6">
        <v>0</v>
      </c>
      <c r="V6">
        <v>39924</v>
      </c>
      <c r="W6">
        <v>0</v>
      </c>
      <c r="X6">
        <v>0</v>
      </c>
      <c r="Y6">
        <v>50</v>
      </c>
      <c r="Z6">
        <v>1</v>
      </c>
    </row>
    <row r="7" spans="1:26" hidden="1" x14ac:dyDescent="0.25">
      <c r="A7" t="s">
        <v>26</v>
      </c>
      <c r="B7" t="s">
        <v>30</v>
      </c>
      <c r="C7" t="s">
        <v>28</v>
      </c>
      <c r="D7" t="s">
        <v>29</v>
      </c>
      <c r="E7">
        <v>1</v>
      </c>
      <c r="F7">
        <v>68826</v>
      </c>
      <c r="G7">
        <v>59788</v>
      </c>
      <c r="H7">
        <v>133</v>
      </c>
      <c r="I7">
        <v>398</v>
      </c>
      <c r="J7">
        <v>801</v>
      </c>
      <c r="K7">
        <v>250</v>
      </c>
      <c r="L7">
        <v>1006</v>
      </c>
      <c r="M7">
        <v>1006</v>
      </c>
      <c r="N7">
        <v>40</v>
      </c>
      <c r="O7">
        <v>2754358</v>
      </c>
      <c r="P7">
        <v>1394095</v>
      </c>
      <c r="Q7">
        <v>1300475</v>
      </c>
      <c r="R7">
        <v>13184</v>
      </c>
      <c r="S7">
        <v>826360</v>
      </c>
      <c r="T7">
        <v>3319768</v>
      </c>
      <c r="U7">
        <v>0</v>
      </c>
      <c r="V7">
        <v>39924</v>
      </c>
      <c r="W7">
        <v>0</v>
      </c>
      <c r="X7">
        <v>0</v>
      </c>
      <c r="Y7">
        <v>50</v>
      </c>
      <c r="Z7">
        <v>1</v>
      </c>
    </row>
    <row r="8" spans="1:26" hidden="1" x14ac:dyDescent="0.25">
      <c r="A8" t="s">
        <v>26</v>
      </c>
      <c r="B8" t="s">
        <v>30</v>
      </c>
      <c r="C8" t="s">
        <v>28</v>
      </c>
      <c r="D8" t="s">
        <v>29</v>
      </c>
      <c r="E8">
        <v>2</v>
      </c>
      <c r="F8">
        <v>68826</v>
      </c>
      <c r="G8">
        <v>58139</v>
      </c>
      <c r="H8">
        <v>216</v>
      </c>
      <c r="I8">
        <v>398</v>
      </c>
      <c r="J8">
        <v>801</v>
      </c>
      <c r="K8">
        <v>348</v>
      </c>
      <c r="L8">
        <v>998</v>
      </c>
      <c r="M8">
        <v>998</v>
      </c>
      <c r="N8">
        <v>47</v>
      </c>
      <c r="O8">
        <v>3255196</v>
      </c>
      <c r="P8">
        <v>1528756</v>
      </c>
      <c r="Q8">
        <v>1668301</v>
      </c>
      <c r="R8">
        <v>23904</v>
      </c>
      <c r="S8">
        <v>826360</v>
      </c>
      <c r="T8">
        <v>3803982</v>
      </c>
      <c r="U8">
        <v>0</v>
      </c>
      <c r="V8">
        <v>39924</v>
      </c>
      <c r="W8">
        <v>0</v>
      </c>
      <c r="X8">
        <v>0</v>
      </c>
      <c r="Y8">
        <v>50</v>
      </c>
      <c r="Z8">
        <v>1</v>
      </c>
    </row>
    <row r="9" spans="1:26" hidden="1" x14ac:dyDescent="0.25">
      <c r="A9" t="s">
        <v>26</v>
      </c>
      <c r="B9" t="s">
        <v>30</v>
      </c>
      <c r="C9" t="s">
        <v>28</v>
      </c>
      <c r="D9" t="s">
        <v>29</v>
      </c>
      <c r="E9">
        <v>3</v>
      </c>
      <c r="F9">
        <v>68826</v>
      </c>
      <c r="G9">
        <v>57997</v>
      </c>
      <c r="H9">
        <v>201</v>
      </c>
      <c r="I9">
        <v>398</v>
      </c>
      <c r="J9">
        <v>903</v>
      </c>
      <c r="K9">
        <v>298</v>
      </c>
      <c r="L9">
        <v>1157</v>
      </c>
      <c r="M9">
        <v>1157</v>
      </c>
      <c r="N9">
        <v>47</v>
      </c>
      <c r="O9">
        <v>3295582</v>
      </c>
      <c r="P9">
        <v>1558700</v>
      </c>
      <c r="Q9">
        <v>1678885</v>
      </c>
      <c r="R9">
        <v>19673</v>
      </c>
      <c r="S9">
        <v>826360</v>
      </c>
      <c r="T9">
        <v>3821436</v>
      </c>
      <c r="U9">
        <v>0</v>
      </c>
      <c r="V9">
        <v>39924</v>
      </c>
      <c r="W9">
        <v>0</v>
      </c>
      <c r="X9">
        <v>0</v>
      </c>
      <c r="Y9">
        <v>50</v>
      </c>
      <c r="Z9">
        <v>1</v>
      </c>
    </row>
    <row r="10" spans="1:26" hidden="1" x14ac:dyDescent="0.25">
      <c r="A10" t="s">
        <v>26</v>
      </c>
      <c r="B10" t="s">
        <v>31</v>
      </c>
      <c r="C10" t="s">
        <v>28</v>
      </c>
      <c r="D10" t="s">
        <v>29</v>
      </c>
      <c r="E10">
        <v>0</v>
      </c>
      <c r="F10">
        <v>68826</v>
      </c>
      <c r="G10">
        <v>55124</v>
      </c>
      <c r="H10">
        <v>1052</v>
      </c>
      <c r="I10">
        <v>10</v>
      </c>
      <c r="J10">
        <v>451</v>
      </c>
      <c r="K10">
        <v>150</v>
      </c>
      <c r="L10">
        <v>455</v>
      </c>
      <c r="M10">
        <v>408</v>
      </c>
      <c r="N10">
        <v>55</v>
      </c>
      <c r="O10">
        <v>3853819</v>
      </c>
      <c r="P10">
        <v>55156</v>
      </c>
      <c r="Q10">
        <v>3743539</v>
      </c>
      <c r="R10">
        <v>52981</v>
      </c>
      <c r="S10">
        <v>826360</v>
      </c>
      <c r="T10">
        <v>4324183</v>
      </c>
      <c r="U10">
        <v>0</v>
      </c>
      <c r="V10">
        <v>55777</v>
      </c>
      <c r="W10">
        <v>0</v>
      </c>
      <c r="X10">
        <v>0</v>
      </c>
      <c r="Y10">
        <v>50</v>
      </c>
      <c r="Z10">
        <v>1</v>
      </c>
    </row>
    <row r="11" spans="1:26" hidden="1" x14ac:dyDescent="0.25">
      <c r="A11" t="s">
        <v>26</v>
      </c>
      <c r="B11" t="s">
        <v>31</v>
      </c>
      <c r="C11" t="s">
        <v>28</v>
      </c>
      <c r="D11" t="s">
        <v>29</v>
      </c>
      <c r="E11">
        <v>1</v>
      </c>
      <c r="F11">
        <v>68826</v>
      </c>
      <c r="G11">
        <v>54283</v>
      </c>
      <c r="H11">
        <v>1117</v>
      </c>
      <c r="I11">
        <v>8</v>
      </c>
      <c r="J11">
        <v>491</v>
      </c>
      <c r="K11">
        <v>144</v>
      </c>
      <c r="L11">
        <v>495</v>
      </c>
      <c r="M11">
        <v>410</v>
      </c>
      <c r="N11">
        <v>58</v>
      </c>
      <c r="O11">
        <v>3994546</v>
      </c>
      <c r="P11">
        <v>58516</v>
      </c>
      <c r="Q11">
        <v>3881747</v>
      </c>
      <c r="R11">
        <v>56891</v>
      </c>
      <c r="S11">
        <v>826360</v>
      </c>
      <c r="T11">
        <v>4438145</v>
      </c>
      <c r="U11">
        <v>0</v>
      </c>
      <c r="V11">
        <v>55777</v>
      </c>
      <c r="W11">
        <v>0</v>
      </c>
      <c r="X11">
        <v>0</v>
      </c>
      <c r="Y11">
        <v>50</v>
      </c>
      <c r="Z11">
        <v>1</v>
      </c>
    </row>
    <row r="12" spans="1:26" hidden="1" x14ac:dyDescent="0.25">
      <c r="A12" t="s">
        <v>26</v>
      </c>
      <c r="B12" t="s">
        <v>31</v>
      </c>
      <c r="C12" t="s">
        <v>28</v>
      </c>
      <c r="D12" t="s">
        <v>29</v>
      </c>
      <c r="E12">
        <v>2</v>
      </c>
      <c r="F12">
        <v>68826</v>
      </c>
      <c r="G12">
        <v>54229</v>
      </c>
      <c r="H12">
        <v>1205</v>
      </c>
      <c r="I12">
        <v>12</v>
      </c>
      <c r="J12">
        <v>451</v>
      </c>
      <c r="K12">
        <v>150</v>
      </c>
      <c r="L12">
        <v>455</v>
      </c>
      <c r="M12">
        <v>411</v>
      </c>
      <c r="N12">
        <v>58</v>
      </c>
      <c r="O12">
        <v>4014792</v>
      </c>
      <c r="P12">
        <v>58774</v>
      </c>
      <c r="Q12">
        <v>3901789</v>
      </c>
      <c r="R12">
        <v>60428</v>
      </c>
      <c r="S12">
        <v>826360</v>
      </c>
      <c r="T12">
        <v>4460560</v>
      </c>
      <c r="U12">
        <v>0</v>
      </c>
      <c r="V12">
        <v>55777</v>
      </c>
      <c r="W12">
        <v>0</v>
      </c>
      <c r="X12">
        <v>0</v>
      </c>
      <c r="Y12">
        <v>50</v>
      </c>
      <c r="Z12">
        <v>1</v>
      </c>
    </row>
    <row r="13" spans="1:26" hidden="1" x14ac:dyDescent="0.25">
      <c r="A13" t="s">
        <v>26</v>
      </c>
      <c r="B13" t="s">
        <v>31</v>
      </c>
      <c r="C13" t="s">
        <v>28</v>
      </c>
      <c r="D13" t="s">
        <v>29</v>
      </c>
      <c r="E13">
        <v>3</v>
      </c>
      <c r="F13">
        <v>68826</v>
      </c>
      <c r="G13">
        <v>55891</v>
      </c>
      <c r="H13">
        <v>996</v>
      </c>
      <c r="I13">
        <v>16</v>
      </c>
      <c r="J13">
        <v>451</v>
      </c>
      <c r="K13">
        <v>150</v>
      </c>
      <c r="L13">
        <v>455</v>
      </c>
      <c r="M13">
        <v>408</v>
      </c>
      <c r="N13">
        <v>53</v>
      </c>
      <c r="O13">
        <v>3697334</v>
      </c>
      <c r="P13">
        <v>52129</v>
      </c>
      <c r="Q13">
        <v>3589314</v>
      </c>
      <c r="R13">
        <v>50554</v>
      </c>
      <c r="S13">
        <v>826360</v>
      </c>
      <c r="T13">
        <v>4182017</v>
      </c>
      <c r="U13">
        <v>0</v>
      </c>
      <c r="V13">
        <v>55777</v>
      </c>
      <c r="W13">
        <v>0</v>
      </c>
      <c r="X13">
        <v>0</v>
      </c>
      <c r="Y13">
        <v>50</v>
      </c>
      <c r="Z13">
        <v>1</v>
      </c>
    </row>
    <row r="14" spans="1:26" x14ac:dyDescent="0.25">
      <c r="A14" t="s">
        <v>26</v>
      </c>
      <c r="B14" t="s">
        <v>32</v>
      </c>
      <c r="C14" t="s">
        <v>28</v>
      </c>
      <c r="D14" t="s">
        <v>29</v>
      </c>
      <c r="E14">
        <v>0</v>
      </c>
      <c r="F14">
        <v>68826</v>
      </c>
      <c r="G14">
        <v>58981</v>
      </c>
      <c r="H14">
        <v>1177</v>
      </c>
      <c r="I14">
        <v>10</v>
      </c>
      <c r="J14">
        <v>893</v>
      </c>
      <c r="K14">
        <v>243</v>
      </c>
      <c r="L14">
        <v>897</v>
      </c>
      <c r="M14">
        <v>847</v>
      </c>
      <c r="N14">
        <v>34</v>
      </c>
      <c r="O14">
        <v>2398336</v>
      </c>
      <c r="P14">
        <v>39752</v>
      </c>
      <c r="Q14">
        <v>2299603</v>
      </c>
      <c r="R14">
        <v>65438</v>
      </c>
      <c r="S14">
        <v>826360</v>
      </c>
      <c r="T14">
        <v>2912661</v>
      </c>
      <c r="U14">
        <v>0</v>
      </c>
      <c r="V14">
        <v>44128</v>
      </c>
      <c r="W14">
        <v>0</v>
      </c>
      <c r="X14">
        <v>0</v>
      </c>
      <c r="Y14">
        <v>50</v>
      </c>
      <c r="Z14">
        <v>1</v>
      </c>
    </row>
    <row r="15" spans="1:26" hidden="1" x14ac:dyDescent="0.25">
      <c r="A15" t="s">
        <v>26</v>
      </c>
      <c r="B15" t="s">
        <v>32</v>
      </c>
      <c r="C15" t="s">
        <v>28</v>
      </c>
      <c r="D15" t="s">
        <v>29</v>
      </c>
      <c r="E15">
        <v>1</v>
      </c>
      <c r="F15">
        <v>68826</v>
      </c>
      <c r="G15">
        <v>58463</v>
      </c>
      <c r="H15">
        <v>1305</v>
      </c>
      <c r="I15">
        <v>10</v>
      </c>
      <c r="J15">
        <v>847</v>
      </c>
      <c r="K15">
        <v>200</v>
      </c>
      <c r="L15">
        <v>851</v>
      </c>
      <c r="M15">
        <v>851</v>
      </c>
      <c r="N15">
        <v>37</v>
      </c>
      <c r="O15">
        <v>2566751</v>
      </c>
      <c r="P15">
        <v>41863</v>
      </c>
      <c r="Q15">
        <v>2466425</v>
      </c>
      <c r="R15">
        <v>70696</v>
      </c>
      <c r="S15">
        <v>826360</v>
      </c>
      <c r="T15">
        <v>3080210</v>
      </c>
      <c r="U15">
        <v>0</v>
      </c>
      <c r="V15">
        <v>44128</v>
      </c>
      <c r="W15">
        <v>0</v>
      </c>
      <c r="X15">
        <v>0</v>
      </c>
      <c r="Y15">
        <v>50</v>
      </c>
      <c r="Z15">
        <v>1</v>
      </c>
    </row>
    <row r="16" spans="1:26" hidden="1" x14ac:dyDescent="0.25">
      <c r="A16" t="s">
        <v>26</v>
      </c>
      <c r="B16" t="s">
        <v>32</v>
      </c>
      <c r="C16" t="s">
        <v>28</v>
      </c>
      <c r="D16" t="s">
        <v>29</v>
      </c>
      <c r="E16">
        <v>2</v>
      </c>
      <c r="F16">
        <v>68826</v>
      </c>
      <c r="G16">
        <v>56813</v>
      </c>
      <c r="H16">
        <v>1355</v>
      </c>
      <c r="I16">
        <v>12</v>
      </c>
      <c r="J16">
        <v>844</v>
      </c>
      <c r="K16">
        <v>192</v>
      </c>
      <c r="L16">
        <v>848</v>
      </c>
      <c r="M16">
        <v>801</v>
      </c>
      <c r="N16">
        <v>41</v>
      </c>
      <c r="O16">
        <v>2858444</v>
      </c>
      <c r="P16">
        <v>48620</v>
      </c>
      <c r="Q16">
        <v>2753011</v>
      </c>
      <c r="R16">
        <v>72114</v>
      </c>
      <c r="S16">
        <v>826360</v>
      </c>
      <c r="T16">
        <v>3344522</v>
      </c>
      <c r="U16">
        <v>0</v>
      </c>
      <c r="V16">
        <v>44128</v>
      </c>
      <c r="W16">
        <v>0</v>
      </c>
      <c r="X16">
        <v>0</v>
      </c>
      <c r="Y16">
        <v>50</v>
      </c>
      <c r="Z16">
        <v>1</v>
      </c>
    </row>
    <row r="17" spans="1:26" hidden="1" x14ac:dyDescent="0.25">
      <c r="A17" t="s">
        <v>26</v>
      </c>
      <c r="B17" t="s">
        <v>32</v>
      </c>
      <c r="C17" t="s">
        <v>28</v>
      </c>
      <c r="D17" t="s">
        <v>29</v>
      </c>
      <c r="E17">
        <v>3</v>
      </c>
      <c r="F17">
        <v>68826</v>
      </c>
      <c r="G17">
        <v>56919</v>
      </c>
      <c r="H17">
        <v>1348</v>
      </c>
      <c r="I17">
        <v>16</v>
      </c>
      <c r="J17">
        <v>847</v>
      </c>
      <c r="K17">
        <v>200</v>
      </c>
      <c r="L17">
        <v>851</v>
      </c>
      <c r="M17">
        <v>851</v>
      </c>
      <c r="N17">
        <v>41</v>
      </c>
      <c r="O17">
        <v>2842324</v>
      </c>
      <c r="P17">
        <v>48220</v>
      </c>
      <c r="Q17">
        <v>2737185</v>
      </c>
      <c r="R17">
        <v>73491</v>
      </c>
      <c r="S17">
        <v>826360</v>
      </c>
      <c r="T17">
        <v>3326816</v>
      </c>
      <c r="U17">
        <v>0</v>
      </c>
      <c r="V17">
        <v>44128</v>
      </c>
      <c r="W17">
        <v>0</v>
      </c>
      <c r="X17">
        <v>0</v>
      </c>
      <c r="Y17">
        <v>50</v>
      </c>
      <c r="Z17">
        <v>1</v>
      </c>
    </row>
    <row r="18" spans="1:26" hidden="1" x14ac:dyDescent="0.25">
      <c r="A18" t="s">
        <v>33</v>
      </c>
      <c r="B18" t="s">
        <v>27</v>
      </c>
      <c r="C18" t="s">
        <v>28</v>
      </c>
      <c r="D18" t="s">
        <v>29</v>
      </c>
      <c r="E18">
        <v>0</v>
      </c>
      <c r="F18">
        <v>71833</v>
      </c>
      <c r="G18">
        <v>61108</v>
      </c>
      <c r="H18">
        <v>252</v>
      </c>
      <c r="I18">
        <v>398</v>
      </c>
      <c r="J18">
        <v>1246</v>
      </c>
      <c r="K18">
        <v>398</v>
      </c>
      <c r="L18">
        <v>1598</v>
      </c>
      <c r="M18">
        <v>1598</v>
      </c>
      <c r="N18">
        <v>57</v>
      </c>
      <c r="O18">
        <v>4113501</v>
      </c>
      <c r="P18">
        <v>2071849</v>
      </c>
      <c r="Q18">
        <v>1980544</v>
      </c>
      <c r="R18">
        <v>31346</v>
      </c>
      <c r="S18">
        <v>866139</v>
      </c>
      <c r="T18">
        <v>4728452</v>
      </c>
      <c r="U18">
        <v>0</v>
      </c>
      <c r="V18">
        <v>40416</v>
      </c>
      <c r="W18">
        <v>0</v>
      </c>
      <c r="X18">
        <v>0</v>
      </c>
      <c r="Y18">
        <v>50</v>
      </c>
      <c r="Z18">
        <v>1</v>
      </c>
    </row>
    <row r="19" spans="1:26" hidden="1" x14ac:dyDescent="0.25">
      <c r="A19" t="s">
        <v>33</v>
      </c>
      <c r="B19" t="s">
        <v>27</v>
      </c>
      <c r="C19" t="s">
        <v>28</v>
      </c>
      <c r="D19" t="s">
        <v>29</v>
      </c>
      <c r="E19">
        <v>1</v>
      </c>
      <c r="F19">
        <v>71833</v>
      </c>
      <c r="G19">
        <v>62576</v>
      </c>
      <c r="H19">
        <v>123</v>
      </c>
      <c r="I19">
        <v>398</v>
      </c>
      <c r="J19">
        <v>1246</v>
      </c>
      <c r="K19">
        <v>402</v>
      </c>
      <c r="L19">
        <v>1598</v>
      </c>
      <c r="M19">
        <v>1598</v>
      </c>
      <c r="N19">
        <v>45</v>
      </c>
      <c r="O19">
        <v>3277199</v>
      </c>
      <c r="P19">
        <v>1724199</v>
      </c>
      <c r="Q19">
        <v>1490424</v>
      </c>
      <c r="R19">
        <v>15778</v>
      </c>
      <c r="S19">
        <v>866139</v>
      </c>
      <c r="T19">
        <v>3898702</v>
      </c>
      <c r="U19">
        <v>0</v>
      </c>
      <c r="V19">
        <v>40416</v>
      </c>
      <c r="W19">
        <v>0</v>
      </c>
      <c r="X19">
        <v>0</v>
      </c>
      <c r="Y19">
        <v>50</v>
      </c>
      <c r="Z19">
        <v>1</v>
      </c>
    </row>
    <row r="20" spans="1:26" hidden="1" x14ac:dyDescent="0.25">
      <c r="A20" t="s">
        <v>33</v>
      </c>
      <c r="B20" t="s">
        <v>27</v>
      </c>
      <c r="C20" t="s">
        <v>28</v>
      </c>
      <c r="D20" t="s">
        <v>29</v>
      </c>
      <c r="E20">
        <v>2</v>
      </c>
      <c r="F20">
        <v>71833</v>
      </c>
      <c r="G20">
        <v>61065</v>
      </c>
      <c r="H20">
        <v>232</v>
      </c>
      <c r="I20">
        <v>398</v>
      </c>
      <c r="J20">
        <v>1246</v>
      </c>
      <c r="K20">
        <v>402</v>
      </c>
      <c r="L20">
        <v>1596</v>
      </c>
      <c r="M20">
        <v>1596</v>
      </c>
      <c r="N20">
        <v>57</v>
      </c>
      <c r="O20">
        <v>4114431</v>
      </c>
      <c r="P20">
        <v>2123246</v>
      </c>
      <c r="Q20">
        <v>1930120</v>
      </c>
      <c r="R20">
        <v>30522</v>
      </c>
      <c r="S20">
        <v>866139</v>
      </c>
      <c r="T20">
        <v>4677952</v>
      </c>
      <c r="U20">
        <v>0</v>
      </c>
      <c r="V20">
        <v>40416</v>
      </c>
      <c r="W20">
        <v>0</v>
      </c>
      <c r="X20">
        <v>0</v>
      </c>
      <c r="Y20">
        <v>50</v>
      </c>
      <c r="Z20">
        <v>1</v>
      </c>
    </row>
    <row r="21" spans="1:26" hidden="1" x14ac:dyDescent="0.25">
      <c r="A21" t="s">
        <v>33</v>
      </c>
      <c r="B21" t="s">
        <v>27</v>
      </c>
      <c r="C21" t="s">
        <v>28</v>
      </c>
      <c r="D21" t="s">
        <v>29</v>
      </c>
      <c r="E21">
        <v>3</v>
      </c>
      <c r="F21">
        <v>71833</v>
      </c>
      <c r="G21">
        <v>62167</v>
      </c>
      <c r="H21">
        <v>195</v>
      </c>
      <c r="I21">
        <v>398</v>
      </c>
      <c r="J21">
        <v>1246</v>
      </c>
      <c r="K21">
        <v>402</v>
      </c>
      <c r="L21">
        <v>1598</v>
      </c>
      <c r="M21">
        <v>1598</v>
      </c>
      <c r="N21">
        <v>49</v>
      </c>
      <c r="O21">
        <v>3544109</v>
      </c>
      <c r="P21">
        <v>1822250</v>
      </c>
      <c r="Q21">
        <v>1659692</v>
      </c>
      <c r="R21">
        <v>24792</v>
      </c>
      <c r="S21">
        <v>866139</v>
      </c>
      <c r="T21">
        <v>4173802</v>
      </c>
      <c r="U21">
        <v>0</v>
      </c>
      <c r="V21">
        <v>40416</v>
      </c>
      <c r="W21">
        <v>0</v>
      </c>
      <c r="X21">
        <v>0</v>
      </c>
      <c r="Y21">
        <v>50</v>
      </c>
      <c r="Z21">
        <v>1</v>
      </c>
    </row>
    <row r="22" spans="1:26" hidden="1" x14ac:dyDescent="0.25">
      <c r="A22" t="s">
        <v>33</v>
      </c>
      <c r="B22" t="s">
        <v>30</v>
      </c>
      <c r="C22" t="s">
        <v>28</v>
      </c>
      <c r="D22" t="s">
        <v>29</v>
      </c>
      <c r="E22">
        <v>0</v>
      </c>
      <c r="F22">
        <v>71833</v>
      </c>
      <c r="G22">
        <v>60872</v>
      </c>
      <c r="H22">
        <v>190</v>
      </c>
      <c r="I22">
        <v>398</v>
      </c>
      <c r="J22">
        <v>756</v>
      </c>
      <c r="K22">
        <v>298</v>
      </c>
      <c r="L22">
        <v>998</v>
      </c>
      <c r="M22">
        <v>998</v>
      </c>
      <c r="N22">
        <v>47</v>
      </c>
      <c r="O22">
        <v>3413896</v>
      </c>
      <c r="P22">
        <v>1659059</v>
      </c>
      <c r="Q22">
        <v>1693965</v>
      </c>
      <c r="R22">
        <v>21028</v>
      </c>
      <c r="S22">
        <v>866139</v>
      </c>
      <c r="T22">
        <v>3977980</v>
      </c>
      <c r="U22">
        <v>0</v>
      </c>
      <c r="V22">
        <v>43222</v>
      </c>
      <c r="W22">
        <v>0</v>
      </c>
      <c r="X22">
        <v>0</v>
      </c>
      <c r="Y22">
        <v>50</v>
      </c>
      <c r="Z22">
        <v>1</v>
      </c>
    </row>
    <row r="23" spans="1:26" hidden="1" x14ac:dyDescent="0.25">
      <c r="A23" t="s">
        <v>33</v>
      </c>
      <c r="B23" t="s">
        <v>30</v>
      </c>
      <c r="C23" t="s">
        <v>28</v>
      </c>
      <c r="D23" t="s">
        <v>29</v>
      </c>
      <c r="E23">
        <v>1</v>
      </c>
      <c r="F23">
        <v>71833</v>
      </c>
      <c r="G23">
        <v>62497</v>
      </c>
      <c r="H23">
        <v>140</v>
      </c>
      <c r="I23">
        <v>398</v>
      </c>
      <c r="J23">
        <v>850</v>
      </c>
      <c r="K23">
        <v>299</v>
      </c>
      <c r="L23">
        <v>1033</v>
      </c>
      <c r="M23">
        <v>1033</v>
      </c>
      <c r="N23">
        <v>39</v>
      </c>
      <c r="O23">
        <v>2834937</v>
      </c>
      <c r="P23">
        <v>1455403</v>
      </c>
      <c r="Q23">
        <v>1317037</v>
      </c>
      <c r="R23">
        <v>14901</v>
      </c>
      <c r="S23">
        <v>866139</v>
      </c>
      <c r="T23">
        <v>3448384</v>
      </c>
      <c r="U23">
        <v>0</v>
      </c>
      <c r="V23">
        <v>43222</v>
      </c>
      <c r="W23">
        <v>0</v>
      </c>
      <c r="X23">
        <v>0</v>
      </c>
      <c r="Y23">
        <v>50</v>
      </c>
      <c r="Z23">
        <v>1</v>
      </c>
    </row>
    <row r="24" spans="1:26" hidden="1" x14ac:dyDescent="0.25">
      <c r="A24" t="s">
        <v>33</v>
      </c>
      <c r="B24" t="s">
        <v>30</v>
      </c>
      <c r="C24" t="s">
        <v>28</v>
      </c>
      <c r="D24" t="s">
        <v>29</v>
      </c>
      <c r="E24">
        <v>2</v>
      </c>
      <c r="F24">
        <v>71833</v>
      </c>
      <c r="G24">
        <v>60337</v>
      </c>
      <c r="H24">
        <v>240</v>
      </c>
      <c r="I24">
        <v>398</v>
      </c>
      <c r="J24">
        <v>854</v>
      </c>
      <c r="K24">
        <v>250</v>
      </c>
      <c r="L24">
        <v>1006</v>
      </c>
      <c r="M24">
        <v>1006</v>
      </c>
      <c r="N24">
        <v>49</v>
      </c>
      <c r="O24">
        <v>3559419</v>
      </c>
      <c r="P24">
        <v>1675514</v>
      </c>
      <c r="Q24">
        <v>1823568</v>
      </c>
      <c r="R24">
        <v>26121</v>
      </c>
      <c r="S24">
        <v>866139</v>
      </c>
      <c r="T24">
        <v>4147367</v>
      </c>
      <c r="U24">
        <v>0</v>
      </c>
      <c r="V24">
        <v>43222</v>
      </c>
      <c r="W24">
        <v>0</v>
      </c>
      <c r="X24">
        <v>0</v>
      </c>
      <c r="Y24">
        <v>50</v>
      </c>
      <c r="Z24">
        <v>1</v>
      </c>
    </row>
    <row r="25" spans="1:26" hidden="1" x14ac:dyDescent="0.25">
      <c r="A25" t="s">
        <v>33</v>
      </c>
      <c r="B25" t="s">
        <v>30</v>
      </c>
      <c r="C25" t="s">
        <v>28</v>
      </c>
      <c r="D25" t="s">
        <v>29</v>
      </c>
      <c r="E25">
        <v>3</v>
      </c>
      <c r="F25">
        <v>71833</v>
      </c>
      <c r="G25">
        <v>60404</v>
      </c>
      <c r="H25">
        <v>254</v>
      </c>
      <c r="I25">
        <v>398</v>
      </c>
      <c r="J25">
        <v>850</v>
      </c>
      <c r="K25">
        <v>348</v>
      </c>
      <c r="L25">
        <v>1055</v>
      </c>
      <c r="M25">
        <v>1055</v>
      </c>
      <c r="N25">
        <v>49</v>
      </c>
      <c r="O25">
        <v>3558661</v>
      </c>
      <c r="P25">
        <v>1650794</v>
      </c>
      <c r="Q25">
        <v>1847463</v>
      </c>
      <c r="R25">
        <v>28146</v>
      </c>
      <c r="S25">
        <v>866139</v>
      </c>
      <c r="T25">
        <v>4130247</v>
      </c>
      <c r="U25">
        <v>0</v>
      </c>
      <c r="V25">
        <v>43222</v>
      </c>
      <c r="W25">
        <v>0</v>
      </c>
      <c r="X25">
        <v>0</v>
      </c>
      <c r="Y25">
        <v>50</v>
      </c>
      <c r="Z25">
        <v>1</v>
      </c>
    </row>
    <row r="26" spans="1:26" hidden="1" x14ac:dyDescent="0.25">
      <c r="A26" t="s">
        <v>33</v>
      </c>
      <c r="B26" t="s">
        <v>31</v>
      </c>
      <c r="C26" t="s">
        <v>28</v>
      </c>
      <c r="D26" t="s">
        <v>29</v>
      </c>
      <c r="E26">
        <v>0</v>
      </c>
      <c r="F26">
        <v>71833</v>
      </c>
      <c r="G26">
        <v>58055</v>
      </c>
      <c r="H26">
        <v>1178</v>
      </c>
      <c r="I26">
        <v>10</v>
      </c>
      <c r="J26">
        <v>450</v>
      </c>
      <c r="K26">
        <v>100</v>
      </c>
      <c r="L26">
        <v>454</v>
      </c>
      <c r="M26">
        <v>411</v>
      </c>
      <c r="N26">
        <v>52</v>
      </c>
      <c r="O26">
        <v>3761972</v>
      </c>
      <c r="P26">
        <v>55486</v>
      </c>
      <c r="Q26">
        <v>3648431</v>
      </c>
      <c r="R26">
        <v>57801</v>
      </c>
      <c r="S26">
        <v>866139</v>
      </c>
      <c r="T26">
        <v>4248411</v>
      </c>
      <c r="U26">
        <v>0</v>
      </c>
      <c r="V26">
        <v>57906</v>
      </c>
      <c r="W26">
        <v>0</v>
      </c>
      <c r="X26">
        <v>0</v>
      </c>
      <c r="Y26">
        <v>50</v>
      </c>
      <c r="Z26">
        <v>1</v>
      </c>
    </row>
    <row r="27" spans="1:26" hidden="1" x14ac:dyDescent="0.25">
      <c r="A27" t="s">
        <v>33</v>
      </c>
      <c r="B27" t="s">
        <v>31</v>
      </c>
      <c r="C27" t="s">
        <v>28</v>
      </c>
      <c r="D27" t="s">
        <v>29</v>
      </c>
      <c r="E27">
        <v>1</v>
      </c>
      <c r="F27">
        <v>71833</v>
      </c>
      <c r="G27">
        <v>55751</v>
      </c>
      <c r="H27">
        <v>1218</v>
      </c>
      <c r="I27">
        <v>9</v>
      </c>
      <c r="J27">
        <v>449</v>
      </c>
      <c r="K27">
        <v>138</v>
      </c>
      <c r="L27">
        <v>453</v>
      </c>
      <c r="M27">
        <v>409</v>
      </c>
      <c r="N27">
        <v>57</v>
      </c>
      <c r="O27">
        <v>4102546</v>
      </c>
      <c r="P27">
        <v>64679</v>
      </c>
      <c r="Q27">
        <v>3982116</v>
      </c>
      <c r="R27">
        <v>58846</v>
      </c>
      <c r="S27">
        <v>866139</v>
      </c>
      <c r="T27">
        <v>4549112</v>
      </c>
      <c r="U27">
        <v>0</v>
      </c>
      <c r="V27">
        <v>57906</v>
      </c>
      <c r="W27">
        <v>0</v>
      </c>
      <c r="X27">
        <v>0</v>
      </c>
      <c r="Y27">
        <v>50</v>
      </c>
      <c r="Z27">
        <v>1</v>
      </c>
    </row>
    <row r="28" spans="1:26" hidden="1" x14ac:dyDescent="0.25">
      <c r="A28" t="s">
        <v>33</v>
      </c>
      <c r="B28" t="s">
        <v>31</v>
      </c>
      <c r="C28" t="s">
        <v>28</v>
      </c>
      <c r="D28" t="s">
        <v>29</v>
      </c>
      <c r="E28">
        <v>2</v>
      </c>
      <c r="F28">
        <v>71833</v>
      </c>
      <c r="G28">
        <v>55805</v>
      </c>
      <c r="H28">
        <v>1225</v>
      </c>
      <c r="I28">
        <v>12</v>
      </c>
      <c r="J28">
        <v>491</v>
      </c>
      <c r="K28">
        <v>138</v>
      </c>
      <c r="L28">
        <v>495</v>
      </c>
      <c r="M28">
        <v>409</v>
      </c>
      <c r="N28">
        <v>57</v>
      </c>
      <c r="O28">
        <v>4103409</v>
      </c>
      <c r="P28">
        <v>64490</v>
      </c>
      <c r="Q28">
        <v>3983114</v>
      </c>
      <c r="R28">
        <v>59359</v>
      </c>
      <c r="S28">
        <v>866139</v>
      </c>
      <c r="T28">
        <v>4552182</v>
      </c>
      <c r="U28">
        <v>0</v>
      </c>
      <c r="V28">
        <v>57906</v>
      </c>
      <c r="W28">
        <v>0</v>
      </c>
      <c r="X28">
        <v>0</v>
      </c>
      <c r="Y28">
        <v>50</v>
      </c>
      <c r="Z28">
        <v>1</v>
      </c>
    </row>
    <row r="29" spans="1:26" hidden="1" x14ac:dyDescent="0.25">
      <c r="A29" t="s">
        <v>33</v>
      </c>
      <c r="B29" t="s">
        <v>31</v>
      </c>
      <c r="C29" t="s">
        <v>28</v>
      </c>
      <c r="D29" t="s">
        <v>29</v>
      </c>
      <c r="E29">
        <v>3</v>
      </c>
      <c r="F29">
        <v>71833</v>
      </c>
      <c r="G29">
        <v>59815</v>
      </c>
      <c r="H29">
        <v>1093</v>
      </c>
      <c r="I29">
        <v>16</v>
      </c>
      <c r="J29">
        <v>448</v>
      </c>
      <c r="K29">
        <v>100</v>
      </c>
      <c r="L29">
        <v>452</v>
      </c>
      <c r="M29">
        <v>408</v>
      </c>
      <c r="N29">
        <v>47</v>
      </c>
      <c r="O29">
        <v>3419321</v>
      </c>
      <c r="P29">
        <v>48409</v>
      </c>
      <c r="Q29">
        <v>3311097</v>
      </c>
      <c r="R29">
        <v>54489</v>
      </c>
      <c r="S29">
        <v>866139</v>
      </c>
      <c r="T29">
        <v>3920786</v>
      </c>
      <c r="U29">
        <v>0</v>
      </c>
      <c r="V29">
        <v>57906</v>
      </c>
      <c r="W29">
        <v>0</v>
      </c>
      <c r="X29">
        <v>0</v>
      </c>
      <c r="Y29">
        <v>50</v>
      </c>
      <c r="Z29">
        <v>1</v>
      </c>
    </row>
    <row r="30" spans="1:26" x14ac:dyDescent="0.25">
      <c r="A30" t="s">
        <v>33</v>
      </c>
      <c r="B30" t="s">
        <v>32</v>
      </c>
      <c r="C30" t="s">
        <v>28</v>
      </c>
      <c r="D30" t="s">
        <v>29</v>
      </c>
      <c r="E30">
        <v>0</v>
      </c>
      <c r="F30">
        <v>71833</v>
      </c>
      <c r="G30">
        <v>61636</v>
      </c>
      <c r="H30">
        <v>1296</v>
      </c>
      <c r="I30">
        <v>10</v>
      </c>
      <c r="J30">
        <v>941</v>
      </c>
      <c r="K30">
        <v>243</v>
      </c>
      <c r="L30">
        <v>945</v>
      </c>
      <c r="M30">
        <v>898</v>
      </c>
      <c r="N30">
        <v>34</v>
      </c>
      <c r="O30">
        <v>2495619</v>
      </c>
      <c r="P30">
        <v>41137</v>
      </c>
      <c r="Q30">
        <v>2392846</v>
      </c>
      <c r="R30">
        <v>71847</v>
      </c>
      <c r="S30">
        <v>866139</v>
      </c>
      <c r="T30">
        <v>3040235</v>
      </c>
      <c r="U30">
        <v>0</v>
      </c>
      <c r="V30">
        <v>48454</v>
      </c>
      <c r="W30">
        <v>0</v>
      </c>
      <c r="X30">
        <v>0</v>
      </c>
      <c r="Y30">
        <v>50</v>
      </c>
      <c r="Z30">
        <v>1</v>
      </c>
    </row>
    <row r="31" spans="1:26" hidden="1" x14ac:dyDescent="0.25">
      <c r="A31" t="s">
        <v>33</v>
      </c>
      <c r="B31" t="s">
        <v>32</v>
      </c>
      <c r="C31" t="s">
        <v>28</v>
      </c>
      <c r="D31" t="s">
        <v>29</v>
      </c>
      <c r="E31">
        <v>1</v>
      </c>
      <c r="F31">
        <v>71833</v>
      </c>
      <c r="G31">
        <v>58791</v>
      </c>
      <c r="H31">
        <v>1590</v>
      </c>
      <c r="I31">
        <v>10</v>
      </c>
      <c r="J31">
        <v>896</v>
      </c>
      <c r="K31">
        <v>243</v>
      </c>
      <c r="L31">
        <v>900</v>
      </c>
      <c r="M31">
        <v>900</v>
      </c>
      <c r="N31">
        <v>44</v>
      </c>
      <c r="O31">
        <v>3176596</v>
      </c>
      <c r="P31">
        <v>52591</v>
      </c>
      <c r="Q31">
        <v>3065214</v>
      </c>
      <c r="R31">
        <v>86604</v>
      </c>
      <c r="S31">
        <v>866139</v>
      </c>
      <c r="T31">
        <v>3685934</v>
      </c>
      <c r="U31">
        <v>0</v>
      </c>
      <c r="V31">
        <v>48454</v>
      </c>
      <c r="W31">
        <v>0</v>
      </c>
      <c r="X31">
        <v>0</v>
      </c>
      <c r="Y31">
        <v>50</v>
      </c>
      <c r="Z31">
        <v>1</v>
      </c>
    </row>
    <row r="32" spans="1:26" hidden="1" x14ac:dyDescent="0.25">
      <c r="A32" t="s">
        <v>33</v>
      </c>
      <c r="B32" t="s">
        <v>32</v>
      </c>
      <c r="C32" t="s">
        <v>28</v>
      </c>
      <c r="D32" t="s">
        <v>29</v>
      </c>
      <c r="E32">
        <v>2</v>
      </c>
      <c r="F32">
        <v>71833</v>
      </c>
      <c r="G32">
        <v>58724</v>
      </c>
      <c r="H32">
        <v>1467</v>
      </c>
      <c r="I32">
        <v>12</v>
      </c>
      <c r="J32">
        <v>897</v>
      </c>
      <c r="K32">
        <v>244</v>
      </c>
      <c r="L32">
        <v>901</v>
      </c>
      <c r="M32">
        <v>851</v>
      </c>
      <c r="N32">
        <v>44</v>
      </c>
      <c r="O32">
        <v>3170065</v>
      </c>
      <c r="P32">
        <v>52972</v>
      </c>
      <c r="Q32">
        <v>3058369</v>
      </c>
      <c r="R32">
        <v>79580</v>
      </c>
      <c r="S32">
        <v>866139</v>
      </c>
      <c r="T32">
        <v>3672035</v>
      </c>
      <c r="U32">
        <v>0</v>
      </c>
      <c r="V32">
        <v>48454</v>
      </c>
      <c r="W32">
        <v>0</v>
      </c>
      <c r="X32">
        <v>0</v>
      </c>
      <c r="Y32">
        <v>50</v>
      </c>
      <c r="Z32">
        <v>1</v>
      </c>
    </row>
    <row r="33" spans="1:26" hidden="1" x14ac:dyDescent="0.25">
      <c r="A33" t="s">
        <v>33</v>
      </c>
      <c r="B33" t="s">
        <v>32</v>
      </c>
      <c r="C33" t="s">
        <v>28</v>
      </c>
      <c r="D33" t="s">
        <v>29</v>
      </c>
      <c r="E33">
        <v>3</v>
      </c>
      <c r="F33">
        <v>71833</v>
      </c>
      <c r="G33">
        <v>59727</v>
      </c>
      <c r="H33">
        <v>1453</v>
      </c>
      <c r="I33">
        <v>16</v>
      </c>
      <c r="J33">
        <v>844</v>
      </c>
      <c r="K33">
        <v>260</v>
      </c>
      <c r="L33">
        <v>848</v>
      </c>
      <c r="M33">
        <v>848</v>
      </c>
      <c r="N33">
        <v>41</v>
      </c>
      <c r="O33">
        <v>2993070</v>
      </c>
      <c r="P33">
        <v>49007</v>
      </c>
      <c r="Q33">
        <v>2884336</v>
      </c>
      <c r="R33">
        <v>81135</v>
      </c>
      <c r="S33">
        <v>866139</v>
      </c>
      <c r="T33">
        <v>3516421</v>
      </c>
      <c r="U33">
        <v>0</v>
      </c>
      <c r="V33">
        <v>48454</v>
      </c>
      <c r="W33">
        <v>0</v>
      </c>
      <c r="X33">
        <v>0</v>
      </c>
      <c r="Y33">
        <v>50</v>
      </c>
      <c r="Z33">
        <v>1</v>
      </c>
    </row>
    <row r="34" spans="1:26" hidden="1" x14ac:dyDescent="0.25">
      <c r="A34" t="s">
        <v>34</v>
      </c>
      <c r="B34" t="s">
        <v>27</v>
      </c>
      <c r="C34" t="s">
        <v>28</v>
      </c>
      <c r="D34" t="s">
        <v>29</v>
      </c>
      <c r="E34">
        <v>0</v>
      </c>
      <c r="F34">
        <v>72432</v>
      </c>
      <c r="G34">
        <v>61052</v>
      </c>
      <c r="H34">
        <v>431</v>
      </c>
      <c r="I34">
        <v>398</v>
      </c>
      <c r="J34">
        <v>1046</v>
      </c>
      <c r="K34">
        <v>348</v>
      </c>
      <c r="L34">
        <v>1398</v>
      </c>
      <c r="M34">
        <v>1398</v>
      </c>
      <c r="N34">
        <v>54</v>
      </c>
      <c r="O34">
        <v>3924828</v>
      </c>
      <c r="P34">
        <v>2111348</v>
      </c>
      <c r="Q34">
        <v>1752428</v>
      </c>
      <c r="R34">
        <v>50762</v>
      </c>
      <c r="S34">
        <v>865629</v>
      </c>
      <c r="T34">
        <v>4592073</v>
      </c>
      <c r="U34">
        <v>0</v>
      </c>
      <c r="V34">
        <v>43187</v>
      </c>
      <c r="W34">
        <v>0</v>
      </c>
      <c r="X34">
        <v>0</v>
      </c>
      <c r="Y34">
        <v>50</v>
      </c>
      <c r="Z34">
        <v>1</v>
      </c>
    </row>
    <row r="35" spans="1:26" hidden="1" x14ac:dyDescent="0.25">
      <c r="A35" t="s">
        <v>34</v>
      </c>
      <c r="B35" t="s">
        <v>27</v>
      </c>
      <c r="C35" t="s">
        <v>28</v>
      </c>
      <c r="D35" t="s">
        <v>29</v>
      </c>
      <c r="E35">
        <v>1</v>
      </c>
      <c r="F35">
        <v>72432</v>
      </c>
      <c r="G35">
        <v>62443</v>
      </c>
      <c r="H35">
        <v>241</v>
      </c>
      <c r="I35">
        <v>398</v>
      </c>
      <c r="J35">
        <v>1246</v>
      </c>
      <c r="K35">
        <v>398</v>
      </c>
      <c r="L35">
        <v>1398</v>
      </c>
      <c r="M35">
        <v>1398</v>
      </c>
      <c r="N35">
        <v>42</v>
      </c>
      <c r="O35">
        <v>3075121</v>
      </c>
      <c r="P35">
        <v>1784798</v>
      </c>
      <c r="Q35">
        <v>1227880</v>
      </c>
      <c r="R35">
        <v>28198</v>
      </c>
      <c r="S35">
        <v>865629</v>
      </c>
      <c r="T35">
        <v>3763805</v>
      </c>
      <c r="U35">
        <v>0</v>
      </c>
      <c r="V35">
        <v>43187</v>
      </c>
      <c r="W35">
        <v>0</v>
      </c>
      <c r="X35">
        <v>0</v>
      </c>
      <c r="Y35">
        <v>50</v>
      </c>
      <c r="Z35">
        <v>1</v>
      </c>
    </row>
    <row r="36" spans="1:26" hidden="1" x14ac:dyDescent="0.25">
      <c r="A36" t="s">
        <v>34</v>
      </c>
      <c r="B36" t="s">
        <v>27</v>
      </c>
      <c r="C36" t="s">
        <v>28</v>
      </c>
      <c r="D36" t="s">
        <v>29</v>
      </c>
      <c r="E36">
        <v>2</v>
      </c>
      <c r="F36">
        <v>72432</v>
      </c>
      <c r="G36">
        <v>60965</v>
      </c>
      <c r="H36">
        <v>397</v>
      </c>
      <c r="I36">
        <v>398</v>
      </c>
      <c r="J36">
        <v>1246</v>
      </c>
      <c r="K36">
        <v>348</v>
      </c>
      <c r="L36">
        <v>1398</v>
      </c>
      <c r="M36">
        <v>1398</v>
      </c>
      <c r="N36">
        <v>54</v>
      </c>
      <c r="O36">
        <v>3931453</v>
      </c>
      <c r="P36">
        <v>2188886</v>
      </c>
      <c r="Q36">
        <v>1681602</v>
      </c>
      <c r="R36">
        <v>48468</v>
      </c>
      <c r="S36">
        <v>865629</v>
      </c>
      <c r="T36">
        <v>4545451</v>
      </c>
      <c r="U36">
        <v>0</v>
      </c>
      <c r="V36">
        <v>43187</v>
      </c>
      <c r="W36">
        <v>0</v>
      </c>
      <c r="X36">
        <v>0</v>
      </c>
      <c r="Y36">
        <v>50</v>
      </c>
      <c r="Z36">
        <v>1</v>
      </c>
    </row>
    <row r="37" spans="1:26" hidden="1" x14ac:dyDescent="0.25">
      <c r="A37" t="s">
        <v>34</v>
      </c>
      <c r="B37" t="s">
        <v>27</v>
      </c>
      <c r="C37" t="s">
        <v>28</v>
      </c>
      <c r="D37" t="s">
        <v>29</v>
      </c>
      <c r="E37">
        <v>3</v>
      </c>
      <c r="F37">
        <v>72432</v>
      </c>
      <c r="G37">
        <v>62081</v>
      </c>
      <c r="H37">
        <v>345</v>
      </c>
      <c r="I37">
        <v>398</v>
      </c>
      <c r="J37">
        <v>1246</v>
      </c>
      <c r="K37">
        <v>252</v>
      </c>
      <c r="L37">
        <v>1398</v>
      </c>
      <c r="M37">
        <v>1398</v>
      </c>
      <c r="N37">
        <v>46</v>
      </c>
      <c r="O37">
        <v>3365636</v>
      </c>
      <c r="P37">
        <v>1854401</v>
      </c>
      <c r="Q37">
        <v>1449154</v>
      </c>
      <c r="R37">
        <v>38738</v>
      </c>
      <c r="S37">
        <v>865629</v>
      </c>
      <c r="T37">
        <v>4051361</v>
      </c>
      <c r="U37">
        <v>0</v>
      </c>
      <c r="V37">
        <v>43187</v>
      </c>
      <c r="W37">
        <v>0</v>
      </c>
      <c r="X37">
        <v>0</v>
      </c>
      <c r="Y37">
        <v>50</v>
      </c>
      <c r="Z37">
        <v>1</v>
      </c>
    </row>
    <row r="38" spans="1:26" hidden="1" x14ac:dyDescent="0.25">
      <c r="A38" t="s">
        <v>34</v>
      </c>
      <c r="B38" t="s">
        <v>30</v>
      </c>
      <c r="C38" t="s">
        <v>28</v>
      </c>
      <c r="D38" t="s">
        <v>29</v>
      </c>
      <c r="E38">
        <v>0</v>
      </c>
      <c r="F38">
        <v>72432</v>
      </c>
      <c r="G38">
        <v>60478</v>
      </c>
      <c r="H38">
        <v>427</v>
      </c>
      <c r="I38">
        <v>398</v>
      </c>
      <c r="J38">
        <v>801</v>
      </c>
      <c r="K38">
        <v>300</v>
      </c>
      <c r="L38">
        <v>952</v>
      </c>
      <c r="M38">
        <v>952</v>
      </c>
      <c r="N38">
        <v>46</v>
      </c>
      <c r="O38">
        <v>3369665</v>
      </c>
      <c r="P38">
        <v>1710156</v>
      </c>
      <c r="Q38">
        <v>1599031</v>
      </c>
      <c r="R38">
        <v>45873</v>
      </c>
      <c r="S38">
        <v>865629</v>
      </c>
      <c r="T38">
        <v>3973208</v>
      </c>
      <c r="U38">
        <v>0</v>
      </c>
      <c r="V38">
        <v>44794</v>
      </c>
      <c r="W38">
        <v>0</v>
      </c>
      <c r="X38">
        <v>0</v>
      </c>
      <c r="Y38">
        <v>50</v>
      </c>
      <c r="Z38">
        <v>1</v>
      </c>
    </row>
    <row r="39" spans="1:26" hidden="1" x14ac:dyDescent="0.25">
      <c r="A39" t="s">
        <v>34</v>
      </c>
      <c r="B39" t="s">
        <v>30</v>
      </c>
      <c r="C39" t="s">
        <v>28</v>
      </c>
      <c r="D39" t="s">
        <v>29</v>
      </c>
      <c r="E39">
        <v>1</v>
      </c>
      <c r="F39">
        <v>72432</v>
      </c>
      <c r="G39">
        <v>62314</v>
      </c>
      <c r="H39">
        <v>255</v>
      </c>
      <c r="I39">
        <v>398</v>
      </c>
      <c r="J39">
        <v>850</v>
      </c>
      <c r="K39">
        <v>299</v>
      </c>
      <c r="L39">
        <v>1104</v>
      </c>
      <c r="M39">
        <v>1104</v>
      </c>
      <c r="N39">
        <v>37</v>
      </c>
      <c r="O39">
        <v>2747673</v>
      </c>
      <c r="P39">
        <v>1512769</v>
      </c>
      <c r="Q39">
        <v>1172590</v>
      </c>
      <c r="R39">
        <v>26776</v>
      </c>
      <c r="S39">
        <v>865629</v>
      </c>
      <c r="T39">
        <v>3410717</v>
      </c>
      <c r="U39">
        <v>0</v>
      </c>
      <c r="V39">
        <v>44794</v>
      </c>
      <c r="W39">
        <v>0</v>
      </c>
      <c r="X39">
        <v>0</v>
      </c>
      <c r="Y39">
        <v>50</v>
      </c>
      <c r="Z39">
        <v>1</v>
      </c>
    </row>
    <row r="40" spans="1:26" hidden="1" x14ac:dyDescent="0.25">
      <c r="A40" t="s">
        <v>34</v>
      </c>
      <c r="B40" t="s">
        <v>30</v>
      </c>
      <c r="C40" t="s">
        <v>28</v>
      </c>
      <c r="D40" t="s">
        <v>29</v>
      </c>
      <c r="E40">
        <v>2</v>
      </c>
      <c r="F40">
        <v>72432</v>
      </c>
      <c r="G40">
        <v>60479</v>
      </c>
      <c r="H40">
        <v>449</v>
      </c>
      <c r="I40">
        <v>398</v>
      </c>
      <c r="J40">
        <v>801</v>
      </c>
      <c r="K40">
        <v>298</v>
      </c>
      <c r="L40">
        <v>957</v>
      </c>
      <c r="M40">
        <v>957</v>
      </c>
      <c r="N40">
        <v>46</v>
      </c>
      <c r="O40">
        <v>3342245</v>
      </c>
      <c r="P40">
        <v>1712049</v>
      </c>
      <c r="Q40">
        <v>1569717</v>
      </c>
      <c r="R40">
        <v>49972</v>
      </c>
      <c r="S40">
        <v>865629</v>
      </c>
      <c r="T40">
        <v>3960609</v>
      </c>
      <c r="U40">
        <v>0</v>
      </c>
      <c r="V40">
        <v>44794</v>
      </c>
      <c r="W40">
        <v>0</v>
      </c>
      <c r="X40">
        <v>0</v>
      </c>
      <c r="Y40">
        <v>50</v>
      </c>
      <c r="Z40">
        <v>1</v>
      </c>
    </row>
    <row r="41" spans="1:26" hidden="1" x14ac:dyDescent="0.25">
      <c r="A41" t="s">
        <v>34</v>
      </c>
      <c r="B41" t="s">
        <v>30</v>
      </c>
      <c r="C41" t="s">
        <v>28</v>
      </c>
      <c r="D41" t="s">
        <v>29</v>
      </c>
      <c r="E41">
        <v>3</v>
      </c>
      <c r="F41">
        <v>72432</v>
      </c>
      <c r="G41">
        <v>61663</v>
      </c>
      <c r="H41">
        <v>359</v>
      </c>
      <c r="I41">
        <v>398</v>
      </c>
      <c r="J41">
        <v>903</v>
      </c>
      <c r="K41">
        <v>348</v>
      </c>
      <c r="L41">
        <v>1156</v>
      </c>
      <c r="M41">
        <v>1156</v>
      </c>
      <c r="N41">
        <v>41</v>
      </c>
      <c r="O41">
        <v>3023979</v>
      </c>
      <c r="P41">
        <v>1565654</v>
      </c>
      <c r="Q41">
        <v>1396662</v>
      </c>
      <c r="R41">
        <v>38380</v>
      </c>
      <c r="S41">
        <v>865629</v>
      </c>
      <c r="T41">
        <v>3681157</v>
      </c>
      <c r="U41">
        <v>0</v>
      </c>
      <c r="V41">
        <v>44794</v>
      </c>
      <c r="W41">
        <v>0</v>
      </c>
      <c r="X41">
        <v>0</v>
      </c>
      <c r="Y41">
        <v>50</v>
      </c>
      <c r="Z41">
        <v>1</v>
      </c>
    </row>
    <row r="42" spans="1:26" hidden="1" x14ac:dyDescent="0.25">
      <c r="A42" t="s">
        <v>34</v>
      </c>
      <c r="B42" t="s">
        <v>31</v>
      </c>
      <c r="C42" t="s">
        <v>28</v>
      </c>
      <c r="D42" t="s">
        <v>29</v>
      </c>
      <c r="E42">
        <v>0</v>
      </c>
      <c r="F42">
        <v>72432</v>
      </c>
      <c r="G42">
        <v>59129</v>
      </c>
      <c r="H42">
        <v>2646</v>
      </c>
      <c r="I42">
        <v>10</v>
      </c>
      <c r="J42">
        <v>449</v>
      </c>
      <c r="K42">
        <v>157</v>
      </c>
      <c r="L42">
        <v>453</v>
      </c>
      <c r="M42">
        <v>409</v>
      </c>
      <c r="N42">
        <v>46</v>
      </c>
      <c r="O42">
        <v>3368553</v>
      </c>
      <c r="P42">
        <v>53676</v>
      </c>
      <c r="Q42">
        <v>3255748</v>
      </c>
      <c r="R42">
        <v>135272</v>
      </c>
      <c r="S42">
        <v>865629</v>
      </c>
      <c r="T42">
        <v>3872703</v>
      </c>
      <c r="U42">
        <v>0</v>
      </c>
      <c r="V42">
        <v>54092</v>
      </c>
      <c r="W42">
        <v>0</v>
      </c>
      <c r="X42">
        <v>0</v>
      </c>
      <c r="Y42">
        <v>50</v>
      </c>
      <c r="Z42">
        <v>1</v>
      </c>
    </row>
    <row r="43" spans="1:26" hidden="1" x14ac:dyDescent="0.25">
      <c r="A43" t="s">
        <v>34</v>
      </c>
      <c r="B43" t="s">
        <v>31</v>
      </c>
      <c r="C43" t="s">
        <v>28</v>
      </c>
      <c r="D43" t="s">
        <v>29</v>
      </c>
      <c r="E43">
        <v>1</v>
      </c>
      <c r="F43">
        <v>72432</v>
      </c>
      <c r="G43">
        <v>58137</v>
      </c>
      <c r="H43">
        <v>2586</v>
      </c>
      <c r="I43">
        <v>10</v>
      </c>
      <c r="J43">
        <v>450</v>
      </c>
      <c r="K43">
        <v>150</v>
      </c>
      <c r="L43">
        <v>454</v>
      </c>
      <c r="M43">
        <v>410</v>
      </c>
      <c r="N43">
        <v>48</v>
      </c>
      <c r="O43">
        <v>3520708</v>
      </c>
      <c r="P43">
        <v>57675</v>
      </c>
      <c r="Q43">
        <v>3404896</v>
      </c>
      <c r="R43">
        <v>127811</v>
      </c>
      <c r="S43">
        <v>865629</v>
      </c>
      <c r="T43">
        <v>4004844</v>
      </c>
      <c r="U43">
        <v>0</v>
      </c>
      <c r="V43">
        <v>54092</v>
      </c>
      <c r="W43">
        <v>0</v>
      </c>
      <c r="X43">
        <v>0</v>
      </c>
      <c r="Y43">
        <v>50</v>
      </c>
      <c r="Z43">
        <v>1</v>
      </c>
    </row>
    <row r="44" spans="1:26" hidden="1" x14ac:dyDescent="0.25">
      <c r="A44" t="s">
        <v>34</v>
      </c>
      <c r="B44" t="s">
        <v>31</v>
      </c>
      <c r="C44" t="s">
        <v>28</v>
      </c>
      <c r="D44" t="s">
        <v>29</v>
      </c>
      <c r="E44">
        <v>2</v>
      </c>
      <c r="F44">
        <v>72432</v>
      </c>
      <c r="G44">
        <v>58123</v>
      </c>
      <c r="H44">
        <v>2695</v>
      </c>
      <c r="I44">
        <v>12</v>
      </c>
      <c r="J44">
        <v>492</v>
      </c>
      <c r="K44">
        <v>172</v>
      </c>
      <c r="L44">
        <v>496</v>
      </c>
      <c r="M44">
        <v>409</v>
      </c>
      <c r="N44">
        <v>48</v>
      </c>
      <c r="O44">
        <v>3523001</v>
      </c>
      <c r="P44">
        <v>57732</v>
      </c>
      <c r="Q44">
        <v>3407146</v>
      </c>
      <c r="R44">
        <v>137129</v>
      </c>
      <c r="S44">
        <v>865629</v>
      </c>
      <c r="T44">
        <v>4009748</v>
      </c>
      <c r="U44">
        <v>0</v>
      </c>
      <c r="V44">
        <v>54092</v>
      </c>
      <c r="W44">
        <v>0</v>
      </c>
      <c r="X44">
        <v>0</v>
      </c>
      <c r="Y44">
        <v>50</v>
      </c>
      <c r="Z44">
        <v>1</v>
      </c>
    </row>
    <row r="45" spans="1:26" hidden="1" x14ac:dyDescent="0.25">
      <c r="A45" t="s">
        <v>34</v>
      </c>
      <c r="B45" t="s">
        <v>31</v>
      </c>
      <c r="C45" t="s">
        <v>28</v>
      </c>
      <c r="D45" t="s">
        <v>29</v>
      </c>
      <c r="E45">
        <v>3</v>
      </c>
      <c r="F45">
        <v>72432</v>
      </c>
      <c r="G45">
        <v>60247</v>
      </c>
      <c r="H45">
        <v>2498</v>
      </c>
      <c r="I45">
        <v>16</v>
      </c>
      <c r="J45">
        <v>449</v>
      </c>
      <c r="K45">
        <v>187</v>
      </c>
      <c r="L45">
        <v>453</v>
      </c>
      <c r="M45">
        <v>409</v>
      </c>
      <c r="N45">
        <v>42</v>
      </c>
      <c r="O45">
        <v>3111915</v>
      </c>
      <c r="P45">
        <v>49259</v>
      </c>
      <c r="Q45">
        <v>3002409</v>
      </c>
      <c r="R45">
        <v>128058</v>
      </c>
      <c r="S45">
        <v>865629</v>
      </c>
      <c r="T45">
        <v>3630134</v>
      </c>
      <c r="U45">
        <v>0</v>
      </c>
      <c r="V45">
        <v>54092</v>
      </c>
      <c r="W45">
        <v>0</v>
      </c>
      <c r="X45">
        <v>0</v>
      </c>
      <c r="Y45">
        <v>50</v>
      </c>
      <c r="Z45">
        <v>1</v>
      </c>
    </row>
    <row r="46" spans="1:26" x14ac:dyDescent="0.25">
      <c r="A46" t="s">
        <v>34</v>
      </c>
      <c r="B46" t="s">
        <v>32</v>
      </c>
      <c r="C46" t="s">
        <v>28</v>
      </c>
      <c r="D46" t="s">
        <v>29</v>
      </c>
      <c r="E46">
        <v>0</v>
      </c>
      <c r="F46">
        <v>72432</v>
      </c>
      <c r="G46">
        <v>61257</v>
      </c>
      <c r="H46">
        <v>2500</v>
      </c>
      <c r="I46">
        <v>11</v>
      </c>
      <c r="J46">
        <v>870</v>
      </c>
      <c r="K46">
        <v>192</v>
      </c>
      <c r="L46">
        <v>874</v>
      </c>
      <c r="M46">
        <v>798</v>
      </c>
      <c r="N46">
        <v>36</v>
      </c>
      <c r="O46">
        <v>2614030</v>
      </c>
      <c r="P46">
        <v>45117</v>
      </c>
      <c r="Q46">
        <v>2507656</v>
      </c>
      <c r="R46">
        <v>136422</v>
      </c>
      <c r="S46">
        <v>865629</v>
      </c>
      <c r="T46">
        <v>3154179</v>
      </c>
      <c r="U46">
        <v>0</v>
      </c>
      <c r="V46">
        <v>50290</v>
      </c>
      <c r="W46">
        <v>0</v>
      </c>
      <c r="X46">
        <v>0</v>
      </c>
      <c r="Y46">
        <v>50</v>
      </c>
      <c r="Z46">
        <v>1</v>
      </c>
    </row>
    <row r="47" spans="1:26" hidden="1" x14ac:dyDescent="0.25">
      <c r="A47" t="s">
        <v>34</v>
      </c>
      <c r="B47" t="s">
        <v>32</v>
      </c>
      <c r="C47" t="s">
        <v>28</v>
      </c>
      <c r="D47" t="s">
        <v>29</v>
      </c>
      <c r="E47">
        <v>1</v>
      </c>
      <c r="F47">
        <v>72432</v>
      </c>
      <c r="G47">
        <v>60099</v>
      </c>
      <c r="H47">
        <v>2695</v>
      </c>
      <c r="I47">
        <v>14</v>
      </c>
      <c r="J47">
        <v>897</v>
      </c>
      <c r="K47">
        <v>193</v>
      </c>
      <c r="L47">
        <v>901</v>
      </c>
      <c r="M47">
        <v>851</v>
      </c>
      <c r="N47">
        <v>41</v>
      </c>
      <c r="O47">
        <v>2977518</v>
      </c>
      <c r="P47">
        <v>49863</v>
      </c>
      <c r="Q47">
        <v>2867556</v>
      </c>
      <c r="R47">
        <v>147534</v>
      </c>
      <c r="S47">
        <v>865629</v>
      </c>
      <c r="T47">
        <v>3502720</v>
      </c>
      <c r="U47">
        <v>0</v>
      </c>
      <c r="V47">
        <v>50290</v>
      </c>
      <c r="W47">
        <v>0</v>
      </c>
      <c r="X47">
        <v>0</v>
      </c>
      <c r="Y47">
        <v>50</v>
      </c>
      <c r="Z47">
        <v>1</v>
      </c>
    </row>
    <row r="48" spans="1:26" hidden="1" x14ac:dyDescent="0.25">
      <c r="A48" t="s">
        <v>34</v>
      </c>
      <c r="B48" t="s">
        <v>32</v>
      </c>
      <c r="C48" t="s">
        <v>28</v>
      </c>
      <c r="D48" t="s">
        <v>29</v>
      </c>
      <c r="E48">
        <v>2</v>
      </c>
      <c r="F48">
        <v>72432</v>
      </c>
      <c r="G48">
        <v>59120</v>
      </c>
      <c r="H48">
        <v>2897</v>
      </c>
      <c r="I48">
        <v>12</v>
      </c>
      <c r="J48">
        <v>844</v>
      </c>
      <c r="K48">
        <v>185</v>
      </c>
      <c r="L48">
        <v>848</v>
      </c>
      <c r="M48">
        <v>798</v>
      </c>
      <c r="N48">
        <v>43</v>
      </c>
      <c r="O48">
        <v>3182138</v>
      </c>
      <c r="P48">
        <v>53806</v>
      </c>
      <c r="Q48">
        <v>3069212</v>
      </c>
      <c r="R48">
        <v>157766</v>
      </c>
      <c r="S48">
        <v>865629</v>
      </c>
      <c r="T48">
        <v>3690252</v>
      </c>
      <c r="U48">
        <v>0</v>
      </c>
      <c r="V48">
        <v>50290</v>
      </c>
      <c r="W48">
        <v>0</v>
      </c>
      <c r="X48">
        <v>0</v>
      </c>
      <c r="Y48">
        <v>50</v>
      </c>
      <c r="Z48">
        <v>1</v>
      </c>
    </row>
    <row r="49" spans="1:26" hidden="1" x14ac:dyDescent="0.25">
      <c r="A49" t="s">
        <v>34</v>
      </c>
      <c r="B49" t="s">
        <v>32</v>
      </c>
      <c r="C49" t="s">
        <v>28</v>
      </c>
      <c r="D49" t="s">
        <v>29</v>
      </c>
      <c r="E49">
        <v>3</v>
      </c>
      <c r="F49">
        <v>72432</v>
      </c>
      <c r="G49">
        <v>58962</v>
      </c>
      <c r="H49">
        <v>2747</v>
      </c>
      <c r="I49">
        <v>16</v>
      </c>
      <c r="J49">
        <v>847</v>
      </c>
      <c r="K49">
        <v>200</v>
      </c>
      <c r="L49">
        <v>851</v>
      </c>
      <c r="M49">
        <v>851</v>
      </c>
      <c r="N49">
        <v>43</v>
      </c>
      <c r="O49">
        <v>3169953</v>
      </c>
      <c r="P49">
        <v>54562</v>
      </c>
      <c r="Q49">
        <v>3056429</v>
      </c>
      <c r="R49">
        <v>148040</v>
      </c>
      <c r="S49">
        <v>865629</v>
      </c>
      <c r="T49">
        <v>3671286</v>
      </c>
      <c r="U49">
        <v>0</v>
      </c>
      <c r="V49">
        <v>50290</v>
      </c>
      <c r="W49">
        <v>0</v>
      </c>
      <c r="X49">
        <v>0</v>
      </c>
      <c r="Y49">
        <v>50</v>
      </c>
      <c r="Z49">
        <v>1</v>
      </c>
    </row>
    <row r="50" spans="1:26" hidden="1" x14ac:dyDescent="0.25">
      <c r="A50" t="s">
        <v>35</v>
      </c>
      <c r="B50" t="s">
        <v>27</v>
      </c>
      <c r="C50" t="s">
        <v>28</v>
      </c>
      <c r="D50" t="s">
        <v>29</v>
      </c>
      <c r="E50">
        <v>0</v>
      </c>
      <c r="F50">
        <v>85710</v>
      </c>
      <c r="G50">
        <v>57838</v>
      </c>
      <c r="H50">
        <v>1511</v>
      </c>
      <c r="I50">
        <v>398</v>
      </c>
      <c r="J50">
        <v>1446</v>
      </c>
      <c r="K50">
        <v>400</v>
      </c>
      <c r="L50">
        <v>1798</v>
      </c>
      <c r="M50">
        <v>1798</v>
      </c>
      <c r="N50">
        <v>105</v>
      </c>
      <c r="O50">
        <v>9000084</v>
      </c>
      <c r="P50">
        <v>5656018</v>
      </c>
      <c r="Q50">
        <v>3286228</v>
      </c>
      <c r="R50">
        <v>194430</v>
      </c>
      <c r="S50">
        <v>1203731</v>
      </c>
      <c r="T50">
        <v>12143057</v>
      </c>
      <c r="U50">
        <v>0</v>
      </c>
      <c r="V50">
        <v>108514</v>
      </c>
      <c r="W50">
        <v>0</v>
      </c>
      <c r="X50">
        <v>0</v>
      </c>
      <c r="Y50">
        <v>50</v>
      </c>
      <c r="Z50">
        <v>1</v>
      </c>
    </row>
    <row r="51" spans="1:26" hidden="1" x14ac:dyDescent="0.25">
      <c r="A51" t="s">
        <v>35</v>
      </c>
      <c r="B51" t="s">
        <v>27</v>
      </c>
      <c r="C51" t="s">
        <v>28</v>
      </c>
      <c r="D51" t="s">
        <v>29</v>
      </c>
      <c r="E51">
        <v>1</v>
      </c>
      <c r="F51">
        <v>85710</v>
      </c>
      <c r="G51">
        <v>59516</v>
      </c>
      <c r="H51">
        <v>257</v>
      </c>
      <c r="I51">
        <v>398</v>
      </c>
      <c r="J51">
        <v>1246</v>
      </c>
      <c r="K51">
        <v>298</v>
      </c>
      <c r="L51">
        <v>1598</v>
      </c>
      <c r="M51">
        <v>1598</v>
      </c>
      <c r="N51">
        <v>89</v>
      </c>
      <c r="O51">
        <v>7701738</v>
      </c>
      <c r="P51">
        <v>5139792</v>
      </c>
      <c r="Q51">
        <v>2502430</v>
      </c>
      <c r="R51">
        <v>31632</v>
      </c>
      <c r="S51">
        <v>1203731</v>
      </c>
      <c r="T51">
        <v>10949108</v>
      </c>
      <c r="U51">
        <v>0</v>
      </c>
      <c r="V51">
        <v>108514</v>
      </c>
      <c r="W51">
        <v>0</v>
      </c>
      <c r="X51">
        <v>0</v>
      </c>
      <c r="Y51">
        <v>50</v>
      </c>
      <c r="Z51">
        <v>1</v>
      </c>
    </row>
    <row r="52" spans="1:26" hidden="1" x14ac:dyDescent="0.25">
      <c r="A52" t="s">
        <v>35</v>
      </c>
      <c r="B52" t="s">
        <v>27</v>
      </c>
      <c r="C52" t="s">
        <v>28</v>
      </c>
      <c r="D52" t="s">
        <v>29</v>
      </c>
      <c r="E52">
        <v>2</v>
      </c>
      <c r="F52">
        <v>85710</v>
      </c>
      <c r="G52">
        <v>57751</v>
      </c>
      <c r="H52">
        <v>1810</v>
      </c>
      <c r="I52">
        <v>398</v>
      </c>
      <c r="J52">
        <v>1246</v>
      </c>
      <c r="K52">
        <v>400</v>
      </c>
      <c r="L52">
        <v>1598</v>
      </c>
      <c r="M52">
        <v>1598</v>
      </c>
      <c r="N52">
        <v>105</v>
      </c>
      <c r="O52">
        <v>9071712</v>
      </c>
      <c r="P52">
        <v>5676355</v>
      </c>
      <c r="Q52">
        <v>3337606</v>
      </c>
      <c r="R52">
        <v>232890</v>
      </c>
      <c r="S52">
        <v>1203731</v>
      </c>
      <c r="T52">
        <v>12183757</v>
      </c>
      <c r="U52">
        <v>0</v>
      </c>
      <c r="V52">
        <v>108514</v>
      </c>
      <c r="W52">
        <v>0</v>
      </c>
      <c r="X52">
        <v>0</v>
      </c>
      <c r="Y52">
        <v>50</v>
      </c>
      <c r="Z52">
        <v>1</v>
      </c>
    </row>
    <row r="53" spans="1:26" hidden="1" x14ac:dyDescent="0.25">
      <c r="A53" t="s">
        <v>35</v>
      </c>
      <c r="B53" t="s">
        <v>27</v>
      </c>
      <c r="C53" t="s">
        <v>28</v>
      </c>
      <c r="D53" t="s">
        <v>29</v>
      </c>
      <c r="E53">
        <v>3</v>
      </c>
      <c r="F53">
        <v>85710</v>
      </c>
      <c r="G53">
        <v>59221</v>
      </c>
      <c r="H53">
        <v>481</v>
      </c>
      <c r="I53">
        <v>398</v>
      </c>
      <c r="J53">
        <v>1246</v>
      </c>
      <c r="K53">
        <v>250</v>
      </c>
      <c r="L53">
        <v>1598</v>
      </c>
      <c r="M53">
        <v>1598</v>
      </c>
      <c r="N53">
        <v>93</v>
      </c>
      <c r="O53">
        <v>8012114</v>
      </c>
      <c r="P53">
        <v>5203395</v>
      </c>
      <c r="Q53">
        <v>2749498</v>
      </c>
      <c r="R53">
        <v>62268</v>
      </c>
      <c r="S53">
        <v>1203731</v>
      </c>
      <c r="T53">
        <v>11262808</v>
      </c>
      <c r="U53">
        <v>0</v>
      </c>
      <c r="V53">
        <v>108514</v>
      </c>
      <c r="W53">
        <v>0</v>
      </c>
      <c r="X53">
        <v>0</v>
      </c>
      <c r="Y53">
        <v>50</v>
      </c>
      <c r="Z53">
        <v>1</v>
      </c>
    </row>
    <row r="54" spans="1:26" hidden="1" x14ac:dyDescent="0.25">
      <c r="A54" t="s">
        <v>35</v>
      </c>
      <c r="B54" t="s">
        <v>30</v>
      </c>
      <c r="C54" t="s">
        <v>28</v>
      </c>
      <c r="D54" t="s">
        <v>29</v>
      </c>
      <c r="E54">
        <v>0</v>
      </c>
      <c r="F54">
        <v>85710</v>
      </c>
      <c r="G54">
        <v>57638</v>
      </c>
      <c r="H54">
        <v>1427</v>
      </c>
      <c r="I54">
        <v>398</v>
      </c>
      <c r="J54">
        <v>1005</v>
      </c>
      <c r="K54">
        <v>302</v>
      </c>
      <c r="L54">
        <v>1210</v>
      </c>
      <c r="M54">
        <v>1158</v>
      </c>
      <c r="N54">
        <v>92</v>
      </c>
      <c r="O54">
        <v>7956934</v>
      </c>
      <c r="P54">
        <v>4973353</v>
      </c>
      <c r="Q54">
        <v>2925943</v>
      </c>
      <c r="R54">
        <v>176215</v>
      </c>
      <c r="S54">
        <v>1203731</v>
      </c>
      <c r="T54">
        <v>10929359</v>
      </c>
      <c r="U54">
        <v>0</v>
      </c>
      <c r="V54">
        <v>108446</v>
      </c>
      <c r="W54">
        <v>0</v>
      </c>
      <c r="X54">
        <v>0</v>
      </c>
      <c r="Y54">
        <v>50</v>
      </c>
      <c r="Z54">
        <v>1</v>
      </c>
    </row>
    <row r="55" spans="1:26" hidden="1" x14ac:dyDescent="0.25">
      <c r="A55" t="s">
        <v>35</v>
      </c>
      <c r="B55" t="s">
        <v>30</v>
      </c>
      <c r="C55" t="s">
        <v>28</v>
      </c>
      <c r="D55" t="s">
        <v>29</v>
      </c>
      <c r="E55">
        <v>1</v>
      </c>
      <c r="F55">
        <v>85710</v>
      </c>
      <c r="G55">
        <v>59949</v>
      </c>
      <c r="H55">
        <v>211</v>
      </c>
      <c r="I55">
        <v>398</v>
      </c>
      <c r="J55">
        <v>854</v>
      </c>
      <c r="K55">
        <v>300</v>
      </c>
      <c r="L55">
        <v>1098</v>
      </c>
      <c r="M55">
        <v>1098</v>
      </c>
      <c r="N55">
        <v>80</v>
      </c>
      <c r="O55">
        <v>6918374</v>
      </c>
      <c r="P55">
        <v>4673019</v>
      </c>
      <c r="Q55">
        <v>2185406</v>
      </c>
      <c r="R55">
        <v>24484</v>
      </c>
      <c r="S55">
        <v>1203731</v>
      </c>
      <c r="T55">
        <v>10094062</v>
      </c>
      <c r="U55">
        <v>0</v>
      </c>
      <c r="V55">
        <v>108446</v>
      </c>
      <c r="W55">
        <v>0</v>
      </c>
      <c r="X55">
        <v>0</v>
      </c>
      <c r="Y55">
        <v>50</v>
      </c>
      <c r="Z55">
        <v>1</v>
      </c>
    </row>
    <row r="56" spans="1:26" hidden="1" x14ac:dyDescent="0.25">
      <c r="A56" t="s">
        <v>35</v>
      </c>
      <c r="B56" t="s">
        <v>30</v>
      </c>
      <c r="C56" t="s">
        <v>28</v>
      </c>
      <c r="D56" t="s">
        <v>29</v>
      </c>
      <c r="E56">
        <v>2</v>
      </c>
      <c r="F56">
        <v>85710</v>
      </c>
      <c r="G56">
        <v>57530</v>
      </c>
      <c r="H56">
        <v>1565</v>
      </c>
      <c r="I56">
        <v>398</v>
      </c>
      <c r="J56">
        <v>858</v>
      </c>
      <c r="K56">
        <v>249</v>
      </c>
      <c r="L56">
        <v>1063</v>
      </c>
      <c r="M56">
        <v>1063</v>
      </c>
      <c r="N56">
        <v>93</v>
      </c>
      <c r="O56">
        <v>7995240</v>
      </c>
      <c r="P56">
        <v>4989498</v>
      </c>
      <c r="Q56">
        <v>2948212</v>
      </c>
      <c r="R56">
        <v>199671</v>
      </c>
      <c r="S56">
        <v>1203731</v>
      </c>
      <c r="T56">
        <v>10941625</v>
      </c>
      <c r="U56">
        <v>0</v>
      </c>
      <c r="V56">
        <v>108446</v>
      </c>
      <c r="W56">
        <v>0</v>
      </c>
      <c r="X56">
        <v>0</v>
      </c>
      <c r="Y56">
        <v>50</v>
      </c>
      <c r="Z56">
        <v>1</v>
      </c>
    </row>
    <row r="57" spans="1:26" hidden="1" x14ac:dyDescent="0.25">
      <c r="A57" t="s">
        <v>35</v>
      </c>
      <c r="B57" t="s">
        <v>30</v>
      </c>
      <c r="C57" t="s">
        <v>28</v>
      </c>
      <c r="D57" t="s">
        <v>29</v>
      </c>
      <c r="E57">
        <v>3</v>
      </c>
      <c r="F57">
        <v>85710</v>
      </c>
      <c r="G57">
        <v>59277</v>
      </c>
      <c r="H57">
        <v>519</v>
      </c>
      <c r="I57">
        <v>398</v>
      </c>
      <c r="J57">
        <v>850</v>
      </c>
      <c r="K57">
        <v>251</v>
      </c>
      <c r="L57">
        <v>997</v>
      </c>
      <c r="M57">
        <v>997</v>
      </c>
      <c r="N57">
        <v>85</v>
      </c>
      <c r="O57">
        <v>7287190</v>
      </c>
      <c r="P57">
        <v>4764522</v>
      </c>
      <c r="Q57">
        <v>2463391</v>
      </c>
      <c r="R57">
        <v>60430</v>
      </c>
      <c r="S57">
        <v>1203731</v>
      </c>
      <c r="T57">
        <v>10474546</v>
      </c>
      <c r="U57">
        <v>0</v>
      </c>
      <c r="V57">
        <v>108446</v>
      </c>
      <c r="W57">
        <v>0</v>
      </c>
      <c r="X57">
        <v>0</v>
      </c>
      <c r="Y57">
        <v>50</v>
      </c>
      <c r="Z57">
        <v>1</v>
      </c>
    </row>
    <row r="58" spans="1:26" hidden="1" x14ac:dyDescent="0.25">
      <c r="A58" t="s">
        <v>35</v>
      </c>
      <c r="B58" t="s">
        <v>31</v>
      </c>
      <c r="C58" t="s">
        <v>28</v>
      </c>
      <c r="D58" t="s">
        <v>29</v>
      </c>
      <c r="E58">
        <v>0</v>
      </c>
      <c r="F58">
        <v>85710</v>
      </c>
      <c r="G58">
        <v>55053</v>
      </c>
      <c r="H58">
        <v>18473</v>
      </c>
      <c r="I58">
        <v>9</v>
      </c>
      <c r="J58">
        <v>541</v>
      </c>
      <c r="K58">
        <v>188</v>
      </c>
      <c r="L58">
        <v>545</v>
      </c>
      <c r="M58">
        <v>410</v>
      </c>
      <c r="N58">
        <v>113</v>
      </c>
      <c r="O58">
        <v>9742186</v>
      </c>
      <c r="P58">
        <v>123052</v>
      </c>
      <c r="Q58">
        <v>9564081</v>
      </c>
      <c r="R58">
        <v>2742868</v>
      </c>
      <c r="S58">
        <v>1203731</v>
      </c>
      <c r="T58">
        <v>10536065</v>
      </c>
      <c r="U58">
        <v>0</v>
      </c>
      <c r="V58">
        <v>116257</v>
      </c>
      <c r="W58">
        <v>0</v>
      </c>
      <c r="X58">
        <v>0</v>
      </c>
      <c r="Y58">
        <v>50</v>
      </c>
      <c r="Z58">
        <v>1</v>
      </c>
    </row>
    <row r="59" spans="1:26" hidden="1" x14ac:dyDescent="0.25">
      <c r="A59" t="s">
        <v>35</v>
      </c>
      <c r="B59" t="s">
        <v>31</v>
      </c>
      <c r="C59" t="s">
        <v>28</v>
      </c>
      <c r="D59" t="s">
        <v>29</v>
      </c>
      <c r="E59">
        <v>1</v>
      </c>
      <c r="F59">
        <v>85710</v>
      </c>
      <c r="G59">
        <v>55025</v>
      </c>
      <c r="H59">
        <v>18426</v>
      </c>
      <c r="I59">
        <v>8</v>
      </c>
      <c r="J59">
        <v>541</v>
      </c>
      <c r="K59">
        <v>188</v>
      </c>
      <c r="L59">
        <v>545</v>
      </c>
      <c r="M59">
        <v>406</v>
      </c>
      <c r="N59">
        <v>113</v>
      </c>
      <c r="O59">
        <v>9762455</v>
      </c>
      <c r="P59">
        <v>123138</v>
      </c>
      <c r="Q59">
        <v>9584292</v>
      </c>
      <c r="R59">
        <v>2710065</v>
      </c>
      <c r="S59">
        <v>1203731</v>
      </c>
      <c r="T59">
        <v>10531033</v>
      </c>
      <c r="U59">
        <v>0</v>
      </c>
      <c r="V59">
        <v>116257</v>
      </c>
      <c r="W59">
        <v>0</v>
      </c>
      <c r="X59">
        <v>0</v>
      </c>
      <c r="Y59">
        <v>50</v>
      </c>
      <c r="Z59">
        <v>1</v>
      </c>
    </row>
    <row r="60" spans="1:26" hidden="1" x14ac:dyDescent="0.25">
      <c r="A60" t="s">
        <v>35</v>
      </c>
      <c r="B60" t="s">
        <v>31</v>
      </c>
      <c r="C60" t="s">
        <v>28</v>
      </c>
      <c r="D60" t="s">
        <v>29</v>
      </c>
      <c r="E60">
        <v>2</v>
      </c>
      <c r="F60">
        <v>85710</v>
      </c>
      <c r="G60">
        <v>57851</v>
      </c>
      <c r="H60">
        <v>17720</v>
      </c>
      <c r="I60">
        <v>12</v>
      </c>
      <c r="J60">
        <v>541</v>
      </c>
      <c r="K60">
        <v>188</v>
      </c>
      <c r="L60">
        <v>545</v>
      </c>
      <c r="M60">
        <v>410</v>
      </c>
      <c r="N60">
        <v>108</v>
      </c>
      <c r="O60">
        <v>9269769</v>
      </c>
      <c r="P60">
        <v>111833</v>
      </c>
      <c r="Q60">
        <v>9100085</v>
      </c>
      <c r="R60">
        <v>2642837</v>
      </c>
      <c r="S60">
        <v>1203731</v>
      </c>
      <c r="T60">
        <v>10125650</v>
      </c>
      <c r="U60">
        <v>0</v>
      </c>
      <c r="V60">
        <v>116257</v>
      </c>
      <c r="W60">
        <v>0</v>
      </c>
      <c r="X60">
        <v>0</v>
      </c>
      <c r="Y60">
        <v>50</v>
      </c>
      <c r="Z60">
        <v>1</v>
      </c>
    </row>
    <row r="61" spans="1:26" hidden="1" x14ac:dyDescent="0.25">
      <c r="A61" t="s">
        <v>35</v>
      </c>
      <c r="B61" t="s">
        <v>31</v>
      </c>
      <c r="C61" t="s">
        <v>28</v>
      </c>
      <c r="D61" t="s">
        <v>29</v>
      </c>
      <c r="E61">
        <v>3</v>
      </c>
      <c r="F61">
        <v>85710</v>
      </c>
      <c r="G61">
        <v>58654</v>
      </c>
      <c r="H61">
        <v>17462</v>
      </c>
      <c r="I61">
        <v>16</v>
      </c>
      <c r="J61">
        <v>541</v>
      </c>
      <c r="K61">
        <v>188</v>
      </c>
      <c r="L61">
        <v>545</v>
      </c>
      <c r="M61">
        <v>408</v>
      </c>
      <c r="N61">
        <v>105</v>
      </c>
      <c r="O61">
        <v>9071413</v>
      </c>
      <c r="P61">
        <v>108685</v>
      </c>
      <c r="Q61">
        <v>8904074</v>
      </c>
      <c r="R61">
        <v>2603537</v>
      </c>
      <c r="S61">
        <v>1203731</v>
      </c>
      <c r="T61">
        <v>9926905</v>
      </c>
      <c r="U61">
        <v>0</v>
      </c>
      <c r="V61">
        <v>116257</v>
      </c>
      <c r="W61">
        <v>0</v>
      </c>
      <c r="X61">
        <v>0</v>
      </c>
      <c r="Y61">
        <v>50</v>
      </c>
      <c r="Z61">
        <v>1</v>
      </c>
    </row>
    <row r="62" spans="1:26" x14ac:dyDescent="0.25">
      <c r="A62" t="s">
        <v>35</v>
      </c>
      <c r="B62" t="s">
        <v>32</v>
      </c>
      <c r="C62" t="s">
        <v>28</v>
      </c>
      <c r="D62" t="s">
        <v>29</v>
      </c>
      <c r="E62">
        <v>0</v>
      </c>
      <c r="F62">
        <v>85710</v>
      </c>
      <c r="G62">
        <v>59585</v>
      </c>
      <c r="H62">
        <v>17875</v>
      </c>
      <c r="I62">
        <v>10</v>
      </c>
      <c r="J62">
        <v>848</v>
      </c>
      <c r="K62">
        <v>338</v>
      </c>
      <c r="L62">
        <v>852</v>
      </c>
      <c r="M62">
        <v>852</v>
      </c>
      <c r="N62">
        <v>92</v>
      </c>
      <c r="O62">
        <v>7926668</v>
      </c>
      <c r="P62">
        <v>105073</v>
      </c>
      <c r="Q62">
        <v>7762010</v>
      </c>
      <c r="R62">
        <v>2456359</v>
      </c>
      <c r="S62">
        <v>1203731</v>
      </c>
      <c r="T62">
        <v>8801966</v>
      </c>
      <c r="U62">
        <v>0</v>
      </c>
      <c r="V62">
        <v>112748</v>
      </c>
      <c r="W62">
        <v>0</v>
      </c>
      <c r="X62">
        <v>0</v>
      </c>
      <c r="Y62">
        <v>50</v>
      </c>
      <c r="Z62">
        <v>1</v>
      </c>
    </row>
    <row r="63" spans="1:26" hidden="1" x14ac:dyDescent="0.25">
      <c r="A63" t="s">
        <v>35</v>
      </c>
      <c r="B63" t="s">
        <v>32</v>
      </c>
      <c r="C63" t="s">
        <v>28</v>
      </c>
      <c r="D63" t="s">
        <v>29</v>
      </c>
      <c r="E63">
        <v>1</v>
      </c>
      <c r="F63">
        <v>85710</v>
      </c>
      <c r="G63">
        <v>58238</v>
      </c>
      <c r="H63">
        <v>19193</v>
      </c>
      <c r="I63">
        <v>10</v>
      </c>
      <c r="J63">
        <v>844</v>
      </c>
      <c r="K63">
        <v>338</v>
      </c>
      <c r="L63">
        <v>848</v>
      </c>
      <c r="M63">
        <v>848</v>
      </c>
      <c r="N63">
        <v>101</v>
      </c>
      <c r="O63">
        <v>8691775</v>
      </c>
      <c r="P63">
        <v>110435</v>
      </c>
      <c r="Q63">
        <v>8523102</v>
      </c>
      <c r="R63">
        <v>2676662</v>
      </c>
      <c r="S63">
        <v>1203731</v>
      </c>
      <c r="T63">
        <v>9547916</v>
      </c>
      <c r="U63">
        <v>0</v>
      </c>
      <c r="V63">
        <v>112748</v>
      </c>
      <c r="W63">
        <v>0</v>
      </c>
      <c r="X63">
        <v>0</v>
      </c>
      <c r="Y63">
        <v>50</v>
      </c>
      <c r="Z63">
        <v>1</v>
      </c>
    </row>
    <row r="64" spans="1:26" hidden="1" x14ac:dyDescent="0.25">
      <c r="A64" t="s">
        <v>35</v>
      </c>
      <c r="B64" t="s">
        <v>32</v>
      </c>
      <c r="C64" t="s">
        <v>28</v>
      </c>
      <c r="D64" t="s">
        <v>29</v>
      </c>
      <c r="E64">
        <v>2</v>
      </c>
      <c r="F64">
        <v>85710</v>
      </c>
      <c r="G64">
        <v>56068</v>
      </c>
      <c r="H64">
        <v>19327</v>
      </c>
      <c r="I64">
        <v>12</v>
      </c>
      <c r="J64">
        <v>1044</v>
      </c>
      <c r="K64">
        <v>394</v>
      </c>
      <c r="L64">
        <v>1048</v>
      </c>
      <c r="M64">
        <v>851</v>
      </c>
      <c r="N64">
        <v>109</v>
      </c>
      <c r="O64">
        <v>9412775</v>
      </c>
      <c r="P64">
        <v>119158</v>
      </c>
      <c r="Q64">
        <v>9237549</v>
      </c>
      <c r="R64">
        <v>2878455</v>
      </c>
      <c r="S64">
        <v>1203731</v>
      </c>
      <c r="T64">
        <v>10213857</v>
      </c>
      <c r="U64">
        <v>0</v>
      </c>
      <c r="V64">
        <v>112748</v>
      </c>
      <c r="W64">
        <v>0</v>
      </c>
      <c r="X64">
        <v>0</v>
      </c>
      <c r="Y64">
        <v>50</v>
      </c>
      <c r="Z64">
        <v>1</v>
      </c>
    </row>
    <row r="65" spans="1:26" hidden="1" x14ac:dyDescent="0.25">
      <c r="A65" t="s">
        <v>35</v>
      </c>
      <c r="B65" t="s">
        <v>32</v>
      </c>
      <c r="C65" t="s">
        <v>28</v>
      </c>
      <c r="D65" t="s">
        <v>29</v>
      </c>
      <c r="E65">
        <v>3</v>
      </c>
      <c r="F65">
        <v>85710</v>
      </c>
      <c r="G65">
        <v>56201</v>
      </c>
      <c r="H65">
        <v>19464</v>
      </c>
      <c r="I65">
        <v>16</v>
      </c>
      <c r="J65">
        <v>1094</v>
      </c>
      <c r="K65">
        <v>394</v>
      </c>
      <c r="L65">
        <v>1098</v>
      </c>
      <c r="M65">
        <v>848</v>
      </c>
      <c r="N65">
        <v>109</v>
      </c>
      <c r="O65">
        <v>9413066</v>
      </c>
      <c r="P65">
        <v>118727</v>
      </c>
      <c r="Q65">
        <v>9238138</v>
      </c>
      <c r="R65">
        <v>2887056</v>
      </c>
      <c r="S65">
        <v>1203731</v>
      </c>
      <c r="T65">
        <v>10220648</v>
      </c>
      <c r="U65">
        <v>0</v>
      </c>
      <c r="V65">
        <v>112748</v>
      </c>
      <c r="W65">
        <v>0</v>
      </c>
      <c r="X65">
        <v>0</v>
      </c>
      <c r="Y65">
        <v>50</v>
      </c>
      <c r="Z65">
        <v>1</v>
      </c>
    </row>
    <row r="66" spans="1:26" hidden="1" x14ac:dyDescent="0.25">
      <c r="A66" t="s">
        <v>36</v>
      </c>
      <c r="B66" t="s">
        <v>27</v>
      </c>
      <c r="C66" t="s">
        <v>28</v>
      </c>
      <c r="D66" t="s">
        <v>29</v>
      </c>
      <c r="E66">
        <v>0</v>
      </c>
      <c r="F66">
        <v>52856</v>
      </c>
      <c r="G66">
        <v>44049</v>
      </c>
      <c r="H66">
        <v>175</v>
      </c>
      <c r="I66">
        <v>398</v>
      </c>
      <c r="J66">
        <v>1246</v>
      </c>
      <c r="K66">
        <v>298</v>
      </c>
      <c r="L66">
        <v>1598</v>
      </c>
      <c r="M66">
        <v>1598</v>
      </c>
      <c r="N66">
        <v>69</v>
      </c>
      <c r="O66">
        <v>3675856</v>
      </c>
      <c r="P66">
        <v>1763011</v>
      </c>
      <c r="Q66">
        <v>1868796</v>
      </c>
      <c r="R66">
        <v>21764</v>
      </c>
      <c r="S66">
        <v>564923</v>
      </c>
      <c r="T66">
        <v>4048853</v>
      </c>
      <c r="U66">
        <v>0</v>
      </c>
      <c r="V66">
        <v>36482</v>
      </c>
      <c r="W66">
        <v>0</v>
      </c>
      <c r="X66">
        <v>0</v>
      </c>
      <c r="Y66">
        <v>50</v>
      </c>
      <c r="Z66">
        <v>1</v>
      </c>
    </row>
    <row r="67" spans="1:26" hidden="1" x14ac:dyDescent="0.25">
      <c r="A67" t="s">
        <v>36</v>
      </c>
      <c r="B67" t="s">
        <v>27</v>
      </c>
      <c r="C67" t="s">
        <v>28</v>
      </c>
      <c r="D67" t="s">
        <v>29</v>
      </c>
      <c r="E67">
        <v>1</v>
      </c>
      <c r="F67">
        <v>52856</v>
      </c>
      <c r="G67">
        <v>44956</v>
      </c>
      <c r="H67">
        <v>115</v>
      </c>
      <c r="I67">
        <v>398</v>
      </c>
      <c r="J67">
        <v>1046</v>
      </c>
      <c r="K67">
        <v>300</v>
      </c>
      <c r="L67">
        <v>1398</v>
      </c>
      <c r="M67">
        <v>1398</v>
      </c>
      <c r="N67">
        <v>58</v>
      </c>
      <c r="O67">
        <v>3101175</v>
      </c>
      <c r="P67">
        <v>1556839</v>
      </c>
      <c r="Q67">
        <v>1499380</v>
      </c>
      <c r="R67">
        <v>12410</v>
      </c>
      <c r="S67">
        <v>564923</v>
      </c>
      <c r="T67">
        <v>3486103</v>
      </c>
      <c r="U67">
        <v>0</v>
      </c>
      <c r="V67">
        <v>36482</v>
      </c>
      <c r="W67">
        <v>0</v>
      </c>
      <c r="X67">
        <v>0</v>
      </c>
      <c r="Y67">
        <v>50</v>
      </c>
      <c r="Z67">
        <v>1</v>
      </c>
    </row>
    <row r="68" spans="1:26" hidden="1" x14ac:dyDescent="0.25">
      <c r="A68" t="s">
        <v>36</v>
      </c>
      <c r="B68" t="s">
        <v>27</v>
      </c>
      <c r="C68" t="s">
        <v>28</v>
      </c>
      <c r="D68" t="s">
        <v>29</v>
      </c>
      <c r="E68">
        <v>2</v>
      </c>
      <c r="F68">
        <v>52856</v>
      </c>
      <c r="G68">
        <v>43000</v>
      </c>
      <c r="H68">
        <v>205</v>
      </c>
      <c r="I68">
        <v>398</v>
      </c>
      <c r="J68">
        <v>1246</v>
      </c>
      <c r="K68">
        <v>302</v>
      </c>
      <c r="L68">
        <v>1398</v>
      </c>
      <c r="M68">
        <v>1398</v>
      </c>
      <c r="N68">
        <v>79</v>
      </c>
      <c r="O68">
        <v>4195694</v>
      </c>
      <c r="P68">
        <v>2055082</v>
      </c>
      <c r="Q68">
        <v>2097612</v>
      </c>
      <c r="R68">
        <v>25882</v>
      </c>
      <c r="S68">
        <v>564923</v>
      </c>
      <c r="T68">
        <v>4551753</v>
      </c>
      <c r="U68">
        <v>0</v>
      </c>
      <c r="V68">
        <v>36482</v>
      </c>
      <c r="W68">
        <v>0</v>
      </c>
      <c r="X68">
        <v>0</v>
      </c>
      <c r="Y68">
        <v>50</v>
      </c>
      <c r="Z68">
        <v>1</v>
      </c>
    </row>
    <row r="69" spans="1:26" hidden="1" x14ac:dyDescent="0.25">
      <c r="A69" t="s">
        <v>36</v>
      </c>
      <c r="B69" t="s">
        <v>27</v>
      </c>
      <c r="C69" t="s">
        <v>28</v>
      </c>
      <c r="D69" t="s">
        <v>29</v>
      </c>
      <c r="E69">
        <v>3</v>
      </c>
      <c r="F69">
        <v>52856</v>
      </c>
      <c r="G69">
        <v>42937</v>
      </c>
      <c r="H69">
        <v>197</v>
      </c>
      <c r="I69">
        <v>398</v>
      </c>
      <c r="J69">
        <v>1246</v>
      </c>
      <c r="K69">
        <v>398</v>
      </c>
      <c r="L69">
        <v>1598</v>
      </c>
      <c r="M69">
        <v>1598</v>
      </c>
      <c r="N69">
        <v>79</v>
      </c>
      <c r="O69">
        <v>4224272</v>
      </c>
      <c r="P69">
        <v>2090695</v>
      </c>
      <c r="Q69">
        <v>2090640</v>
      </c>
      <c r="R69">
        <v>24780</v>
      </c>
      <c r="S69">
        <v>564923</v>
      </c>
      <c r="T69">
        <v>4557603</v>
      </c>
      <c r="U69">
        <v>0</v>
      </c>
      <c r="V69">
        <v>36482</v>
      </c>
      <c r="W69">
        <v>0</v>
      </c>
      <c r="X69">
        <v>0</v>
      </c>
      <c r="Y69">
        <v>50</v>
      </c>
      <c r="Z69">
        <v>1</v>
      </c>
    </row>
    <row r="70" spans="1:26" hidden="1" x14ac:dyDescent="0.25">
      <c r="A70" t="s">
        <v>36</v>
      </c>
      <c r="B70" t="s">
        <v>30</v>
      </c>
      <c r="C70" t="s">
        <v>28</v>
      </c>
      <c r="D70" t="s">
        <v>29</v>
      </c>
      <c r="E70">
        <v>0</v>
      </c>
      <c r="F70">
        <v>52856</v>
      </c>
      <c r="G70">
        <v>43602</v>
      </c>
      <c r="H70">
        <v>189</v>
      </c>
      <c r="I70">
        <v>398</v>
      </c>
      <c r="J70">
        <v>854</v>
      </c>
      <c r="K70">
        <v>348</v>
      </c>
      <c r="L70">
        <v>1010</v>
      </c>
      <c r="M70">
        <v>1010</v>
      </c>
      <c r="N70">
        <v>61</v>
      </c>
      <c r="O70">
        <v>3240470</v>
      </c>
      <c r="P70">
        <v>1516115</v>
      </c>
      <c r="Q70">
        <v>1680753</v>
      </c>
      <c r="R70">
        <v>21643</v>
      </c>
      <c r="S70">
        <v>564923</v>
      </c>
      <c r="T70">
        <v>3593681</v>
      </c>
      <c r="U70">
        <v>0</v>
      </c>
      <c r="V70">
        <v>36943</v>
      </c>
      <c r="W70">
        <v>0</v>
      </c>
      <c r="X70">
        <v>0</v>
      </c>
      <c r="Y70">
        <v>50</v>
      </c>
      <c r="Z70">
        <v>1</v>
      </c>
    </row>
    <row r="71" spans="1:26" hidden="1" x14ac:dyDescent="0.25">
      <c r="A71" t="s">
        <v>36</v>
      </c>
      <c r="B71" t="s">
        <v>30</v>
      </c>
      <c r="C71" t="s">
        <v>28</v>
      </c>
      <c r="D71" t="s">
        <v>29</v>
      </c>
      <c r="E71">
        <v>1</v>
      </c>
      <c r="F71">
        <v>52856</v>
      </c>
      <c r="G71">
        <v>44708</v>
      </c>
      <c r="H71">
        <v>150</v>
      </c>
      <c r="I71">
        <v>398</v>
      </c>
      <c r="J71">
        <v>854</v>
      </c>
      <c r="K71">
        <v>298</v>
      </c>
      <c r="L71">
        <v>1153</v>
      </c>
      <c r="M71">
        <v>1153</v>
      </c>
      <c r="N71">
        <v>53</v>
      </c>
      <c r="O71">
        <v>2807595</v>
      </c>
      <c r="P71">
        <v>1381120</v>
      </c>
      <c r="Q71">
        <v>1381767</v>
      </c>
      <c r="R71">
        <v>14645</v>
      </c>
      <c r="S71">
        <v>564923</v>
      </c>
      <c r="T71">
        <v>3178309</v>
      </c>
      <c r="U71">
        <v>0</v>
      </c>
      <c r="V71">
        <v>36943</v>
      </c>
      <c r="W71">
        <v>0</v>
      </c>
      <c r="X71">
        <v>0</v>
      </c>
      <c r="Y71">
        <v>50</v>
      </c>
      <c r="Z71">
        <v>1</v>
      </c>
    </row>
    <row r="72" spans="1:26" hidden="1" x14ac:dyDescent="0.25">
      <c r="A72" t="s">
        <v>36</v>
      </c>
      <c r="B72" t="s">
        <v>30</v>
      </c>
      <c r="C72" t="s">
        <v>28</v>
      </c>
      <c r="D72" t="s">
        <v>29</v>
      </c>
      <c r="E72">
        <v>2</v>
      </c>
      <c r="F72">
        <v>52856</v>
      </c>
      <c r="G72">
        <v>43119</v>
      </c>
      <c r="H72">
        <v>215</v>
      </c>
      <c r="I72">
        <v>398</v>
      </c>
      <c r="J72">
        <v>850</v>
      </c>
      <c r="K72">
        <v>198</v>
      </c>
      <c r="L72">
        <v>1005</v>
      </c>
      <c r="M72">
        <v>1005</v>
      </c>
      <c r="N72">
        <v>63</v>
      </c>
      <c r="O72">
        <v>3344100</v>
      </c>
      <c r="P72">
        <v>1574132</v>
      </c>
      <c r="Q72">
        <v>1726849</v>
      </c>
      <c r="R72">
        <v>22693</v>
      </c>
      <c r="S72">
        <v>564923</v>
      </c>
      <c r="T72">
        <v>3696309</v>
      </c>
      <c r="U72">
        <v>0</v>
      </c>
      <c r="V72">
        <v>36943</v>
      </c>
      <c r="W72">
        <v>0</v>
      </c>
      <c r="X72">
        <v>0</v>
      </c>
      <c r="Y72">
        <v>50</v>
      </c>
      <c r="Z72">
        <v>1</v>
      </c>
    </row>
    <row r="73" spans="1:26" hidden="1" x14ac:dyDescent="0.25">
      <c r="A73" t="s">
        <v>36</v>
      </c>
      <c r="B73" t="s">
        <v>30</v>
      </c>
      <c r="C73" t="s">
        <v>28</v>
      </c>
      <c r="D73" t="s">
        <v>29</v>
      </c>
      <c r="E73">
        <v>3</v>
      </c>
      <c r="F73">
        <v>52856</v>
      </c>
      <c r="G73">
        <v>43052</v>
      </c>
      <c r="H73">
        <v>196</v>
      </c>
      <c r="I73">
        <v>398</v>
      </c>
      <c r="J73">
        <v>850</v>
      </c>
      <c r="K73">
        <v>299</v>
      </c>
      <c r="L73">
        <v>1006</v>
      </c>
      <c r="M73">
        <v>1006</v>
      </c>
      <c r="N73">
        <v>63</v>
      </c>
      <c r="O73">
        <v>3379495</v>
      </c>
      <c r="P73">
        <v>1593394</v>
      </c>
      <c r="Q73">
        <v>1743049</v>
      </c>
      <c r="R73">
        <v>20205</v>
      </c>
      <c r="S73">
        <v>564923</v>
      </c>
      <c r="T73">
        <v>3713557</v>
      </c>
      <c r="U73">
        <v>0</v>
      </c>
      <c r="V73">
        <v>36943</v>
      </c>
      <c r="W73">
        <v>0</v>
      </c>
      <c r="X73">
        <v>0</v>
      </c>
      <c r="Y73">
        <v>50</v>
      </c>
      <c r="Z73">
        <v>1</v>
      </c>
    </row>
    <row r="74" spans="1:26" hidden="1" x14ac:dyDescent="0.25">
      <c r="A74" t="s">
        <v>36</v>
      </c>
      <c r="B74" t="s">
        <v>31</v>
      </c>
      <c r="C74" t="s">
        <v>28</v>
      </c>
      <c r="D74" t="s">
        <v>29</v>
      </c>
      <c r="E74">
        <v>0</v>
      </c>
      <c r="F74">
        <v>52856</v>
      </c>
      <c r="G74">
        <v>40962</v>
      </c>
      <c r="H74">
        <v>966</v>
      </c>
      <c r="I74">
        <v>12</v>
      </c>
      <c r="J74">
        <v>449</v>
      </c>
      <c r="K74">
        <v>184</v>
      </c>
      <c r="L74">
        <v>453</v>
      </c>
      <c r="M74">
        <v>408</v>
      </c>
      <c r="N74">
        <v>63</v>
      </c>
      <c r="O74">
        <v>3353204</v>
      </c>
      <c r="P74">
        <v>47885</v>
      </c>
      <c r="Q74">
        <v>3264357</v>
      </c>
      <c r="R74">
        <v>50780</v>
      </c>
      <c r="S74">
        <v>564923</v>
      </c>
      <c r="T74">
        <v>3631760</v>
      </c>
      <c r="U74">
        <v>0</v>
      </c>
      <c r="V74">
        <v>47379</v>
      </c>
      <c r="W74">
        <v>0</v>
      </c>
      <c r="X74">
        <v>0</v>
      </c>
      <c r="Y74">
        <v>50</v>
      </c>
      <c r="Z74">
        <v>1</v>
      </c>
    </row>
    <row r="75" spans="1:26" hidden="1" x14ac:dyDescent="0.25">
      <c r="A75" t="s">
        <v>36</v>
      </c>
      <c r="B75" t="s">
        <v>31</v>
      </c>
      <c r="C75" t="s">
        <v>28</v>
      </c>
      <c r="D75" t="s">
        <v>29</v>
      </c>
      <c r="E75">
        <v>1</v>
      </c>
      <c r="F75">
        <v>52856</v>
      </c>
      <c r="G75">
        <v>40559</v>
      </c>
      <c r="H75">
        <v>959</v>
      </c>
      <c r="I75">
        <v>8</v>
      </c>
      <c r="J75">
        <v>448</v>
      </c>
      <c r="K75">
        <v>150</v>
      </c>
      <c r="L75">
        <v>452</v>
      </c>
      <c r="M75">
        <v>406</v>
      </c>
      <c r="N75">
        <v>64</v>
      </c>
      <c r="O75">
        <v>3414559</v>
      </c>
      <c r="P75">
        <v>49452</v>
      </c>
      <c r="Q75">
        <v>3324548</v>
      </c>
      <c r="R75">
        <v>48981</v>
      </c>
      <c r="S75">
        <v>564923</v>
      </c>
      <c r="T75">
        <v>3688186</v>
      </c>
      <c r="U75">
        <v>0</v>
      </c>
      <c r="V75">
        <v>47379</v>
      </c>
      <c r="W75">
        <v>0</v>
      </c>
      <c r="X75">
        <v>0</v>
      </c>
      <c r="Y75">
        <v>50</v>
      </c>
      <c r="Z75">
        <v>1</v>
      </c>
    </row>
    <row r="76" spans="1:26" hidden="1" x14ac:dyDescent="0.25">
      <c r="A76" t="s">
        <v>36</v>
      </c>
      <c r="B76" t="s">
        <v>31</v>
      </c>
      <c r="C76" t="s">
        <v>28</v>
      </c>
      <c r="D76" t="s">
        <v>29</v>
      </c>
      <c r="E76">
        <v>2</v>
      </c>
      <c r="F76">
        <v>52856</v>
      </c>
      <c r="G76">
        <v>40610</v>
      </c>
      <c r="H76">
        <v>992</v>
      </c>
      <c r="I76">
        <v>12</v>
      </c>
      <c r="J76">
        <v>446</v>
      </c>
      <c r="K76">
        <v>150</v>
      </c>
      <c r="L76">
        <v>450</v>
      </c>
      <c r="M76">
        <v>406</v>
      </c>
      <c r="N76">
        <v>64</v>
      </c>
      <c r="O76">
        <v>3411400</v>
      </c>
      <c r="P76">
        <v>49314</v>
      </c>
      <c r="Q76">
        <v>3321476</v>
      </c>
      <c r="R76">
        <v>51803</v>
      </c>
      <c r="S76">
        <v>564923</v>
      </c>
      <c r="T76">
        <v>3683995</v>
      </c>
      <c r="U76">
        <v>0</v>
      </c>
      <c r="V76">
        <v>47379</v>
      </c>
      <c r="W76">
        <v>0</v>
      </c>
      <c r="X76">
        <v>0</v>
      </c>
      <c r="Y76">
        <v>50</v>
      </c>
      <c r="Z76">
        <v>1</v>
      </c>
    </row>
    <row r="77" spans="1:26" hidden="1" x14ac:dyDescent="0.25">
      <c r="A77" t="s">
        <v>36</v>
      </c>
      <c r="B77" t="s">
        <v>31</v>
      </c>
      <c r="C77" t="s">
        <v>28</v>
      </c>
      <c r="D77" t="s">
        <v>29</v>
      </c>
      <c r="E77">
        <v>3</v>
      </c>
      <c r="F77">
        <v>52856</v>
      </c>
      <c r="G77">
        <v>41914</v>
      </c>
      <c r="H77">
        <v>888</v>
      </c>
      <c r="I77">
        <v>16</v>
      </c>
      <c r="J77">
        <v>449</v>
      </c>
      <c r="K77">
        <v>150</v>
      </c>
      <c r="L77">
        <v>453</v>
      </c>
      <c r="M77">
        <v>410</v>
      </c>
      <c r="N77">
        <v>59</v>
      </c>
      <c r="O77">
        <v>3133464</v>
      </c>
      <c r="P77">
        <v>44061</v>
      </c>
      <c r="Q77">
        <v>3047489</v>
      </c>
      <c r="R77">
        <v>45947</v>
      </c>
      <c r="S77">
        <v>564923</v>
      </c>
      <c r="T77">
        <v>3424915</v>
      </c>
      <c r="U77">
        <v>0</v>
      </c>
      <c r="V77">
        <v>47379</v>
      </c>
      <c r="W77">
        <v>0</v>
      </c>
      <c r="X77">
        <v>0</v>
      </c>
      <c r="Y77">
        <v>50</v>
      </c>
      <c r="Z77">
        <v>1</v>
      </c>
    </row>
    <row r="78" spans="1:26" x14ac:dyDescent="0.25">
      <c r="A78" t="s">
        <v>36</v>
      </c>
      <c r="B78" t="s">
        <v>32</v>
      </c>
      <c r="C78" t="s">
        <v>28</v>
      </c>
      <c r="D78" t="s">
        <v>29</v>
      </c>
      <c r="E78">
        <v>0</v>
      </c>
      <c r="F78">
        <v>52856</v>
      </c>
      <c r="G78">
        <v>42512</v>
      </c>
      <c r="H78">
        <v>981</v>
      </c>
      <c r="I78">
        <v>9</v>
      </c>
      <c r="J78">
        <v>847</v>
      </c>
      <c r="K78">
        <v>244</v>
      </c>
      <c r="L78">
        <v>851</v>
      </c>
      <c r="M78">
        <v>851</v>
      </c>
      <c r="N78">
        <v>52</v>
      </c>
      <c r="O78">
        <v>2790224</v>
      </c>
      <c r="P78">
        <v>41679</v>
      </c>
      <c r="Q78">
        <v>2706033</v>
      </c>
      <c r="R78">
        <v>53107</v>
      </c>
      <c r="S78">
        <v>564923</v>
      </c>
      <c r="T78">
        <v>3101370</v>
      </c>
      <c r="U78">
        <v>0</v>
      </c>
      <c r="V78">
        <v>44344</v>
      </c>
      <c r="W78">
        <v>0</v>
      </c>
      <c r="X78">
        <v>0</v>
      </c>
      <c r="Y78">
        <v>50</v>
      </c>
      <c r="Z78">
        <v>1</v>
      </c>
    </row>
    <row r="79" spans="1:26" hidden="1" x14ac:dyDescent="0.25">
      <c r="A79" t="s">
        <v>36</v>
      </c>
      <c r="B79" t="s">
        <v>32</v>
      </c>
      <c r="C79" t="s">
        <v>28</v>
      </c>
      <c r="D79" t="s">
        <v>29</v>
      </c>
      <c r="E79">
        <v>1</v>
      </c>
      <c r="F79">
        <v>52856</v>
      </c>
      <c r="G79">
        <v>43489</v>
      </c>
      <c r="H79">
        <v>892</v>
      </c>
      <c r="I79">
        <v>8</v>
      </c>
      <c r="J79">
        <v>797</v>
      </c>
      <c r="K79">
        <v>192</v>
      </c>
      <c r="L79">
        <v>801</v>
      </c>
      <c r="M79">
        <v>801</v>
      </c>
      <c r="N79">
        <v>47</v>
      </c>
      <c r="O79">
        <v>2506624</v>
      </c>
      <c r="P79">
        <v>37738</v>
      </c>
      <c r="Q79">
        <v>2425397</v>
      </c>
      <c r="R79">
        <v>48114</v>
      </c>
      <c r="S79">
        <v>564923</v>
      </c>
      <c r="T79">
        <v>2830550</v>
      </c>
      <c r="U79">
        <v>0</v>
      </c>
      <c r="V79">
        <v>44344</v>
      </c>
      <c r="W79">
        <v>0</v>
      </c>
      <c r="X79">
        <v>0</v>
      </c>
      <c r="Y79">
        <v>50</v>
      </c>
      <c r="Z79">
        <v>1</v>
      </c>
    </row>
    <row r="80" spans="1:26" hidden="1" x14ac:dyDescent="0.25">
      <c r="A80" t="s">
        <v>36</v>
      </c>
      <c r="B80" t="s">
        <v>32</v>
      </c>
      <c r="C80" t="s">
        <v>28</v>
      </c>
      <c r="D80" t="s">
        <v>29</v>
      </c>
      <c r="E80">
        <v>2</v>
      </c>
      <c r="F80">
        <v>52856</v>
      </c>
      <c r="G80">
        <v>40588</v>
      </c>
      <c r="H80">
        <v>1036</v>
      </c>
      <c r="I80">
        <v>12</v>
      </c>
      <c r="J80">
        <v>844</v>
      </c>
      <c r="K80">
        <v>150</v>
      </c>
      <c r="L80">
        <v>848</v>
      </c>
      <c r="M80">
        <v>848</v>
      </c>
      <c r="N80">
        <v>59</v>
      </c>
      <c r="O80">
        <v>3158308</v>
      </c>
      <c r="P80">
        <v>49486</v>
      </c>
      <c r="Q80">
        <v>3068234</v>
      </c>
      <c r="R80">
        <v>57515</v>
      </c>
      <c r="S80">
        <v>564923</v>
      </c>
      <c r="T80">
        <v>3437877</v>
      </c>
      <c r="U80">
        <v>0</v>
      </c>
      <c r="V80">
        <v>44344</v>
      </c>
      <c r="W80">
        <v>0</v>
      </c>
      <c r="X80">
        <v>0</v>
      </c>
      <c r="Y80">
        <v>50</v>
      </c>
      <c r="Z80">
        <v>1</v>
      </c>
    </row>
    <row r="81" spans="1:26" hidden="1" x14ac:dyDescent="0.25">
      <c r="A81" t="s">
        <v>36</v>
      </c>
      <c r="B81" t="s">
        <v>32</v>
      </c>
      <c r="C81" t="s">
        <v>28</v>
      </c>
      <c r="D81" t="s">
        <v>29</v>
      </c>
      <c r="E81">
        <v>3</v>
      </c>
      <c r="F81">
        <v>52856</v>
      </c>
      <c r="G81">
        <v>40491</v>
      </c>
      <c r="H81">
        <v>996</v>
      </c>
      <c r="I81">
        <v>16</v>
      </c>
      <c r="J81">
        <v>847</v>
      </c>
      <c r="K81">
        <v>150</v>
      </c>
      <c r="L81">
        <v>851</v>
      </c>
      <c r="M81">
        <v>851</v>
      </c>
      <c r="N81">
        <v>59</v>
      </c>
      <c r="O81">
        <v>3159711</v>
      </c>
      <c r="P81">
        <v>49882</v>
      </c>
      <c r="Q81">
        <v>3069338</v>
      </c>
      <c r="R81">
        <v>53825</v>
      </c>
      <c r="S81">
        <v>564923</v>
      </c>
      <c r="T81">
        <v>3433085</v>
      </c>
      <c r="U81">
        <v>0</v>
      </c>
      <c r="V81">
        <v>44344</v>
      </c>
      <c r="W81">
        <v>0</v>
      </c>
      <c r="X81">
        <v>0</v>
      </c>
      <c r="Y81">
        <v>50</v>
      </c>
      <c r="Z81">
        <v>1</v>
      </c>
    </row>
    <row r="82" spans="1:26" hidden="1" x14ac:dyDescent="0.25">
      <c r="A82" t="s">
        <v>37</v>
      </c>
      <c r="B82" t="s">
        <v>27</v>
      </c>
      <c r="C82" t="s">
        <v>28</v>
      </c>
      <c r="D82" t="s">
        <v>29</v>
      </c>
      <c r="E82">
        <v>0</v>
      </c>
      <c r="F82">
        <v>69851</v>
      </c>
      <c r="G82">
        <v>58765</v>
      </c>
      <c r="H82">
        <v>377</v>
      </c>
      <c r="I82">
        <v>398</v>
      </c>
      <c r="J82">
        <v>1046</v>
      </c>
      <c r="K82">
        <v>398</v>
      </c>
      <c r="L82">
        <v>1398</v>
      </c>
      <c r="M82">
        <v>1398</v>
      </c>
      <c r="N82">
        <v>57</v>
      </c>
      <c r="O82">
        <v>3987010</v>
      </c>
      <c r="P82">
        <v>2109025</v>
      </c>
      <c r="Q82">
        <v>1819220</v>
      </c>
      <c r="R82">
        <v>45810</v>
      </c>
      <c r="S82">
        <v>843453</v>
      </c>
      <c r="T82">
        <v>4602854</v>
      </c>
      <c r="U82">
        <v>0</v>
      </c>
      <c r="V82">
        <v>41817</v>
      </c>
      <c r="W82">
        <v>0</v>
      </c>
      <c r="X82">
        <v>0</v>
      </c>
      <c r="Y82">
        <v>50</v>
      </c>
      <c r="Z82">
        <v>1</v>
      </c>
    </row>
    <row r="83" spans="1:26" hidden="1" x14ac:dyDescent="0.25">
      <c r="A83" t="s">
        <v>37</v>
      </c>
      <c r="B83" t="s">
        <v>27</v>
      </c>
      <c r="C83" t="s">
        <v>28</v>
      </c>
      <c r="D83" t="s">
        <v>29</v>
      </c>
      <c r="E83">
        <v>1</v>
      </c>
      <c r="F83">
        <v>69851</v>
      </c>
      <c r="G83">
        <v>60188</v>
      </c>
      <c r="H83">
        <v>215</v>
      </c>
      <c r="I83">
        <v>398</v>
      </c>
      <c r="J83">
        <v>1246</v>
      </c>
      <c r="K83">
        <v>348</v>
      </c>
      <c r="L83">
        <v>1398</v>
      </c>
      <c r="M83">
        <v>1398</v>
      </c>
      <c r="N83">
        <v>45</v>
      </c>
      <c r="O83">
        <v>3165455</v>
      </c>
      <c r="P83">
        <v>1753579</v>
      </c>
      <c r="Q83">
        <v>1351688</v>
      </c>
      <c r="R83">
        <v>23516</v>
      </c>
      <c r="S83">
        <v>843453</v>
      </c>
      <c r="T83">
        <v>3811705</v>
      </c>
      <c r="U83">
        <v>0</v>
      </c>
      <c r="V83">
        <v>41817</v>
      </c>
      <c r="W83">
        <v>0</v>
      </c>
      <c r="X83">
        <v>0</v>
      </c>
      <c r="Y83">
        <v>50</v>
      </c>
      <c r="Z83">
        <v>1</v>
      </c>
    </row>
    <row r="84" spans="1:26" hidden="1" x14ac:dyDescent="0.25">
      <c r="A84" t="s">
        <v>37</v>
      </c>
      <c r="B84" t="s">
        <v>27</v>
      </c>
      <c r="C84" t="s">
        <v>28</v>
      </c>
      <c r="D84" t="s">
        <v>29</v>
      </c>
      <c r="E84">
        <v>2</v>
      </c>
      <c r="F84">
        <v>69851</v>
      </c>
      <c r="G84">
        <v>58690</v>
      </c>
      <c r="H84">
        <v>347</v>
      </c>
      <c r="I84">
        <v>398</v>
      </c>
      <c r="J84">
        <v>1246</v>
      </c>
      <c r="K84">
        <v>398</v>
      </c>
      <c r="L84">
        <v>1398</v>
      </c>
      <c r="M84">
        <v>1398</v>
      </c>
      <c r="N84">
        <v>57</v>
      </c>
      <c r="O84">
        <v>4010178</v>
      </c>
      <c r="P84">
        <v>2168354</v>
      </c>
      <c r="Q84">
        <v>1783134</v>
      </c>
      <c r="R84">
        <v>42724</v>
      </c>
      <c r="S84">
        <v>843453</v>
      </c>
      <c r="T84">
        <v>4577154</v>
      </c>
      <c r="U84">
        <v>0</v>
      </c>
      <c r="V84">
        <v>41817</v>
      </c>
      <c r="W84">
        <v>0</v>
      </c>
      <c r="X84">
        <v>0</v>
      </c>
      <c r="Y84">
        <v>50</v>
      </c>
      <c r="Z84">
        <v>1</v>
      </c>
    </row>
    <row r="85" spans="1:26" hidden="1" x14ac:dyDescent="0.25">
      <c r="A85" t="s">
        <v>37</v>
      </c>
      <c r="B85" t="s">
        <v>27</v>
      </c>
      <c r="C85" t="s">
        <v>28</v>
      </c>
      <c r="D85" t="s">
        <v>29</v>
      </c>
      <c r="E85">
        <v>3</v>
      </c>
      <c r="F85">
        <v>69851</v>
      </c>
      <c r="G85">
        <v>59944</v>
      </c>
      <c r="H85">
        <v>248</v>
      </c>
      <c r="I85">
        <v>398</v>
      </c>
      <c r="J85">
        <v>1246</v>
      </c>
      <c r="K85">
        <v>398</v>
      </c>
      <c r="L85">
        <v>1597</v>
      </c>
      <c r="M85">
        <v>1597</v>
      </c>
      <c r="N85">
        <v>48</v>
      </c>
      <c r="O85">
        <v>3364465</v>
      </c>
      <c r="P85">
        <v>1800261</v>
      </c>
      <c r="Q85">
        <v>1504260</v>
      </c>
      <c r="R85">
        <v>28968</v>
      </c>
      <c r="S85">
        <v>843453</v>
      </c>
      <c r="T85">
        <v>4018004</v>
      </c>
      <c r="U85">
        <v>0</v>
      </c>
      <c r="V85">
        <v>41817</v>
      </c>
      <c r="W85">
        <v>0</v>
      </c>
      <c r="X85">
        <v>0</v>
      </c>
      <c r="Y85">
        <v>50</v>
      </c>
      <c r="Z85">
        <v>1</v>
      </c>
    </row>
    <row r="86" spans="1:26" hidden="1" x14ac:dyDescent="0.25">
      <c r="A86" t="s">
        <v>37</v>
      </c>
      <c r="B86" t="s">
        <v>30</v>
      </c>
      <c r="C86" t="s">
        <v>28</v>
      </c>
      <c r="D86" t="s">
        <v>29</v>
      </c>
      <c r="E86">
        <v>0</v>
      </c>
      <c r="F86">
        <v>69851</v>
      </c>
      <c r="G86">
        <v>58507</v>
      </c>
      <c r="H86">
        <v>326</v>
      </c>
      <c r="I86">
        <v>398</v>
      </c>
      <c r="J86">
        <v>854</v>
      </c>
      <c r="K86">
        <v>255</v>
      </c>
      <c r="L86">
        <v>947</v>
      </c>
      <c r="M86">
        <v>945</v>
      </c>
      <c r="N86">
        <v>46</v>
      </c>
      <c r="O86">
        <v>3266325</v>
      </c>
      <c r="P86">
        <v>1640723</v>
      </c>
      <c r="Q86">
        <v>1567095</v>
      </c>
      <c r="R86">
        <v>33261</v>
      </c>
      <c r="S86">
        <v>843453</v>
      </c>
      <c r="T86">
        <v>3832562</v>
      </c>
      <c r="U86">
        <v>0</v>
      </c>
      <c r="V86">
        <v>42482</v>
      </c>
      <c r="W86">
        <v>0</v>
      </c>
      <c r="X86">
        <v>0</v>
      </c>
      <c r="Y86">
        <v>50</v>
      </c>
      <c r="Z86">
        <v>1</v>
      </c>
    </row>
    <row r="87" spans="1:26" hidden="1" x14ac:dyDescent="0.25">
      <c r="A87" t="s">
        <v>37</v>
      </c>
      <c r="B87" t="s">
        <v>30</v>
      </c>
      <c r="C87" t="s">
        <v>28</v>
      </c>
      <c r="D87" t="s">
        <v>29</v>
      </c>
      <c r="E87">
        <v>1</v>
      </c>
      <c r="F87">
        <v>69851</v>
      </c>
      <c r="G87">
        <v>60395</v>
      </c>
      <c r="H87">
        <v>185</v>
      </c>
      <c r="I87">
        <v>398</v>
      </c>
      <c r="J87">
        <v>801</v>
      </c>
      <c r="K87">
        <v>348</v>
      </c>
      <c r="L87">
        <v>1055</v>
      </c>
      <c r="M87">
        <v>1055</v>
      </c>
      <c r="N87">
        <v>37</v>
      </c>
      <c r="O87">
        <v>2634940</v>
      </c>
      <c r="P87">
        <v>1414862</v>
      </c>
      <c r="Q87">
        <v>1159683</v>
      </c>
      <c r="R87">
        <v>19190</v>
      </c>
      <c r="S87">
        <v>843453</v>
      </c>
      <c r="T87">
        <v>3266064</v>
      </c>
      <c r="U87">
        <v>0</v>
      </c>
      <c r="V87">
        <v>42482</v>
      </c>
      <c r="W87">
        <v>0</v>
      </c>
      <c r="X87">
        <v>0</v>
      </c>
      <c r="Y87">
        <v>50</v>
      </c>
      <c r="Z87">
        <v>1</v>
      </c>
    </row>
    <row r="88" spans="1:26" hidden="1" x14ac:dyDescent="0.25">
      <c r="A88" t="s">
        <v>37</v>
      </c>
      <c r="B88" t="s">
        <v>30</v>
      </c>
      <c r="C88" t="s">
        <v>28</v>
      </c>
      <c r="D88" t="s">
        <v>29</v>
      </c>
      <c r="E88">
        <v>2</v>
      </c>
      <c r="F88">
        <v>69851</v>
      </c>
      <c r="G88">
        <v>58634</v>
      </c>
      <c r="H88">
        <v>342</v>
      </c>
      <c r="I88">
        <v>398</v>
      </c>
      <c r="J88">
        <v>850</v>
      </c>
      <c r="K88">
        <v>309</v>
      </c>
      <c r="L88">
        <v>1001</v>
      </c>
      <c r="M88">
        <v>1000</v>
      </c>
      <c r="N88">
        <v>46</v>
      </c>
      <c r="O88">
        <v>3240071</v>
      </c>
      <c r="P88">
        <v>1583829</v>
      </c>
      <c r="Q88">
        <v>1597608</v>
      </c>
      <c r="R88">
        <v>37147</v>
      </c>
      <c r="S88">
        <v>843453</v>
      </c>
      <c r="T88">
        <v>3846370</v>
      </c>
      <c r="U88">
        <v>0</v>
      </c>
      <c r="V88">
        <v>42482</v>
      </c>
      <c r="W88">
        <v>0</v>
      </c>
      <c r="X88">
        <v>0</v>
      </c>
      <c r="Y88">
        <v>50</v>
      </c>
      <c r="Z88">
        <v>1</v>
      </c>
    </row>
    <row r="89" spans="1:26" hidden="1" x14ac:dyDescent="0.25">
      <c r="A89" t="s">
        <v>37</v>
      </c>
      <c r="B89" t="s">
        <v>30</v>
      </c>
      <c r="C89" t="s">
        <v>28</v>
      </c>
      <c r="D89" t="s">
        <v>29</v>
      </c>
      <c r="E89">
        <v>3</v>
      </c>
      <c r="F89">
        <v>69851</v>
      </c>
      <c r="G89">
        <v>59386</v>
      </c>
      <c r="H89">
        <v>283</v>
      </c>
      <c r="I89">
        <v>398</v>
      </c>
      <c r="J89">
        <v>756</v>
      </c>
      <c r="K89">
        <v>250</v>
      </c>
      <c r="L89">
        <v>997</v>
      </c>
      <c r="M89">
        <v>947</v>
      </c>
      <c r="N89">
        <v>43</v>
      </c>
      <c r="O89">
        <v>3047148</v>
      </c>
      <c r="P89">
        <v>1524650</v>
      </c>
      <c r="Q89">
        <v>1463112</v>
      </c>
      <c r="R89">
        <v>28631</v>
      </c>
      <c r="S89">
        <v>843453</v>
      </c>
      <c r="T89">
        <v>3665077</v>
      </c>
      <c r="U89">
        <v>0</v>
      </c>
      <c r="V89">
        <v>42482</v>
      </c>
      <c r="W89">
        <v>0</v>
      </c>
      <c r="X89">
        <v>0</v>
      </c>
      <c r="Y89">
        <v>50</v>
      </c>
      <c r="Z89">
        <v>1</v>
      </c>
    </row>
    <row r="90" spans="1:26" hidden="1" x14ac:dyDescent="0.25">
      <c r="A90" t="s">
        <v>37</v>
      </c>
      <c r="B90" t="s">
        <v>31</v>
      </c>
      <c r="C90" t="s">
        <v>28</v>
      </c>
      <c r="D90" t="s">
        <v>29</v>
      </c>
      <c r="E90">
        <v>0</v>
      </c>
      <c r="F90">
        <v>69851</v>
      </c>
      <c r="G90">
        <v>58866</v>
      </c>
      <c r="H90">
        <v>1960</v>
      </c>
      <c r="I90">
        <v>12</v>
      </c>
      <c r="J90">
        <v>465</v>
      </c>
      <c r="K90">
        <v>136</v>
      </c>
      <c r="L90">
        <v>469</v>
      </c>
      <c r="M90">
        <v>409</v>
      </c>
      <c r="N90">
        <v>41</v>
      </c>
      <c r="O90">
        <v>2884977</v>
      </c>
      <c r="P90">
        <v>44444</v>
      </c>
      <c r="Q90">
        <v>2781667</v>
      </c>
      <c r="R90">
        <v>98816</v>
      </c>
      <c r="S90">
        <v>843453</v>
      </c>
      <c r="T90">
        <v>3391160</v>
      </c>
      <c r="U90">
        <v>0</v>
      </c>
      <c r="V90">
        <v>49677</v>
      </c>
      <c r="W90">
        <v>0</v>
      </c>
      <c r="X90">
        <v>0</v>
      </c>
      <c r="Y90">
        <v>50</v>
      </c>
      <c r="Z90">
        <v>1</v>
      </c>
    </row>
    <row r="91" spans="1:26" hidden="1" x14ac:dyDescent="0.25">
      <c r="A91" t="s">
        <v>37</v>
      </c>
      <c r="B91" t="s">
        <v>31</v>
      </c>
      <c r="C91" t="s">
        <v>28</v>
      </c>
      <c r="D91" t="s">
        <v>29</v>
      </c>
      <c r="E91">
        <v>1</v>
      </c>
      <c r="F91">
        <v>69851</v>
      </c>
      <c r="G91">
        <v>56226</v>
      </c>
      <c r="H91">
        <v>2186</v>
      </c>
      <c r="I91">
        <v>9</v>
      </c>
      <c r="J91">
        <v>495</v>
      </c>
      <c r="K91">
        <v>142</v>
      </c>
      <c r="L91">
        <v>499</v>
      </c>
      <c r="M91">
        <v>409</v>
      </c>
      <c r="N91">
        <v>47</v>
      </c>
      <c r="O91">
        <v>3284530</v>
      </c>
      <c r="P91">
        <v>55058</v>
      </c>
      <c r="Q91">
        <v>3173246</v>
      </c>
      <c r="R91">
        <v>106724</v>
      </c>
      <c r="S91">
        <v>843453</v>
      </c>
      <c r="T91">
        <v>3772386</v>
      </c>
      <c r="U91">
        <v>0</v>
      </c>
      <c r="V91">
        <v>49677</v>
      </c>
      <c r="W91">
        <v>0</v>
      </c>
      <c r="X91">
        <v>0</v>
      </c>
      <c r="Y91">
        <v>50</v>
      </c>
      <c r="Z91">
        <v>1</v>
      </c>
    </row>
    <row r="92" spans="1:26" hidden="1" x14ac:dyDescent="0.25">
      <c r="A92" t="s">
        <v>37</v>
      </c>
      <c r="B92" t="s">
        <v>31</v>
      </c>
      <c r="C92" t="s">
        <v>28</v>
      </c>
      <c r="D92" t="s">
        <v>29</v>
      </c>
      <c r="E92">
        <v>2</v>
      </c>
      <c r="F92">
        <v>69851</v>
      </c>
      <c r="G92">
        <v>56156</v>
      </c>
      <c r="H92">
        <v>2334</v>
      </c>
      <c r="I92">
        <v>15</v>
      </c>
      <c r="J92">
        <v>489</v>
      </c>
      <c r="K92">
        <v>150</v>
      </c>
      <c r="L92">
        <v>493</v>
      </c>
      <c r="M92">
        <v>410</v>
      </c>
      <c r="N92">
        <v>47</v>
      </c>
      <c r="O92">
        <v>3297155</v>
      </c>
      <c r="P92">
        <v>55307</v>
      </c>
      <c r="Q92">
        <v>3185692</v>
      </c>
      <c r="R92">
        <v>116988</v>
      </c>
      <c r="S92">
        <v>843453</v>
      </c>
      <c r="T92">
        <v>3789759</v>
      </c>
      <c r="U92">
        <v>0</v>
      </c>
      <c r="V92">
        <v>49677</v>
      </c>
      <c r="W92">
        <v>0</v>
      </c>
      <c r="X92">
        <v>0</v>
      </c>
      <c r="Y92">
        <v>50</v>
      </c>
      <c r="Z92">
        <v>1</v>
      </c>
    </row>
    <row r="93" spans="1:26" hidden="1" x14ac:dyDescent="0.25">
      <c r="A93" t="s">
        <v>37</v>
      </c>
      <c r="B93" t="s">
        <v>31</v>
      </c>
      <c r="C93" t="s">
        <v>28</v>
      </c>
      <c r="D93" t="s">
        <v>29</v>
      </c>
      <c r="E93">
        <v>3</v>
      </c>
      <c r="F93">
        <v>69851</v>
      </c>
      <c r="G93">
        <v>58479</v>
      </c>
      <c r="H93">
        <v>2008</v>
      </c>
      <c r="I93">
        <v>16</v>
      </c>
      <c r="J93">
        <v>491</v>
      </c>
      <c r="K93">
        <v>138</v>
      </c>
      <c r="L93">
        <v>495</v>
      </c>
      <c r="M93">
        <v>409</v>
      </c>
      <c r="N93">
        <v>42</v>
      </c>
      <c r="O93">
        <v>2953588</v>
      </c>
      <c r="P93">
        <v>46034</v>
      </c>
      <c r="Q93">
        <v>2849075</v>
      </c>
      <c r="R93">
        <v>99560</v>
      </c>
      <c r="S93">
        <v>843453</v>
      </c>
      <c r="T93">
        <v>3455441</v>
      </c>
      <c r="U93">
        <v>0</v>
      </c>
      <c r="V93">
        <v>49677</v>
      </c>
      <c r="W93">
        <v>0</v>
      </c>
      <c r="X93">
        <v>0</v>
      </c>
      <c r="Y93">
        <v>50</v>
      </c>
      <c r="Z93">
        <v>1</v>
      </c>
    </row>
    <row r="94" spans="1:26" x14ac:dyDescent="0.25">
      <c r="A94" t="s">
        <v>37</v>
      </c>
      <c r="B94" t="s">
        <v>32</v>
      </c>
      <c r="C94" t="s">
        <v>28</v>
      </c>
      <c r="D94" t="s">
        <v>29</v>
      </c>
      <c r="E94">
        <v>0</v>
      </c>
      <c r="F94">
        <v>69851</v>
      </c>
      <c r="G94">
        <v>57795</v>
      </c>
      <c r="H94">
        <v>2140</v>
      </c>
      <c r="I94">
        <v>9</v>
      </c>
      <c r="J94">
        <v>897</v>
      </c>
      <c r="K94">
        <v>238</v>
      </c>
      <c r="L94">
        <v>901</v>
      </c>
      <c r="M94">
        <v>851</v>
      </c>
      <c r="N94">
        <v>42</v>
      </c>
      <c r="O94">
        <v>3000667</v>
      </c>
      <c r="P94">
        <v>48689</v>
      </c>
      <c r="Q94">
        <v>2894183</v>
      </c>
      <c r="R94">
        <v>114499</v>
      </c>
      <c r="S94">
        <v>843453</v>
      </c>
      <c r="T94">
        <v>3500797</v>
      </c>
      <c r="U94">
        <v>0</v>
      </c>
      <c r="V94">
        <v>49984</v>
      </c>
      <c r="W94">
        <v>0</v>
      </c>
      <c r="X94">
        <v>0</v>
      </c>
      <c r="Y94">
        <v>50</v>
      </c>
      <c r="Z94">
        <v>1</v>
      </c>
    </row>
    <row r="95" spans="1:26" hidden="1" x14ac:dyDescent="0.25">
      <c r="A95" t="s">
        <v>37</v>
      </c>
      <c r="B95" t="s">
        <v>32</v>
      </c>
      <c r="C95" t="s">
        <v>28</v>
      </c>
      <c r="D95" t="s">
        <v>29</v>
      </c>
      <c r="E95">
        <v>1</v>
      </c>
      <c r="F95">
        <v>69851</v>
      </c>
      <c r="G95">
        <v>57967</v>
      </c>
      <c r="H95">
        <v>2028</v>
      </c>
      <c r="I95">
        <v>10</v>
      </c>
      <c r="J95">
        <v>894</v>
      </c>
      <c r="K95">
        <v>244</v>
      </c>
      <c r="L95">
        <v>898</v>
      </c>
      <c r="M95">
        <v>851</v>
      </c>
      <c r="N95">
        <v>41</v>
      </c>
      <c r="O95">
        <v>2933421</v>
      </c>
      <c r="P95">
        <v>48012</v>
      </c>
      <c r="Q95">
        <v>2827442</v>
      </c>
      <c r="R95">
        <v>110172</v>
      </c>
      <c r="S95">
        <v>843453</v>
      </c>
      <c r="T95">
        <v>3436639</v>
      </c>
      <c r="U95">
        <v>0</v>
      </c>
      <c r="V95">
        <v>49984</v>
      </c>
      <c r="W95">
        <v>0</v>
      </c>
      <c r="X95">
        <v>0</v>
      </c>
      <c r="Y95">
        <v>50</v>
      </c>
      <c r="Z95">
        <v>1</v>
      </c>
    </row>
    <row r="96" spans="1:26" hidden="1" x14ac:dyDescent="0.25">
      <c r="A96" t="s">
        <v>37</v>
      </c>
      <c r="B96" t="s">
        <v>32</v>
      </c>
      <c r="C96" t="s">
        <v>28</v>
      </c>
      <c r="D96" t="s">
        <v>29</v>
      </c>
      <c r="E96">
        <v>2</v>
      </c>
      <c r="F96">
        <v>69851</v>
      </c>
      <c r="G96">
        <v>56877</v>
      </c>
      <c r="H96">
        <v>2243</v>
      </c>
      <c r="I96">
        <v>12</v>
      </c>
      <c r="J96">
        <v>893</v>
      </c>
      <c r="K96">
        <v>238</v>
      </c>
      <c r="L96">
        <v>897</v>
      </c>
      <c r="M96">
        <v>847</v>
      </c>
      <c r="N96">
        <v>45</v>
      </c>
      <c r="O96">
        <v>3207901</v>
      </c>
      <c r="P96">
        <v>52499</v>
      </c>
      <c r="Q96">
        <v>3098525</v>
      </c>
      <c r="R96">
        <v>123874</v>
      </c>
      <c r="S96">
        <v>843453</v>
      </c>
      <c r="T96">
        <v>3698652</v>
      </c>
      <c r="U96">
        <v>0</v>
      </c>
      <c r="V96">
        <v>49984</v>
      </c>
      <c r="W96">
        <v>0</v>
      </c>
      <c r="X96">
        <v>0</v>
      </c>
      <c r="Y96">
        <v>50</v>
      </c>
      <c r="Z96">
        <v>1</v>
      </c>
    </row>
    <row r="97" spans="1:26" hidden="1" x14ac:dyDescent="0.25">
      <c r="A97" t="s">
        <v>37</v>
      </c>
      <c r="B97" t="s">
        <v>32</v>
      </c>
      <c r="C97" t="s">
        <v>28</v>
      </c>
      <c r="D97" t="s">
        <v>29</v>
      </c>
      <c r="E97">
        <v>3</v>
      </c>
      <c r="F97">
        <v>69851</v>
      </c>
      <c r="G97">
        <v>56781</v>
      </c>
      <c r="H97">
        <v>2140</v>
      </c>
      <c r="I97">
        <v>16</v>
      </c>
      <c r="J97">
        <v>944</v>
      </c>
      <c r="K97">
        <v>244</v>
      </c>
      <c r="L97">
        <v>948</v>
      </c>
      <c r="M97">
        <v>851</v>
      </c>
      <c r="N97">
        <v>45</v>
      </c>
      <c r="O97">
        <v>3200886</v>
      </c>
      <c r="P97">
        <v>52966</v>
      </c>
      <c r="Q97">
        <v>3091139</v>
      </c>
      <c r="R97">
        <v>115088</v>
      </c>
      <c r="S97">
        <v>843453</v>
      </c>
      <c r="T97">
        <v>3686694</v>
      </c>
      <c r="U97">
        <v>0</v>
      </c>
      <c r="V97">
        <v>49984</v>
      </c>
      <c r="W97">
        <v>0</v>
      </c>
      <c r="X97">
        <v>0</v>
      </c>
      <c r="Y97">
        <v>50</v>
      </c>
      <c r="Z97">
        <v>1</v>
      </c>
    </row>
    <row r="98" spans="1:26" hidden="1" x14ac:dyDescent="0.25">
      <c r="A98" t="s">
        <v>38</v>
      </c>
      <c r="B98" t="s">
        <v>27</v>
      </c>
      <c r="C98" t="s">
        <v>28</v>
      </c>
      <c r="D98" t="s">
        <v>29</v>
      </c>
      <c r="E98">
        <v>0</v>
      </c>
      <c r="F98">
        <v>73381</v>
      </c>
      <c r="G98">
        <v>63000</v>
      </c>
      <c r="H98">
        <v>265</v>
      </c>
      <c r="I98">
        <v>398</v>
      </c>
      <c r="J98">
        <v>1046</v>
      </c>
      <c r="K98">
        <v>352</v>
      </c>
      <c r="L98">
        <v>1398</v>
      </c>
      <c r="M98">
        <v>1398</v>
      </c>
      <c r="N98">
        <v>49</v>
      </c>
      <c r="O98">
        <v>3646518</v>
      </c>
      <c r="P98">
        <v>1909684</v>
      </c>
      <c r="Q98">
        <v>1673834</v>
      </c>
      <c r="R98">
        <v>31942</v>
      </c>
      <c r="S98">
        <v>1151558</v>
      </c>
      <c r="T98">
        <v>4571669</v>
      </c>
      <c r="U98">
        <v>0</v>
      </c>
      <c r="V98">
        <v>42720</v>
      </c>
      <c r="W98">
        <v>0</v>
      </c>
      <c r="X98">
        <v>0</v>
      </c>
      <c r="Y98">
        <v>50</v>
      </c>
      <c r="Z98">
        <v>1</v>
      </c>
    </row>
    <row r="99" spans="1:26" hidden="1" x14ac:dyDescent="0.25">
      <c r="A99" t="s">
        <v>38</v>
      </c>
      <c r="B99" t="s">
        <v>27</v>
      </c>
      <c r="C99" t="s">
        <v>28</v>
      </c>
      <c r="D99" t="s">
        <v>29</v>
      </c>
      <c r="E99">
        <v>1</v>
      </c>
      <c r="F99">
        <v>73381</v>
      </c>
      <c r="G99">
        <v>63385</v>
      </c>
      <c r="H99">
        <v>217</v>
      </c>
      <c r="I99">
        <v>398</v>
      </c>
      <c r="J99">
        <v>1246</v>
      </c>
      <c r="K99">
        <v>298</v>
      </c>
      <c r="L99">
        <v>1398</v>
      </c>
      <c r="M99">
        <v>1398</v>
      </c>
      <c r="N99">
        <v>45</v>
      </c>
      <c r="O99">
        <v>3371867</v>
      </c>
      <c r="P99">
        <v>1822184</v>
      </c>
      <c r="Q99">
        <v>1486298</v>
      </c>
      <c r="R99">
        <v>22930</v>
      </c>
      <c r="S99">
        <v>1151558</v>
      </c>
      <c r="T99">
        <v>4298117</v>
      </c>
      <c r="U99">
        <v>0</v>
      </c>
      <c r="V99">
        <v>42720</v>
      </c>
      <c r="W99">
        <v>0</v>
      </c>
      <c r="X99">
        <v>0</v>
      </c>
      <c r="Y99">
        <v>50</v>
      </c>
      <c r="Z99">
        <v>1</v>
      </c>
    </row>
    <row r="100" spans="1:26" hidden="1" x14ac:dyDescent="0.25">
      <c r="A100" t="s">
        <v>38</v>
      </c>
      <c r="B100" t="s">
        <v>27</v>
      </c>
      <c r="C100" t="s">
        <v>28</v>
      </c>
      <c r="D100" t="s">
        <v>29</v>
      </c>
      <c r="E100">
        <v>2</v>
      </c>
      <c r="F100">
        <v>73381</v>
      </c>
      <c r="G100">
        <v>62194</v>
      </c>
      <c r="H100">
        <v>308</v>
      </c>
      <c r="I100">
        <v>398</v>
      </c>
      <c r="J100">
        <v>1046</v>
      </c>
      <c r="K100">
        <v>402</v>
      </c>
      <c r="L100">
        <v>1398</v>
      </c>
      <c r="M100">
        <v>1398</v>
      </c>
      <c r="N100">
        <v>55</v>
      </c>
      <c r="O100">
        <v>4045237</v>
      </c>
      <c r="P100">
        <v>2118897</v>
      </c>
      <c r="Q100">
        <v>1864146</v>
      </c>
      <c r="R100">
        <v>35578</v>
      </c>
      <c r="S100">
        <v>1151558</v>
      </c>
      <c r="T100">
        <v>4963577</v>
      </c>
      <c r="U100">
        <v>0</v>
      </c>
      <c r="V100">
        <v>42720</v>
      </c>
      <c r="W100">
        <v>0</v>
      </c>
      <c r="X100">
        <v>0</v>
      </c>
      <c r="Y100">
        <v>50</v>
      </c>
      <c r="Z100">
        <v>1</v>
      </c>
    </row>
    <row r="101" spans="1:26" hidden="1" x14ac:dyDescent="0.25">
      <c r="A101" t="s">
        <v>38</v>
      </c>
      <c r="B101" t="s">
        <v>27</v>
      </c>
      <c r="C101" t="s">
        <v>28</v>
      </c>
      <c r="D101" t="s">
        <v>29</v>
      </c>
      <c r="E101">
        <v>3</v>
      </c>
      <c r="F101">
        <v>73381</v>
      </c>
      <c r="G101">
        <v>62225</v>
      </c>
      <c r="H101">
        <v>318</v>
      </c>
      <c r="I101">
        <v>398</v>
      </c>
      <c r="J101">
        <v>1246</v>
      </c>
      <c r="K101">
        <v>352</v>
      </c>
      <c r="L101">
        <v>1598</v>
      </c>
      <c r="M101">
        <v>1598</v>
      </c>
      <c r="N101">
        <v>54</v>
      </c>
      <c r="O101">
        <v>4033372</v>
      </c>
      <c r="P101">
        <v>2132333</v>
      </c>
      <c r="Q101">
        <v>1838814</v>
      </c>
      <c r="R101">
        <v>37010</v>
      </c>
      <c r="S101">
        <v>1151558</v>
      </c>
      <c r="T101">
        <v>4902825</v>
      </c>
      <c r="U101">
        <v>0</v>
      </c>
      <c r="V101">
        <v>42720</v>
      </c>
      <c r="W101">
        <v>0</v>
      </c>
      <c r="X101">
        <v>0</v>
      </c>
      <c r="Y101">
        <v>50</v>
      </c>
      <c r="Z101">
        <v>1</v>
      </c>
    </row>
    <row r="102" spans="1:26" hidden="1" x14ac:dyDescent="0.25">
      <c r="A102" t="s">
        <v>38</v>
      </c>
      <c r="B102" t="s">
        <v>30</v>
      </c>
      <c r="C102" t="s">
        <v>28</v>
      </c>
      <c r="D102" t="s">
        <v>29</v>
      </c>
      <c r="E102">
        <v>0</v>
      </c>
      <c r="F102">
        <v>73381</v>
      </c>
      <c r="G102">
        <v>62673</v>
      </c>
      <c r="H102">
        <v>247</v>
      </c>
      <c r="I102">
        <v>398</v>
      </c>
      <c r="J102">
        <v>850</v>
      </c>
      <c r="K102">
        <v>251</v>
      </c>
      <c r="L102">
        <v>1004</v>
      </c>
      <c r="M102">
        <v>1004</v>
      </c>
      <c r="N102">
        <v>43</v>
      </c>
      <c r="O102">
        <v>3172224</v>
      </c>
      <c r="P102">
        <v>1529379</v>
      </c>
      <c r="Q102">
        <v>1580172</v>
      </c>
      <c r="R102">
        <v>27259</v>
      </c>
      <c r="S102">
        <v>1151558</v>
      </c>
      <c r="T102">
        <v>4085735</v>
      </c>
      <c r="U102">
        <v>0</v>
      </c>
      <c r="V102">
        <v>44554</v>
      </c>
      <c r="W102">
        <v>0</v>
      </c>
      <c r="X102">
        <v>0</v>
      </c>
      <c r="Y102">
        <v>50</v>
      </c>
      <c r="Z102">
        <v>1</v>
      </c>
    </row>
    <row r="103" spans="1:26" hidden="1" x14ac:dyDescent="0.25">
      <c r="A103" t="s">
        <v>38</v>
      </c>
      <c r="B103" t="s">
        <v>30</v>
      </c>
      <c r="C103" t="s">
        <v>28</v>
      </c>
      <c r="D103" t="s">
        <v>29</v>
      </c>
      <c r="E103">
        <v>1</v>
      </c>
      <c r="F103">
        <v>73381</v>
      </c>
      <c r="G103">
        <v>63273</v>
      </c>
      <c r="H103">
        <v>192</v>
      </c>
      <c r="I103">
        <v>398</v>
      </c>
      <c r="J103">
        <v>809</v>
      </c>
      <c r="K103">
        <v>302</v>
      </c>
      <c r="L103">
        <v>1014</v>
      </c>
      <c r="M103">
        <v>1014</v>
      </c>
      <c r="N103">
        <v>40</v>
      </c>
      <c r="O103">
        <v>2957159</v>
      </c>
      <c r="P103">
        <v>1531932</v>
      </c>
      <c r="Q103">
        <v>1361954</v>
      </c>
      <c r="R103">
        <v>18756</v>
      </c>
      <c r="S103">
        <v>1151558</v>
      </c>
      <c r="T103">
        <v>3864163</v>
      </c>
      <c r="U103">
        <v>0</v>
      </c>
      <c r="V103">
        <v>44554</v>
      </c>
      <c r="W103">
        <v>0</v>
      </c>
      <c r="X103">
        <v>0</v>
      </c>
      <c r="Y103">
        <v>50</v>
      </c>
      <c r="Z103">
        <v>1</v>
      </c>
    </row>
    <row r="104" spans="1:26" hidden="1" x14ac:dyDescent="0.25">
      <c r="A104" t="s">
        <v>38</v>
      </c>
      <c r="B104" t="s">
        <v>30</v>
      </c>
      <c r="C104" t="s">
        <v>28</v>
      </c>
      <c r="D104" t="s">
        <v>29</v>
      </c>
      <c r="E104">
        <v>2</v>
      </c>
      <c r="F104">
        <v>73381</v>
      </c>
      <c r="G104">
        <v>61530</v>
      </c>
      <c r="H104">
        <v>296</v>
      </c>
      <c r="I104">
        <v>398</v>
      </c>
      <c r="J104">
        <v>854</v>
      </c>
      <c r="K104">
        <v>349</v>
      </c>
      <c r="L104">
        <v>1008</v>
      </c>
      <c r="M104">
        <v>1008</v>
      </c>
      <c r="N104">
        <v>47</v>
      </c>
      <c r="O104">
        <v>3474534</v>
      </c>
      <c r="P104">
        <v>1657933</v>
      </c>
      <c r="Q104">
        <v>1755071</v>
      </c>
      <c r="R104">
        <v>31220</v>
      </c>
      <c r="S104">
        <v>1151558</v>
      </c>
      <c r="T104">
        <v>4375980</v>
      </c>
      <c r="U104">
        <v>0</v>
      </c>
      <c r="V104">
        <v>44554</v>
      </c>
      <c r="W104">
        <v>0</v>
      </c>
      <c r="X104">
        <v>0</v>
      </c>
      <c r="Y104">
        <v>50</v>
      </c>
      <c r="Z104">
        <v>1</v>
      </c>
    </row>
    <row r="105" spans="1:26" hidden="1" x14ac:dyDescent="0.25">
      <c r="A105" t="s">
        <v>38</v>
      </c>
      <c r="B105" t="s">
        <v>30</v>
      </c>
      <c r="C105" t="s">
        <v>28</v>
      </c>
      <c r="D105" t="s">
        <v>29</v>
      </c>
      <c r="E105">
        <v>3</v>
      </c>
      <c r="F105">
        <v>73381</v>
      </c>
      <c r="G105">
        <v>61494</v>
      </c>
      <c r="H105">
        <v>290</v>
      </c>
      <c r="I105">
        <v>398</v>
      </c>
      <c r="J105">
        <v>805</v>
      </c>
      <c r="K105">
        <v>299</v>
      </c>
      <c r="L105">
        <v>1010</v>
      </c>
      <c r="M105">
        <v>1010</v>
      </c>
      <c r="N105">
        <v>47</v>
      </c>
      <c r="O105">
        <v>3496426</v>
      </c>
      <c r="P105">
        <v>1700302</v>
      </c>
      <c r="Q105">
        <v>1734630</v>
      </c>
      <c r="R105">
        <v>29479</v>
      </c>
      <c r="S105">
        <v>1151558</v>
      </c>
      <c r="T105">
        <v>4345358</v>
      </c>
      <c r="U105">
        <v>0</v>
      </c>
      <c r="V105">
        <v>44554</v>
      </c>
      <c r="W105">
        <v>0</v>
      </c>
      <c r="X105">
        <v>0</v>
      </c>
      <c r="Y105">
        <v>50</v>
      </c>
      <c r="Z105">
        <v>1</v>
      </c>
    </row>
    <row r="106" spans="1:26" hidden="1" x14ac:dyDescent="0.25">
      <c r="A106" t="s">
        <v>38</v>
      </c>
      <c r="B106" t="s">
        <v>31</v>
      </c>
      <c r="C106" t="s">
        <v>28</v>
      </c>
      <c r="D106" t="s">
        <v>29</v>
      </c>
      <c r="E106">
        <v>0</v>
      </c>
      <c r="F106">
        <v>73381</v>
      </c>
      <c r="G106">
        <v>60917</v>
      </c>
      <c r="H106">
        <v>1437</v>
      </c>
      <c r="I106">
        <v>10</v>
      </c>
      <c r="J106">
        <v>448</v>
      </c>
      <c r="K106">
        <v>150</v>
      </c>
      <c r="L106">
        <v>452</v>
      </c>
      <c r="M106">
        <v>408</v>
      </c>
      <c r="N106">
        <v>43</v>
      </c>
      <c r="O106">
        <v>3157565</v>
      </c>
      <c r="P106">
        <v>50274</v>
      </c>
      <c r="Q106">
        <v>3046374</v>
      </c>
      <c r="R106">
        <v>73553</v>
      </c>
      <c r="S106">
        <v>1151558</v>
      </c>
      <c r="T106">
        <v>3958888</v>
      </c>
      <c r="U106">
        <v>0</v>
      </c>
      <c r="V106">
        <v>55678</v>
      </c>
      <c r="W106">
        <v>0</v>
      </c>
      <c r="X106">
        <v>0</v>
      </c>
      <c r="Y106">
        <v>50</v>
      </c>
      <c r="Z106">
        <v>1</v>
      </c>
    </row>
    <row r="107" spans="1:26" hidden="1" x14ac:dyDescent="0.25">
      <c r="A107" t="s">
        <v>38</v>
      </c>
      <c r="B107" t="s">
        <v>31</v>
      </c>
      <c r="C107" t="s">
        <v>28</v>
      </c>
      <c r="D107" t="s">
        <v>29</v>
      </c>
      <c r="E107">
        <v>1</v>
      </c>
      <c r="F107">
        <v>73381</v>
      </c>
      <c r="G107">
        <v>58407</v>
      </c>
      <c r="H107">
        <v>1601</v>
      </c>
      <c r="I107">
        <v>9</v>
      </c>
      <c r="J107">
        <v>449</v>
      </c>
      <c r="K107">
        <v>139</v>
      </c>
      <c r="L107">
        <v>453</v>
      </c>
      <c r="M107">
        <v>409</v>
      </c>
      <c r="N107">
        <v>49</v>
      </c>
      <c r="O107">
        <v>3604155</v>
      </c>
      <c r="P107">
        <v>60356</v>
      </c>
      <c r="Q107">
        <v>3485392</v>
      </c>
      <c r="R107">
        <v>78469</v>
      </c>
      <c r="S107">
        <v>1151558</v>
      </c>
      <c r="T107">
        <v>4363107</v>
      </c>
      <c r="U107">
        <v>0</v>
      </c>
      <c r="V107">
        <v>55678</v>
      </c>
      <c r="W107">
        <v>0</v>
      </c>
      <c r="X107">
        <v>0</v>
      </c>
      <c r="Y107">
        <v>50</v>
      </c>
      <c r="Z107">
        <v>1</v>
      </c>
    </row>
    <row r="108" spans="1:26" hidden="1" x14ac:dyDescent="0.25">
      <c r="A108" t="s">
        <v>38</v>
      </c>
      <c r="B108" t="s">
        <v>31</v>
      </c>
      <c r="C108" t="s">
        <v>28</v>
      </c>
      <c r="D108" t="s">
        <v>29</v>
      </c>
      <c r="E108">
        <v>2</v>
      </c>
      <c r="F108">
        <v>73381</v>
      </c>
      <c r="G108">
        <v>58485</v>
      </c>
      <c r="H108">
        <v>1599</v>
      </c>
      <c r="I108">
        <v>12</v>
      </c>
      <c r="J108">
        <v>450</v>
      </c>
      <c r="K108">
        <v>150</v>
      </c>
      <c r="L108">
        <v>454</v>
      </c>
      <c r="M108">
        <v>408</v>
      </c>
      <c r="N108">
        <v>49</v>
      </c>
      <c r="O108">
        <v>3602415</v>
      </c>
      <c r="P108">
        <v>60020</v>
      </c>
      <c r="Q108">
        <v>3483910</v>
      </c>
      <c r="R108">
        <v>78895</v>
      </c>
      <c r="S108">
        <v>1151558</v>
      </c>
      <c r="T108">
        <v>4359509</v>
      </c>
      <c r="U108">
        <v>0</v>
      </c>
      <c r="V108">
        <v>55678</v>
      </c>
      <c r="W108">
        <v>0</v>
      </c>
      <c r="X108">
        <v>0</v>
      </c>
      <c r="Y108">
        <v>50</v>
      </c>
      <c r="Z108">
        <v>1</v>
      </c>
    </row>
    <row r="109" spans="1:26" hidden="1" x14ac:dyDescent="0.25">
      <c r="A109" t="s">
        <v>38</v>
      </c>
      <c r="B109" t="s">
        <v>31</v>
      </c>
      <c r="C109" t="s">
        <v>28</v>
      </c>
      <c r="D109" t="s">
        <v>29</v>
      </c>
      <c r="E109">
        <v>3</v>
      </c>
      <c r="F109">
        <v>73381</v>
      </c>
      <c r="G109">
        <v>60037</v>
      </c>
      <c r="H109">
        <v>1493</v>
      </c>
      <c r="I109">
        <v>16</v>
      </c>
      <c r="J109">
        <v>450</v>
      </c>
      <c r="K109">
        <v>135</v>
      </c>
      <c r="L109">
        <v>454</v>
      </c>
      <c r="M109">
        <v>406</v>
      </c>
      <c r="N109">
        <v>45</v>
      </c>
      <c r="O109">
        <v>3358844</v>
      </c>
      <c r="P109">
        <v>53793</v>
      </c>
      <c r="Q109">
        <v>3245014</v>
      </c>
      <c r="R109">
        <v>72605</v>
      </c>
      <c r="S109">
        <v>1151558</v>
      </c>
      <c r="T109">
        <v>4145525</v>
      </c>
      <c r="U109">
        <v>0</v>
      </c>
      <c r="V109">
        <v>55678</v>
      </c>
      <c r="W109">
        <v>0</v>
      </c>
      <c r="X109">
        <v>0</v>
      </c>
      <c r="Y109">
        <v>50</v>
      </c>
      <c r="Z109">
        <v>1</v>
      </c>
    </row>
    <row r="110" spans="1:26" x14ac:dyDescent="0.25">
      <c r="A110" t="s">
        <v>38</v>
      </c>
      <c r="B110" t="s">
        <v>32</v>
      </c>
      <c r="C110" t="s">
        <v>28</v>
      </c>
      <c r="D110" t="s">
        <v>29</v>
      </c>
      <c r="E110">
        <v>0</v>
      </c>
      <c r="F110">
        <v>73381</v>
      </c>
      <c r="G110">
        <v>62510</v>
      </c>
      <c r="H110">
        <v>1684</v>
      </c>
      <c r="I110">
        <v>8</v>
      </c>
      <c r="J110">
        <v>847</v>
      </c>
      <c r="K110">
        <v>200</v>
      </c>
      <c r="L110">
        <v>851</v>
      </c>
      <c r="M110">
        <v>851</v>
      </c>
      <c r="N110">
        <v>35</v>
      </c>
      <c r="O110">
        <v>2581654</v>
      </c>
      <c r="P110">
        <v>43852</v>
      </c>
      <c r="Q110">
        <v>2475292</v>
      </c>
      <c r="R110">
        <v>91465</v>
      </c>
      <c r="S110">
        <v>1151558</v>
      </c>
      <c r="T110">
        <v>3415820</v>
      </c>
      <c r="U110">
        <v>0</v>
      </c>
      <c r="V110">
        <v>48959</v>
      </c>
      <c r="W110">
        <v>0</v>
      </c>
      <c r="X110">
        <v>0</v>
      </c>
      <c r="Y110">
        <v>50</v>
      </c>
      <c r="Z110">
        <v>1</v>
      </c>
    </row>
    <row r="111" spans="1:26" hidden="1" x14ac:dyDescent="0.25">
      <c r="A111" t="s">
        <v>38</v>
      </c>
      <c r="B111" t="s">
        <v>32</v>
      </c>
      <c r="C111" t="s">
        <v>28</v>
      </c>
      <c r="D111" t="s">
        <v>29</v>
      </c>
      <c r="E111">
        <v>1</v>
      </c>
      <c r="F111">
        <v>73381</v>
      </c>
      <c r="G111">
        <v>61778</v>
      </c>
      <c r="H111">
        <v>1787</v>
      </c>
      <c r="I111">
        <v>10</v>
      </c>
      <c r="J111">
        <v>844</v>
      </c>
      <c r="K111">
        <v>200</v>
      </c>
      <c r="L111">
        <v>848</v>
      </c>
      <c r="M111">
        <v>799</v>
      </c>
      <c r="N111">
        <v>37</v>
      </c>
      <c r="O111">
        <v>2781742</v>
      </c>
      <c r="P111">
        <v>46874</v>
      </c>
      <c r="Q111">
        <v>2673090</v>
      </c>
      <c r="R111">
        <v>95715</v>
      </c>
      <c r="S111">
        <v>1151558</v>
      </c>
      <c r="T111">
        <v>3612281</v>
      </c>
      <c r="U111">
        <v>0</v>
      </c>
      <c r="V111">
        <v>48959</v>
      </c>
      <c r="W111">
        <v>0</v>
      </c>
      <c r="X111">
        <v>0</v>
      </c>
      <c r="Y111">
        <v>50</v>
      </c>
      <c r="Z111">
        <v>1</v>
      </c>
    </row>
    <row r="112" spans="1:26" hidden="1" x14ac:dyDescent="0.25">
      <c r="A112" t="s">
        <v>38</v>
      </c>
      <c r="B112" t="s">
        <v>32</v>
      </c>
      <c r="C112" t="s">
        <v>28</v>
      </c>
      <c r="D112" t="s">
        <v>29</v>
      </c>
      <c r="E112">
        <v>2</v>
      </c>
      <c r="F112">
        <v>73381</v>
      </c>
      <c r="G112">
        <v>60045</v>
      </c>
      <c r="H112">
        <v>1851</v>
      </c>
      <c r="I112">
        <v>12</v>
      </c>
      <c r="J112">
        <v>845</v>
      </c>
      <c r="K112">
        <v>200</v>
      </c>
      <c r="L112">
        <v>849</v>
      </c>
      <c r="M112">
        <v>801</v>
      </c>
      <c r="N112">
        <v>41</v>
      </c>
      <c r="O112">
        <v>3065215</v>
      </c>
      <c r="P112">
        <v>53935</v>
      </c>
      <c r="Q112">
        <v>2951235</v>
      </c>
      <c r="R112">
        <v>97186</v>
      </c>
      <c r="S112">
        <v>1151558</v>
      </c>
      <c r="T112">
        <v>3855621</v>
      </c>
      <c r="U112">
        <v>0</v>
      </c>
      <c r="V112">
        <v>48959</v>
      </c>
      <c r="W112">
        <v>0</v>
      </c>
      <c r="X112">
        <v>0</v>
      </c>
      <c r="Y112">
        <v>50</v>
      </c>
      <c r="Z112">
        <v>1</v>
      </c>
    </row>
    <row r="113" spans="1:26" hidden="1" x14ac:dyDescent="0.25">
      <c r="A113" t="s">
        <v>38</v>
      </c>
      <c r="B113" t="s">
        <v>32</v>
      </c>
      <c r="C113" t="s">
        <v>28</v>
      </c>
      <c r="D113" t="s">
        <v>29</v>
      </c>
      <c r="E113">
        <v>3</v>
      </c>
      <c r="F113">
        <v>73381</v>
      </c>
      <c r="G113">
        <v>60232</v>
      </c>
      <c r="H113">
        <v>1969</v>
      </c>
      <c r="I113">
        <v>16</v>
      </c>
      <c r="J113">
        <v>944</v>
      </c>
      <c r="K113">
        <v>183</v>
      </c>
      <c r="L113">
        <v>948</v>
      </c>
      <c r="M113">
        <v>851</v>
      </c>
      <c r="N113">
        <v>41</v>
      </c>
      <c r="O113">
        <v>3069101</v>
      </c>
      <c r="P113">
        <v>53198</v>
      </c>
      <c r="Q113">
        <v>2955671</v>
      </c>
      <c r="R113">
        <v>106231</v>
      </c>
      <c r="S113">
        <v>1151558</v>
      </c>
      <c r="T113">
        <v>3864935</v>
      </c>
      <c r="U113">
        <v>0</v>
      </c>
      <c r="V113">
        <v>48959</v>
      </c>
      <c r="W113">
        <v>0</v>
      </c>
      <c r="X113">
        <v>0</v>
      </c>
      <c r="Y113">
        <v>50</v>
      </c>
      <c r="Z113">
        <v>1</v>
      </c>
    </row>
    <row r="114" spans="1:26" hidden="1" x14ac:dyDescent="0.25">
      <c r="A114" t="s">
        <v>39</v>
      </c>
      <c r="B114" t="s">
        <v>27</v>
      </c>
      <c r="C114" t="s">
        <v>28</v>
      </c>
      <c r="D114" t="s">
        <v>29</v>
      </c>
      <c r="E114">
        <v>0</v>
      </c>
      <c r="F114">
        <v>71027</v>
      </c>
      <c r="G114">
        <v>59538</v>
      </c>
      <c r="H114">
        <v>208</v>
      </c>
      <c r="I114">
        <v>398</v>
      </c>
      <c r="J114">
        <v>1246</v>
      </c>
      <c r="K114">
        <v>398</v>
      </c>
      <c r="L114">
        <v>1598</v>
      </c>
      <c r="M114">
        <v>1598</v>
      </c>
      <c r="N114">
        <v>60</v>
      </c>
      <c r="O114">
        <v>4320551</v>
      </c>
      <c r="P114">
        <v>2189357</v>
      </c>
      <c r="Q114">
        <v>2071656</v>
      </c>
      <c r="R114">
        <v>24888</v>
      </c>
      <c r="S114">
        <v>1613242</v>
      </c>
      <c r="T114">
        <v>5656652</v>
      </c>
      <c r="U114">
        <v>0</v>
      </c>
      <c r="V114">
        <v>42643</v>
      </c>
      <c r="W114">
        <v>0</v>
      </c>
      <c r="X114">
        <v>0</v>
      </c>
      <c r="Y114">
        <v>50</v>
      </c>
      <c r="Z114">
        <v>1</v>
      </c>
    </row>
    <row r="115" spans="1:26" hidden="1" x14ac:dyDescent="0.25">
      <c r="A115" t="s">
        <v>39</v>
      </c>
      <c r="B115" t="s">
        <v>27</v>
      </c>
      <c r="C115" t="s">
        <v>28</v>
      </c>
      <c r="D115" t="s">
        <v>29</v>
      </c>
      <c r="E115">
        <v>1</v>
      </c>
      <c r="F115">
        <v>71027</v>
      </c>
      <c r="G115">
        <v>61952</v>
      </c>
      <c r="H115">
        <v>122</v>
      </c>
      <c r="I115">
        <v>398</v>
      </c>
      <c r="J115">
        <v>1446</v>
      </c>
      <c r="K115">
        <v>348</v>
      </c>
      <c r="L115">
        <v>1798</v>
      </c>
      <c r="M115">
        <v>1798</v>
      </c>
      <c r="N115">
        <v>44</v>
      </c>
      <c r="O115">
        <v>3131880</v>
      </c>
      <c r="P115">
        <v>1624972</v>
      </c>
      <c r="Q115">
        <v>1444956</v>
      </c>
      <c r="R115">
        <v>14656</v>
      </c>
      <c r="S115">
        <v>1613242</v>
      </c>
      <c r="T115">
        <v>4496001</v>
      </c>
      <c r="U115">
        <v>0</v>
      </c>
      <c r="V115">
        <v>42643</v>
      </c>
      <c r="W115">
        <v>0</v>
      </c>
      <c r="X115">
        <v>0</v>
      </c>
      <c r="Y115">
        <v>50</v>
      </c>
      <c r="Z115">
        <v>1</v>
      </c>
    </row>
    <row r="116" spans="1:26" hidden="1" x14ac:dyDescent="0.25">
      <c r="A116" t="s">
        <v>39</v>
      </c>
      <c r="B116" t="s">
        <v>27</v>
      </c>
      <c r="C116" t="s">
        <v>28</v>
      </c>
      <c r="D116" t="s">
        <v>29</v>
      </c>
      <c r="E116">
        <v>2</v>
      </c>
      <c r="F116">
        <v>71027</v>
      </c>
      <c r="G116">
        <v>59342</v>
      </c>
      <c r="H116">
        <v>209</v>
      </c>
      <c r="I116">
        <v>398</v>
      </c>
      <c r="J116">
        <v>1446</v>
      </c>
      <c r="K116">
        <v>348</v>
      </c>
      <c r="L116">
        <v>1798</v>
      </c>
      <c r="M116">
        <v>1798</v>
      </c>
      <c r="N116">
        <v>61</v>
      </c>
      <c r="O116">
        <v>4402989</v>
      </c>
      <c r="P116">
        <v>2267427</v>
      </c>
      <c r="Q116">
        <v>2076220</v>
      </c>
      <c r="R116">
        <v>26290</v>
      </c>
      <c r="S116">
        <v>1613242</v>
      </c>
      <c r="T116">
        <v>5680791</v>
      </c>
      <c r="U116">
        <v>0</v>
      </c>
      <c r="V116">
        <v>42643</v>
      </c>
      <c r="W116">
        <v>0</v>
      </c>
      <c r="X116">
        <v>0</v>
      </c>
      <c r="Y116">
        <v>50</v>
      </c>
      <c r="Z116">
        <v>1</v>
      </c>
    </row>
    <row r="117" spans="1:26" hidden="1" x14ac:dyDescent="0.25">
      <c r="A117" t="s">
        <v>39</v>
      </c>
      <c r="B117" t="s">
        <v>27</v>
      </c>
      <c r="C117" t="s">
        <v>28</v>
      </c>
      <c r="D117" t="s">
        <v>29</v>
      </c>
      <c r="E117">
        <v>3</v>
      </c>
      <c r="F117">
        <v>71027</v>
      </c>
      <c r="G117">
        <v>60633</v>
      </c>
      <c r="H117">
        <v>205</v>
      </c>
      <c r="I117">
        <v>398</v>
      </c>
      <c r="J117">
        <v>1046</v>
      </c>
      <c r="K117">
        <v>352</v>
      </c>
      <c r="L117">
        <v>1398</v>
      </c>
      <c r="M117">
        <v>1398</v>
      </c>
      <c r="N117">
        <v>53</v>
      </c>
      <c r="O117">
        <v>3780732</v>
      </c>
      <c r="P117">
        <v>1898775</v>
      </c>
      <c r="Q117">
        <v>1821324</v>
      </c>
      <c r="R117">
        <v>23234</v>
      </c>
      <c r="S117">
        <v>1613242</v>
      </c>
      <c r="T117">
        <v>5127103</v>
      </c>
      <c r="U117">
        <v>0</v>
      </c>
      <c r="V117">
        <v>42643</v>
      </c>
      <c r="W117">
        <v>0</v>
      </c>
      <c r="X117">
        <v>0</v>
      </c>
      <c r="Y117">
        <v>50</v>
      </c>
      <c r="Z117">
        <v>1</v>
      </c>
    </row>
    <row r="118" spans="1:26" hidden="1" x14ac:dyDescent="0.25">
      <c r="A118" t="s">
        <v>39</v>
      </c>
      <c r="B118" t="s">
        <v>30</v>
      </c>
      <c r="C118" t="s">
        <v>28</v>
      </c>
      <c r="D118" t="s">
        <v>29</v>
      </c>
      <c r="E118">
        <v>0</v>
      </c>
      <c r="F118">
        <v>71027</v>
      </c>
      <c r="G118">
        <v>59421</v>
      </c>
      <c r="H118">
        <v>182</v>
      </c>
      <c r="I118">
        <v>398</v>
      </c>
      <c r="J118">
        <v>801</v>
      </c>
      <c r="K118">
        <v>349</v>
      </c>
      <c r="L118">
        <v>1049</v>
      </c>
      <c r="M118">
        <v>1049</v>
      </c>
      <c r="N118">
        <v>46</v>
      </c>
      <c r="O118">
        <v>3276209</v>
      </c>
      <c r="P118">
        <v>1496866</v>
      </c>
      <c r="Q118">
        <v>1719922</v>
      </c>
      <c r="R118">
        <v>19957</v>
      </c>
      <c r="S118">
        <v>1613242</v>
      </c>
      <c r="T118">
        <v>4594798</v>
      </c>
      <c r="U118">
        <v>0</v>
      </c>
      <c r="V118">
        <v>43951</v>
      </c>
      <c r="W118">
        <v>0</v>
      </c>
      <c r="X118">
        <v>0</v>
      </c>
      <c r="Y118">
        <v>50</v>
      </c>
      <c r="Z118">
        <v>1</v>
      </c>
    </row>
    <row r="119" spans="1:26" hidden="1" x14ac:dyDescent="0.25">
      <c r="A119" t="s">
        <v>39</v>
      </c>
      <c r="B119" t="s">
        <v>30</v>
      </c>
      <c r="C119" t="s">
        <v>28</v>
      </c>
      <c r="D119" t="s">
        <v>29</v>
      </c>
      <c r="E119">
        <v>1</v>
      </c>
      <c r="F119">
        <v>71027</v>
      </c>
      <c r="G119">
        <v>60996</v>
      </c>
      <c r="H119">
        <v>147</v>
      </c>
      <c r="I119">
        <v>398</v>
      </c>
      <c r="J119">
        <v>809</v>
      </c>
      <c r="K119">
        <v>349</v>
      </c>
      <c r="L119">
        <v>1157</v>
      </c>
      <c r="M119">
        <v>1157</v>
      </c>
      <c r="N119">
        <v>39</v>
      </c>
      <c r="O119">
        <v>2795471</v>
      </c>
      <c r="P119">
        <v>1356206</v>
      </c>
      <c r="Q119">
        <v>1378269</v>
      </c>
      <c r="R119">
        <v>16667</v>
      </c>
      <c r="S119">
        <v>1613242</v>
      </c>
      <c r="T119">
        <v>4136941</v>
      </c>
      <c r="U119">
        <v>0</v>
      </c>
      <c r="V119">
        <v>43951</v>
      </c>
      <c r="W119">
        <v>0</v>
      </c>
      <c r="X119">
        <v>0</v>
      </c>
      <c r="Y119">
        <v>50</v>
      </c>
      <c r="Z119">
        <v>1</v>
      </c>
    </row>
    <row r="120" spans="1:26" hidden="1" x14ac:dyDescent="0.25">
      <c r="A120" t="s">
        <v>39</v>
      </c>
      <c r="B120" t="s">
        <v>30</v>
      </c>
      <c r="C120" t="s">
        <v>28</v>
      </c>
      <c r="D120" t="s">
        <v>29</v>
      </c>
      <c r="E120">
        <v>2</v>
      </c>
      <c r="F120">
        <v>71027</v>
      </c>
      <c r="G120">
        <v>59422</v>
      </c>
      <c r="H120">
        <v>167</v>
      </c>
      <c r="I120">
        <v>398</v>
      </c>
      <c r="J120">
        <v>801</v>
      </c>
      <c r="K120">
        <v>299</v>
      </c>
      <c r="L120">
        <v>1002</v>
      </c>
      <c r="M120">
        <v>1002</v>
      </c>
      <c r="N120">
        <v>46</v>
      </c>
      <c r="O120">
        <v>3303039</v>
      </c>
      <c r="P120">
        <v>1522378</v>
      </c>
      <c r="Q120">
        <v>1721239</v>
      </c>
      <c r="R120">
        <v>18436</v>
      </c>
      <c r="S120">
        <v>1613242</v>
      </c>
      <c r="T120">
        <v>4599224</v>
      </c>
      <c r="U120">
        <v>0</v>
      </c>
      <c r="V120">
        <v>43951</v>
      </c>
      <c r="W120">
        <v>0</v>
      </c>
      <c r="X120">
        <v>0</v>
      </c>
      <c r="Y120">
        <v>50</v>
      </c>
      <c r="Z120">
        <v>1</v>
      </c>
    </row>
    <row r="121" spans="1:26" hidden="1" x14ac:dyDescent="0.25">
      <c r="A121" t="s">
        <v>39</v>
      </c>
      <c r="B121" t="s">
        <v>30</v>
      </c>
      <c r="C121" t="s">
        <v>28</v>
      </c>
      <c r="D121" t="s">
        <v>29</v>
      </c>
      <c r="E121">
        <v>3</v>
      </c>
      <c r="F121">
        <v>71027</v>
      </c>
      <c r="G121">
        <v>60318</v>
      </c>
      <c r="H121">
        <v>150</v>
      </c>
      <c r="I121">
        <v>398</v>
      </c>
      <c r="J121">
        <v>756</v>
      </c>
      <c r="K121">
        <v>348</v>
      </c>
      <c r="L121">
        <v>996</v>
      </c>
      <c r="M121">
        <v>996</v>
      </c>
      <c r="N121">
        <v>42</v>
      </c>
      <c r="O121">
        <v>3051441</v>
      </c>
      <c r="P121">
        <v>1400241</v>
      </c>
      <c r="Q121">
        <v>1590882</v>
      </c>
      <c r="R121">
        <v>16006</v>
      </c>
      <c r="S121">
        <v>1613242</v>
      </c>
      <c r="T121">
        <v>4388376</v>
      </c>
      <c r="U121">
        <v>0</v>
      </c>
      <c r="V121">
        <v>43951</v>
      </c>
      <c r="W121">
        <v>0</v>
      </c>
      <c r="X121">
        <v>0</v>
      </c>
      <c r="Y121">
        <v>50</v>
      </c>
      <c r="Z121">
        <v>1</v>
      </c>
    </row>
    <row r="122" spans="1:26" hidden="1" x14ac:dyDescent="0.25">
      <c r="A122" t="s">
        <v>39</v>
      </c>
      <c r="B122" t="s">
        <v>31</v>
      </c>
      <c r="C122" t="s">
        <v>28</v>
      </c>
      <c r="D122" t="s">
        <v>29</v>
      </c>
      <c r="E122">
        <v>0</v>
      </c>
      <c r="F122">
        <v>71027</v>
      </c>
      <c r="G122">
        <v>58399</v>
      </c>
      <c r="H122">
        <v>985</v>
      </c>
      <c r="I122">
        <v>10</v>
      </c>
      <c r="J122">
        <v>444</v>
      </c>
      <c r="K122">
        <v>150</v>
      </c>
      <c r="L122">
        <v>448</v>
      </c>
      <c r="M122">
        <v>406</v>
      </c>
      <c r="N122">
        <v>43</v>
      </c>
      <c r="O122">
        <v>3085000</v>
      </c>
      <c r="P122">
        <v>51012</v>
      </c>
      <c r="Q122">
        <v>2975589</v>
      </c>
      <c r="R122">
        <v>49091</v>
      </c>
      <c r="S122">
        <v>1613242</v>
      </c>
      <c r="T122">
        <v>4336918</v>
      </c>
      <c r="U122">
        <v>0</v>
      </c>
      <c r="V122">
        <v>53499</v>
      </c>
      <c r="W122">
        <v>0</v>
      </c>
      <c r="X122">
        <v>0</v>
      </c>
      <c r="Y122">
        <v>50</v>
      </c>
      <c r="Z122">
        <v>1</v>
      </c>
    </row>
    <row r="123" spans="1:26" hidden="1" x14ac:dyDescent="0.25">
      <c r="A123" t="s">
        <v>39</v>
      </c>
      <c r="B123" t="s">
        <v>31</v>
      </c>
      <c r="C123" t="s">
        <v>28</v>
      </c>
      <c r="D123" t="s">
        <v>29</v>
      </c>
      <c r="E123">
        <v>1</v>
      </c>
      <c r="F123">
        <v>71027</v>
      </c>
      <c r="G123">
        <v>56808</v>
      </c>
      <c r="H123">
        <v>1133</v>
      </c>
      <c r="I123">
        <v>11</v>
      </c>
      <c r="J123">
        <v>450</v>
      </c>
      <c r="K123">
        <v>144</v>
      </c>
      <c r="L123">
        <v>454</v>
      </c>
      <c r="M123">
        <v>410</v>
      </c>
      <c r="N123">
        <v>46</v>
      </c>
      <c r="O123">
        <v>3330148</v>
      </c>
      <c r="P123">
        <v>57384</v>
      </c>
      <c r="Q123">
        <v>3215956</v>
      </c>
      <c r="R123">
        <v>56847</v>
      </c>
      <c r="S123">
        <v>1613242</v>
      </c>
      <c r="T123">
        <v>4556226</v>
      </c>
      <c r="U123">
        <v>0</v>
      </c>
      <c r="V123">
        <v>53499</v>
      </c>
      <c r="W123">
        <v>0</v>
      </c>
      <c r="X123">
        <v>0</v>
      </c>
      <c r="Y123">
        <v>50</v>
      </c>
      <c r="Z123">
        <v>1</v>
      </c>
    </row>
    <row r="124" spans="1:26" hidden="1" x14ac:dyDescent="0.25">
      <c r="A124" t="s">
        <v>39</v>
      </c>
      <c r="B124" t="s">
        <v>31</v>
      </c>
      <c r="C124" t="s">
        <v>28</v>
      </c>
      <c r="D124" t="s">
        <v>29</v>
      </c>
      <c r="E124">
        <v>2</v>
      </c>
      <c r="F124">
        <v>71027</v>
      </c>
      <c r="G124">
        <v>56838</v>
      </c>
      <c r="H124">
        <v>1056</v>
      </c>
      <c r="I124">
        <v>12</v>
      </c>
      <c r="J124">
        <v>450</v>
      </c>
      <c r="K124">
        <v>150</v>
      </c>
      <c r="L124">
        <v>454</v>
      </c>
      <c r="M124">
        <v>408</v>
      </c>
      <c r="N124">
        <v>46</v>
      </c>
      <c r="O124">
        <v>3327129</v>
      </c>
      <c r="P124">
        <v>57201</v>
      </c>
      <c r="Q124">
        <v>3213090</v>
      </c>
      <c r="R124">
        <v>52208</v>
      </c>
      <c r="S124">
        <v>1613242</v>
      </c>
      <c r="T124">
        <v>4549929</v>
      </c>
      <c r="U124">
        <v>0</v>
      </c>
      <c r="V124">
        <v>53499</v>
      </c>
      <c r="W124">
        <v>0</v>
      </c>
      <c r="X124">
        <v>0</v>
      </c>
      <c r="Y124">
        <v>50</v>
      </c>
      <c r="Z124">
        <v>1</v>
      </c>
    </row>
    <row r="125" spans="1:26" hidden="1" x14ac:dyDescent="0.25">
      <c r="A125" t="s">
        <v>39</v>
      </c>
      <c r="B125" t="s">
        <v>31</v>
      </c>
      <c r="C125" t="s">
        <v>28</v>
      </c>
      <c r="D125" t="s">
        <v>29</v>
      </c>
      <c r="E125">
        <v>3</v>
      </c>
      <c r="F125">
        <v>71027</v>
      </c>
      <c r="G125">
        <v>58564</v>
      </c>
      <c r="H125">
        <v>918</v>
      </c>
      <c r="I125">
        <v>16</v>
      </c>
      <c r="J125">
        <v>450</v>
      </c>
      <c r="K125">
        <v>100</v>
      </c>
      <c r="L125">
        <v>454</v>
      </c>
      <c r="M125">
        <v>406</v>
      </c>
      <c r="N125">
        <v>42</v>
      </c>
      <c r="O125">
        <v>3037436</v>
      </c>
      <c r="P125">
        <v>50215</v>
      </c>
      <c r="Q125">
        <v>2928657</v>
      </c>
      <c r="R125">
        <v>44426</v>
      </c>
      <c r="S125">
        <v>1613242</v>
      </c>
      <c r="T125">
        <v>4292158</v>
      </c>
      <c r="U125">
        <v>0</v>
      </c>
      <c r="V125">
        <v>53499</v>
      </c>
      <c r="W125">
        <v>0</v>
      </c>
      <c r="X125">
        <v>0</v>
      </c>
      <c r="Y125">
        <v>50</v>
      </c>
      <c r="Z125">
        <v>1</v>
      </c>
    </row>
    <row r="126" spans="1:26" x14ac:dyDescent="0.25">
      <c r="A126" t="s">
        <v>39</v>
      </c>
      <c r="B126" t="s">
        <v>32</v>
      </c>
      <c r="C126" t="s">
        <v>28</v>
      </c>
      <c r="D126" t="s">
        <v>29</v>
      </c>
      <c r="E126">
        <v>0</v>
      </c>
      <c r="F126">
        <v>71027</v>
      </c>
      <c r="G126">
        <v>60175</v>
      </c>
      <c r="H126">
        <v>1043</v>
      </c>
      <c r="I126">
        <v>10</v>
      </c>
      <c r="J126">
        <v>897</v>
      </c>
      <c r="K126">
        <v>200</v>
      </c>
      <c r="L126">
        <v>901</v>
      </c>
      <c r="M126">
        <v>901</v>
      </c>
      <c r="N126">
        <v>35</v>
      </c>
      <c r="O126">
        <v>2516062</v>
      </c>
      <c r="P126">
        <v>43822</v>
      </c>
      <c r="Q126">
        <v>2412065</v>
      </c>
      <c r="R126">
        <v>58749</v>
      </c>
      <c r="S126">
        <v>1613242</v>
      </c>
      <c r="T126">
        <v>3808535</v>
      </c>
      <c r="U126">
        <v>0</v>
      </c>
      <c r="V126">
        <v>50289</v>
      </c>
      <c r="W126">
        <v>0</v>
      </c>
      <c r="X126">
        <v>0</v>
      </c>
      <c r="Y126">
        <v>50</v>
      </c>
      <c r="Z126">
        <v>1</v>
      </c>
    </row>
    <row r="127" spans="1:26" hidden="1" x14ac:dyDescent="0.25">
      <c r="A127" t="s">
        <v>39</v>
      </c>
      <c r="B127" t="s">
        <v>32</v>
      </c>
      <c r="C127" t="s">
        <v>28</v>
      </c>
      <c r="D127" t="s">
        <v>29</v>
      </c>
      <c r="E127">
        <v>1</v>
      </c>
      <c r="F127">
        <v>71027</v>
      </c>
      <c r="G127">
        <v>59669</v>
      </c>
      <c r="H127">
        <v>1156</v>
      </c>
      <c r="I127">
        <v>9</v>
      </c>
      <c r="J127">
        <v>847</v>
      </c>
      <c r="K127">
        <v>200</v>
      </c>
      <c r="L127">
        <v>851</v>
      </c>
      <c r="M127">
        <v>851</v>
      </c>
      <c r="N127">
        <v>37</v>
      </c>
      <c r="O127">
        <v>2658743</v>
      </c>
      <c r="P127">
        <v>45877</v>
      </c>
      <c r="Q127">
        <v>2553197</v>
      </c>
      <c r="R127">
        <v>63912</v>
      </c>
      <c r="S127">
        <v>1613242</v>
      </c>
      <c r="T127">
        <v>3956235</v>
      </c>
      <c r="U127">
        <v>0</v>
      </c>
      <c r="V127">
        <v>50289</v>
      </c>
      <c r="W127">
        <v>0</v>
      </c>
      <c r="X127">
        <v>0</v>
      </c>
      <c r="Y127">
        <v>50</v>
      </c>
      <c r="Z127">
        <v>1</v>
      </c>
    </row>
    <row r="128" spans="1:26" hidden="1" x14ac:dyDescent="0.25">
      <c r="A128" t="s">
        <v>39</v>
      </c>
      <c r="B128" t="s">
        <v>32</v>
      </c>
      <c r="C128" t="s">
        <v>28</v>
      </c>
      <c r="D128" t="s">
        <v>29</v>
      </c>
      <c r="E128">
        <v>2</v>
      </c>
      <c r="F128">
        <v>71027</v>
      </c>
      <c r="G128">
        <v>57006</v>
      </c>
      <c r="H128">
        <v>1209</v>
      </c>
      <c r="I128">
        <v>12</v>
      </c>
      <c r="J128">
        <v>844</v>
      </c>
      <c r="K128">
        <v>194</v>
      </c>
      <c r="L128">
        <v>848</v>
      </c>
      <c r="M128">
        <v>848</v>
      </c>
      <c r="N128">
        <v>44</v>
      </c>
      <c r="O128">
        <v>3128011</v>
      </c>
      <c r="P128">
        <v>56637</v>
      </c>
      <c r="Q128">
        <v>3014368</v>
      </c>
      <c r="R128">
        <v>64756</v>
      </c>
      <c r="S128">
        <v>1613242</v>
      </c>
      <c r="T128">
        <v>4377166</v>
      </c>
      <c r="U128">
        <v>0</v>
      </c>
      <c r="V128">
        <v>50289</v>
      </c>
      <c r="W128">
        <v>0</v>
      </c>
      <c r="X128">
        <v>0</v>
      </c>
      <c r="Y128">
        <v>50</v>
      </c>
      <c r="Z128">
        <v>1</v>
      </c>
    </row>
    <row r="129" spans="1:26" hidden="1" x14ac:dyDescent="0.25">
      <c r="A129" t="s">
        <v>39</v>
      </c>
      <c r="B129" t="s">
        <v>32</v>
      </c>
      <c r="C129" t="s">
        <v>28</v>
      </c>
      <c r="D129" t="s">
        <v>29</v>
      </c>
      <c r="E129">
        <v>3</v>
      </c>
      <c r="F129">
        <v>71027</v>
      </c>
      <c r="G129">
        <v>56969</v>
      </c>
      <c r="H129">
        <v>1173</v>
      </c>
      <c r="I129">
        <v>16</v>
      </c>
      <c r="J129">
        <v>847</v>
      </c>
      <c r="K129">
        <v>260</v>
      </c>
      <c r="L129">
        <v>851</v>
      </c>
      <c r="M129">
        <v>851</v>
      </c>
      <c r="N129">
        <v>43</v>
      </c>
      <c r="O129">
        <v>3123847</v>
      </c>
      <c r="P129">
        <v>56854</v>
      </c>
      <c r="Q129">
        <v>3010024</v>
      </c>
      <c r="R129">
        <v>66158</v>
      </c>
      <c r="S129">
        <v>1613242</v>
      </c>
      <c r="T129">
        <v>4376022</v>
      </c>
      <c r="U129">
        <v>0</v>
      </c>
      <c r="V129">
        <v>50289</v>
      </c>
      <c r="W129">
        <v>0</v>
      </c>
      <c r="X129">
        <v>0</v>
      </c>
      <c r="Y129">
        <v>50</v>
      </c>
      <c r="Z129">
        <v>1</v>
      </c>
    </row>
    <row r="130" spans="1:26" hidden="1" x14ac:dyDescent="0.25">
      <c r="A130" t="s">
        <v>40</v>
      </c>
      <c r="B130" t="s">
        <v>27</v>
      </c>
      <c r="C130" t="s">
        <v>28</v>
      </c>
      <c r="D130" t="s">
        <v>29</v>
      </c>
      <c r="E130">
        <v>0</v>
      </c>
      <c r="F130">
        <v>76612</v>
      </c>
      <c r="G130">
        <v>62038</v>
      </c>
      <c r="H130">
        <v>300</v>
      </c>
      <c r="I130">
        <v>398</v>
      </c>
      <c r="J130">
        <v>1446</v>
      </c>
      <c r="K130">
        <v>348</v>
      </c>
      <c r="L130">
        <v>1798</v>
      </c>
      <c r="M130">
        <v>1798</v>
      </c>
      <c r="N130">
        <v>74</v>
      </c>
      <c r="O130">
        <v>5686262</v>
      </c>
      <c r="P130">
        <v>2754670</v>
      </c>
      <c r="Q130">
        <v>2869554</v>
      </c>
      <c r="R130">
        <v>34430</v>
      </c>
      <c r="S130">
        <v>2412978</v>
      </c>
      <c r="T130">
        <v>7842489</v>
      </c>
      <c r="U130">
        <v>0</v>
      </c>
      <c r="V130">
        <v>55379</v>
      </c>
      <c r="W130">
        <v>0</v>
      </c>
      <c r="X130">
        <v>0</v>
      </c>
      <c r="Y130">
        <v>50</v>
      </c>
      <c r="Z130">
        <v>1</v>
      </c>
    </row>
    <row r="131" spans="1:26" hidden="1" x14ac:dyDescent="0.25">
      <c r="A131" t="s">
        <v>40</v>
      </c>
      <c r="B131" t="s">
        <v>27</v>
      </c>
      <c r="C131" t="s">
        <v>28</v>
      </c>
      <c r="D131" t="s">
        <v>29</v>
      </c>
      <c r="E131">
        <v>1</v>
      </c>
      <c r="F131">
        <v>76612</v>
      </c>
      <c r="G131">
        <v>64634</v>
      </c>
      <c r="H131">
        <v>174</v>
      </c>
      <c r="I131">
        <v>398</v>
      </c>
      <c r="J131">
        <v>1246</v>
      </c>
      <c r="K131">
        <v>348</v>
      </c>
      <c r="L131">
        <v>1598</v>
      </c>
      <c r="M131">
        <v>1598</v>
      </c>
      <c r="N131">
        <v>56</v>
      </c>
      <c r="O131">
        <v>4291014</v>
      </c>
      <c r="P131">
        <v>2195388</v>
      </c>
      <c r="Q131">
        <v>2030992</v>
      </c>
      <c r="R131">
        <v>20294</v>
      </c>
      <c r="S131">
        <v>2412978</v>
      </c>
      <c r="T131">
        <v>6464105</v>
      </c>
      <c r="U131">
        <v>0</v>
      </c>
      <c r="V131">
        <v>55379</v>
      </c>
      <c r="W131">
        <v>0</v>
      </c>
      <c r="X131">
        <v>0</v>
      </c>
      <c r="Y131">
        <v>50</v>
      </c>
      <c r="Z131">
        <v>1</v>
      </c>
    </row>
    <row r="132" spans="1:26" hidden="1" x14ac:dyDescent="0.25">
      <c r="A132" t="s">
        <v>40</v>
      </c>
      <c r="B132" t="s">
        <v>27</v>
      </c>
      <c r="C132" t="s">
        <v>28</v>
      </c>
      <c r="D132" t="s">
        <v>29</v>
      </c>
      <c r="E132">
        <v>2</v>
      </c>
      <c r="F132">
        <v>76612</v>
      </c>
      <c r="G132">
        <v>62449</v>
      </c>
      <c r="H132">
        <v>242</v>
      </c>
      <c r="I132">
        <v>398</v>
      </c>
      <c r="J132">
        <v>1246</v>
      </c>
      <c r="K132">
        <v>352</v>
      </c>
      <c r="L132">
        <v>1598</v>
      </c>
      <c r="M132">
        <v>1598</v>
      </c>
      <c r="N132">
        <v>70</v>
      </c>
      <c r="O132">
        <v>5423819</v>
      </c>
      <c r="P132">
        <v>2702674</v>
      </c>
      <c r="Q132">
        <v>2658696</v>
      </c>
      <c r="R132">
        <v>29382</v>
      </c>
      <c r="S132">
        <v>2412978</v>
      </c>
      <c r="T132">
        <v>7528079</v>
      </c>
      <c r="U132">
        <v>0</v>
      </c>
      <c r="V132">
        <v>55379</v>
      </c>
      <c r="W132">
        <v>0</v>
      </c>
      <c r="X132">
        <v>0</v>
      </c>
      <c r="Y132">
        <v>50</v>
      </c>
      <c r="Z132">
        <v>1</v>
      </c>
    </row>
    <row r="133" spans="1:26" hidden="1" x14ac:dyDescent="0.25">
      <c r="A133" t="s">
        <v>40</v>
      </c>
      <c r="B133" t="s">
        <v>27</v>
      </c>
      <c r="C133" t="s">
        <v>28</v>
      </c>
      <c r="D133" t="s">
        <v>29</v>
      </c>
      <c r="E133">
        <v>3</v>
      </c>
      <c r="F133">
        <v>76612</v>
      </c>
      <c r="G133">
        <v>61948</v>
      </c>
      <c r="H133">
        <v>324</v>
      </c>
      <c r="I133">
        <v>398</v>
      </c>
      <c r="J133">
        <v>1446</v>
      </c>
      <c r="K133">
        <v>402</v>
      </c>
      <c r="L133">
        <v>1597</v>
      </c>
      <c r="M133">
        <v>1597</v>
      </c>
      <c r="N133">
        <v>74</v>
      </c>
      <c r="O133">
        <v>5707271</v>
      </c>
      <c r="P133">
        <v>2774497</v>
      </c>
      <c r="Q133">
        <v>2870826</v>
      </c>
      <c r="R133">
        <v>38922</v>
      </c>
      <c r="S133">
        <v>2412978</v>
      </c>
      <c r="T133">
        <v>7823004</v>
      </c>
      <c r="U133">
        <v>0</v>
      </c>
      <c r="V133">
        <v>55379</v>
      </c>
      <c r="W133">
        <v>0</v>
      </c>
      <c r="X133">
        <v>0</v>
      </c>
      <c r="Y133">
        <v>50</v>
      </c>
      <c r="Z133">
        <v>1</v>
      </c>
    </row>
    <row r="134" spans="1:26" hidden="1" x14ac:dyDescent="0.25">
      <c r="A134" t="s">
        <v>40</v>
      </c>
      <c r="B134" t="s">
        <v>30</v>
      </c>
      <c r="C134" t="s">
        <v>28</v>
      </c>
      <c r="D134" t="s">
        <v>29</v>
      </c>
      <c r="E134">
        <v>0</v>
      </c>
      <c r="F134">
        <v>76612</v>
      </c>
      <c r="G134">
        <v>62327</v>
      </c>
      <c r="H134">
        <v>313</v>
      </c>
      <c r="I134">
        <v>398</v>
      </c>
      <c r="J134">
        <v>801</v>
      </c>
      <c r="K134">
        <v>298</v>
      </c>
      <c r="L134">
        <v>1053</v>
      </c>
      <c r="M134">
        <v>1053</v>
      </c>
      <c r="N134">
        <v>50</v>
      </c>
      <c r="O134">
        <v>3840603</v>
      </c>
      <c r="P134">
        <v>1687818</v>
      </c>
      <c r="Q134">
        <v>2090458</v>
      </c>
      <c r="R134">
        <v>34151</v>
      </c>
      <c r="S134">
        <v>2412978</v>
      </c>
      <c r="T134">
        <v>5970573</v>
      </c>
      <c r="U134">
        <v>0</v>
      </c>
      <c r="V134">
        <v>54212</v>
      </c>
      <c r="W134">
        <v>0</v>
      </c>
      <c r="X134">
        <v>0</v>
      </c>
      <c r="Y134">
        <v>50</v>
      </c>
      <c r="Z134">
        <v>1</v>
      </c>
    </row>
    <row r="135" spans="1:26" hidden="1" x14ac:dyDescent="0.25">
      <c r="A135" t="s">
        <v>40</v>
      </c>
      <c r="B135" t="s">
        <v>30</v>
      </c>
      <c r="C135" t="s">
        <v>28</v>
      </c>
      <c r="D135" t="s">
        <v>29</v>
      </c>
      <c r="E135">
        <v>1</v>
      </c>
      <c r="F135">
        <v>76612</v>
      </c>
      <c r="G135">
        <v>64212</v>
      </c>
      <c r="H135">
        <v>192</v>
      </c>
      <c r="I135">
        <v>398</v>
      </c>
      <c r="J135">
        <v>854</v>
      </c>
      <c r="K135">
        <v>300</v>
      </c>
      <c r="L135">
        <v>1119</v>
      </c>
      <c r="M135">
        <v>1119</v>
      </c>
      <c r="N135">
        <v>42</v>
      </c>
      <c r="O135">
        <v>3285337</v>
      </c>
      <c r="P135">
        <v>1552161</v>
      </c>
      <c r="Q135">
        <v>1668964</v>
      </c>
      <c r="R135">
        <v>21300</v>
      </c>
      <c r="S135">
        <v>2412978</v>
      </c>
      <c r="T135">
        <v>5441871</v>
      </c>
      <c r="U135">
        <v>0</v>
      </c>
      <c r="V135">
        <v>54212</v>
      </c>
      <c r="W135">
        <v>0</v>
      </c>
      <c r="X135">
        <v>0</v>
      </c>
      <c r="Y135">
        <v>50</v>
      </c>
      <c r="Z135">
        <v>1</v>
      </c>
    </row>
    <row r="136" spans="1:26" hidden="1" x14ac:dyDescent="0.25">
      <c r="A136" t="s">
        <v>40</v>
      </c>
      <c r="B136" t="s">
        <v>30</v>
      </c>
      <c r="C136" t="s">
        <v>28</v>
      </c>
      <c r="D136" t="s">
        <v>29</v>
      </c>
      <c r="E136">
        <v>2</v>
      </c>
      <c r="F136">
        <v>76612</v>
      </c>
      <c r="G136">
        <v>62225</v>
      </c>
      <c r="H136">
        <v>309</v>
      </c>
      <c r="I136">
        <v>398</v>
      </c>
      <c r="J136">
        <v>854</v>
      </c>
      <c r="K136">
        <v>300</v>
      </c>
      <c r="L136">
        <v>1153</v>
      </c>
      <c r="M136">
        <v>1153</v>
      </c>
      <c r="N136">
        <v>50</v>
      </c>
      <c r="O136">
        <v>3890278</v>
      </c>
      <c r="P136">
        <v>1733640</v>
      </c>
      <c r="Q136">
        <v>2094413</v>
      </c>
      <c r="R136">
        <v>34867</v>
      </c>
      <c r="S136">
        <v>2412978</v>
      </c>
      <c r="T136">
        <v>6006765</v>
      </c>
      <c r="U136">
        <v>0</v>
      </c>
      <c r="V136">
        <v>54212</v>
      </c>
      <c r="W136">
        <v>0</v>
      </c>
      <c r="X136">
        <v>0</v>
      </c>
      <c r="Y136">
        <v>50</v>
      </c>
      <c r="Z136">
        <v>1</v>
      </c>
    </row>
    <row r="137" spans="1:26" hidden="1" x14ac:dyDescent="0.25">
      <c r="A137" t="s">
        <v>40</v>
      </c>
      <c r="B137" t="s">
        <v>30</v>
      </c>
      <c r="C137" t="s">
        <v>28</v>
      </c>
      <c r="D137" t="s">
        <v>29</v>
      </c>
      <c r="E137">
        <v>3</v>
      </c>
      <c r="F137">
        <v>76612</v>
      </c>
      <c r="G137">
        <v>63472</v>
      </c>
      <c r="H137">
        <v>256</v>
      </c>
      <c r="I137">
        <v>398</v>
      </c>
      <c r="J137">
        <v>756</v>
      </c>
      <c r="K137">
        <v>299</v>
      </c>
      <c r="L137">
        <v>1053</v>
      </c>
      <c r="M137">
        <v>1053</v>
      </c>
      <c r="N137">
        <v>45</v>
      </c>
      <c r="O137">
        <v>3504185</v>
      </c>
      <c r="P137">
        <v>1556967</v>
      </c>
      <c r="Q137">
        <v>1883746</v>
      </c>
      <c r="R137">
        <v>28888</v>
      </c>
      <c r="S137">
        <v>2412978</v>
      </c>
      <c r="T137">
        <v>5655229</v>
      </c>
      <c r="U137">
        <v>0</v>
      </c>
      <c r="V137">
        <v>54212</v>
      </c>
      <c r="W137">
        <v>0</v>
      </c>
      <c r="X137">
        <v>0</v>
      </c>
      <c r="Y137">
        <v>50</v>
      </c>
      <c r="Z137">
        <v>1</v>
      </c>
    </row>
    <row r="138" spans="1:26" hidden="1" x14ac:dyDescent="0.25">
      <c r="A138" t="s">
        <v>40</v>
      </c>
      <c r="B138" t="s">
        <v>31</v>
      </c>
      <c r="C138" t="s">
        <v>28</v>
      </c>
      <c r="D138" t="s">
        <v>29</v>
      </c>
      <c r="E138">
        <v>0</v>
      </c>
      <c r="F138">
        <v>76612</v>
      </c>
      <c r="G138">
        <v>68323</v>
      </c>
      <c r="H138">
        <v>1390</v>
      </c>
      <c r="I138">
        <v>8</v>
      </c>
      <c r="J138">
        <v>444</v>
      </c>
      <c r="K138">
        <v>135</v>
      </c>
      <c r="L138">
        <v>448</v>
      </c>
      <c r="M138">
        <v>406</v>
      </c>
      <c r="N138">
        <v>27</v>
      </c>
      <c r="O138">
        <v>2134002</v>
      </c>
      <c r="P138">
        <v>33548</v>
      </c>
      <c r="Q138">
        <v>2032131</v>
      </c>
      <c r="R138">
        <v>69735</v>
      </c>
      <c r="S138">
        <v>2412978</v>
      </c>
      <c r="T138">
        <v>4266007</v>
      </c>
      <c r="U138">
        <v>0</v>
      </c>
      <c r="V138">
        <v>62827</v>
      </c>
      <c r="W138">
        <v>0</v>
      </c>
      <c r="X138">
        <v>0</v>
      </c>
      <c r="Y138">
        <v>50</v>
      </c>
      <c r="Z138">
        <v>1</v>
      </c>
    </row>
    <row r="139" spans="1:26" hidden="1" x14ac:dyDescent="0.25">
      <c r="A139" t="s">
        <v>40</v>
      </c>
      <c r="B139" t="s">
        <v>31</v>
      </c>
      <c r="C139" t="s">
        <v>28</v>
      </c>
      <c r="D139" t="s">
        <v>29</v>
      </c>
      <c r="E139">
        <v>1</v>
      </c>
      <c r="F139">
        <v>76612</v>
      </c>
      <c r="G139">
        <v>57614</v>
      </c>
      <c r="H139">
        <v>1991</v>
      </c>
      <c r="I139">
        <v>11</v>
      </c>
      <c r="J139">
        <v>450</v>
      </c>
      <c r="K139">
        <v>150</v>
      </c>
      <c r="L139">
        <v>454</v>
      </c>
      <c r="M139">
        <v>410</v>
      </c>
      <c r="N139">
        <v>51</v>
      </c>
      <c r="O139">
        <v>3941427</v>
      </c>
      <c r="P139">
        <v>76496</v>
      </c>
      <c r="Q139">
        <v>3807317</v>
      </c>
      <c r="R139">
        <v>95715</v>
      </c>
      <c r="S139">
        <v>2412978</v>
      </c>
      <c r="T139">
        <v>5951161</v>
      </c>
      <c r="U139">
        <v>0</v>
      </c>
      <c r="V139">
        <v>62827</v>
      </c>
      <c r="W139">
        <v>0</v>
      </c>
      <c r="X139">
        <v>0</v>
      </c>
      <c r="Y139">
        <v>50</v>
      </c>
      <c r="Z139">
        <v>1</v>
      </c>
    </row>
    <row r="140" spans="1:26" hidden="1" x14ac:dyDescent="0.25">
      <c r="A140" t="s">
        <v>40</v>
      </c>
      <c r="B140" t="s">
        <v>31</v>
      </c>
      <c r="C140" t="s">
        <v>28</v>
      </c>
      <c r="D140" t="s">
        <v>29</v>
      </c>
      <c r="E140">
        <v>2</v>
      </c>
      <c r="F140">
        <v>76612</v>
      </c>
      <c r="G140">
        <v>57673</v>
      </c>
      <c r="H140">
        <v>2066</v>
      </c>
      <c r="I140">
        <v>12</v>
      </c>
      <c r="J140">
        <v>450</v>
      </c>
      <c r="K140">
        <v>141</v>
      </c>
      <c r="L140">
        <v>454</v>
      </c>
      <c r="M140">
        <v>410</v>
      </c>
      <c r="N140">
        <v>51</v>
      </c>
      <c r="O140">
        <v>3939256</v>
      </c>
      <c r="P140">
        <v>76226</v>
      </c>
      <c r="Q140">
        <v>3805357</v>
      </c>
      <c r="R140">
        <v>99741</v>
      </c>
      <c r="S140">
        <v>2412978</v>
      </c>
      <c r="T140">
        <v>5951787</v>
      </c>
      <c r="U140">
        <v>0</v>
      </c>
      <c r="V140">
        <v>62827</v>
      </c>
      <c r="W140">
        <v>0</v>
      </c>
      <c r="X140">
        <v>0</v>
      </c>
      <c r="Y140">
        <v>50</v>
      </c>
      <c r="Z140">
        <v>1</v>
      </c>
    </row>
    <row r="141" spans="1:26" hidden="1" x14ac:dyDescent="0.25">
      <c r="A141" t="s">
        <v>40</v>
      </c>
      <c r="B141" t="s">
        <v>31</v>
      </c>
      <c r="C141" t="s">
        <v>28</v>
      </c>
      <c r="D141" t="s">
        <v>29</v>
      </c>
      <c r="E141">
        <v>3</v>
      </c>
      <c r="F141">
        <v>76612</v>
      </c>
      <c r="G141">
        <v>60011</v>
      </c>
      <c r="H141">
        <v>1880</v>
      </c>
      <c r="I141">
        <v>16</v>
      </c>
      <c r="J141">
        <v>450</v>
      </c>
      <c r="K141">
        <v>150</v>
      </c>
      <c r="L141">
        <v>454</v>
      </c>
      <c r="M141">
        <v>410</v>
      </c>
      <c r="N141">
        <v>46</v>
      </c>
      <c r="O141">
        <v>3571233</v>
      </c>
      <c r="P141">
        <v>66889</v>
      </c>
      <c r="Q141">
        <v>3444333</v>
      </c>
      <c r="R141">
        <v>92864</v>
      </c>
      <c r="S141">
        <v>2412978</v>
      </c>
      <c r="T141">
        <v>5634239</v>
      </c>
      <c r="U141">
        <v>0</v>
      </c>
      <c r="V141">
        <v>62827</v>
      </c>
      <c r="W141">
        <v>0</v>
      </c>
      <c r="X141">
        <v>0</v>
      </c>
      <c r="Y141">
        <v>50</v>
      </c>
      <c r="Z141">
        <v>1</v>
      </c>
    </row>
    <row r="142" spans="1:26" x14ac:dyDescent="0.25">
      <c r="A142" t="s">
        <v>40</v>
      </c>
      <c r="B142" t="s">
        <v>32</v>
      </c>
      <c r="C142" t="s">
        <v>28</v>
      </c>
      <c r="D142" t="s">
        <v>29</v>
      </c>
      <c r="E142">
        <v>0</v>
      </c>
      <c r="F142">
        <v>76612</v>
      </c>
      <c r="G142">
        <v>63394</v>
      </c>
      <c r="H142">
        <v>1434</v>
      </c>
      <c r="I142">
        <v>10</v>
      </c>
      <c r="J142">
        <v>894</v>
      </c>
      <c r="K142">
        <v>200</v>
      </c>
      <c r="L142">
        <v>898</v>
      </c>
      <c r="M142">
        <v>848</v>
      </c>
      <c r="N142">
        <v>37</v>
      </c>
      <c r="O142">
        <v>2848687</v>
      </c>
      <c r="P142">
        <v>53226</v>
      </c>
      <c r="Q142">
        <v>2732067</v>
      </c>
      <c r="R142">
        <v>78730</v>
      </c>
      <c r="S142">
        <v>2412978</v>
      </c>
      <c r="T142">
        <v>4928361</v>
      </c>
      <c r="U142">
        <v>0</v>
      </c>
      <c r="V142">
        <v>61090</v>
      </c>
      <c r="W142">
        <v>0</v>
      </c>
      <c r="X142">
        <v>0</v>
      </c>
      <c r="Y142">
        <v>50</v>
      </c>
      <c r="Z142">
        <v>1</v>
      </c>
    </row>
    <row r="143" spans="1:26" hidden="1" x14ac:dyDescent="0.25">
      <c r="A143" t="s">
        <v>40</v>
      </c>
      <c r="B143" t="s">
        <v>32</v>
      </c>
      <c r="C143" t="s">
        <v>28</v>
      </c>
      <c r="D143" t="s">
        <v>29</v>
      </c>
      <c r="E143">
        <v>1</v>
      </c>
      <c r="F143">
        <v>76612</v>
      </c>
      <c r="G143">
        <v>60039</v>
      </c>
      <c r="H143">
        <v>1676</v>
      </c>
      <c r="I143">
        <v>8</v>
      </c>
      <c r="J143">
        <v>847</v>
      </c>
      <c r="K143">
        <v>300</v>
      </c>
      <c r="L143">
        <v>851</v>
      </c>
      <c r="M143">
        <v>851</v>
      </c>
      <c r="N143">
        <v>46</v>
      </c>
      <c r="O143">
        <v>3544946</v>
      </c>
      <c r="P143">
        <v>66835</v>
      </c>
      <c r="Q143">
        <v>3418072</v>
      </c>
      <c r="R143">
        <v>92548</v>
      </c>
      <c r="S143">
        <v>2412978</v>
      </c>
      <c r="T143">
        <v>5586517</v>
      </c>
      <c r="U143">
        <v>0</v>
      </c>
      <c r="V143">
        <v>61090</v>
      </c>
      <c r="W143">
        <v>0</v>
      </c>
      <c r="X143">
        <v>0</v>
      </c>
      <c r="Y143">
        <v>50</v>
      </c>
      <c r="Z143">
        <v>1</v>
      </c>
    </row>
    <row r="144" spans="1:26" hidden="1" x14ac:dyDescent="0.25">
      <c r="A144" t="s">
        <v>40</v>
      </c>
      <c r="B144" t="s">
        <v>32</v>
      </c>
      <c r="C144" t="s">
        <v>28</v>
      </c>
      <c r="D144" t="s">
        <v>29</v>
      </c>
      <c r="E144">
        <v>2</v>
      </c>
      <c r="F144">
        <v>76612</v>
      </c>
      <c r="G144">
        <v>59999</v>
      </c>
      <c r="H144">
        <v>1833</v>
      </c>
      <c r="I144">
        <v>12</v>
      </c>
      <c r="J144">
        <v>844</v>
      </c>
      <c r="K144">
        <v>235</v>
      </c>
      <c r="L144">
        <v>848</v>
      </c>
      <c r="M144">
        <v>848</v>
      </c>
      <c r="N144">
        <v>46</v>
      </c>
      <c r="O144">
        <v>3565733</v>
      </c>
      <c r="P144">
        <v>67035</v>
      </c>
      <c r="Q144">
        <v>3438699</v>
      </c>
      <c r="R144">
        <v>97587</v>
      </c>
      <c r="S144">
        <v>2412978</v>
      </c>
      <c r="T144">
        <v>5605262</v>
      </c>
      <c r="U144">
        <v>0</v>
      </c>
      <c r="V144">
        <v>61090</v>
      </c>
      <c r="W144">
        <v>0</v>
      </c>
      <c r="X144">
        <v>0</v>
      </c>
      <c r="Y144">
        <v>50</v>
      </c>
      <c r="Z144">
        <v>1</v>
      </c>
    </row>
    <row r="145" spans="1:26" hidden="1" x14ac:dyDescent="0.25">
      <c r="A145" t="s">
        <v>40</v>
      </c>
      <c r="B145" t="s">
        <v>32</v>
      </c>
      <c r="C145" t="s">
        <v>28</v>
      </c>
      <c r="D145" t="s">
        <v>29</v>
      </c>
      <c r="E145">
        <v>3</v>
      </c>
      <c r="F145">
        <v>76612</v>
      </c>
      <c r="G145">
        <v>61926</v>
      </c>
      <c r="H145">
        <v>1600</v>
      </c>
      <c r="I145">
        <v>16</v>
      </c>
      <c r="J145">
        <v>797</v>
      </c>
      <c r="K145">
        <v>250</v>
      </c>
      <c r="L145">
        <v>801</v>
      </c>
      <c r="M145">
        <v>801</v>
      </c>
      <c r="N145">
        <v>41</v>
      </c>
      <c r="O145">
        <v>3193015</v>
      </c>
      <c r="P145">
        <v>59333</v>
      </c>
      <c r="Q145">
        <v>3071756</v>
      </c>
      <c r="R145">
        <v>87501</v>
      </c>
      <c r="S145">
        <v>2412978</v>
      </c>
      <c r="T145">
        <v>5269451</v>
      </c>
      <c r="U145">
        <v>0</v>
      </c>
      <c r="V145">
        <v>61090</v>
      </c>
      <c r="W145">
        <v>0</v>
      </c>
      <c r="X145">
        <v>0</v>
      </c>
      <c r="Y145">
        <v>50</v>
      </c>
      <c r="Z14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4195-F9CB-45C4-BE66-15FAE32C8471}">
  <dimension ref="A1:E37"/>
  <sheetViews>
    <sheetView topLeftCell="A4" workbookViewId="0">
      <selection activeCell="G30" sqref="G30"/>
    </sheetView>
  </sheetViews>
  <sheetFormatPr defaultRowHeight="15" x14ac:dyDescent="0.25"/>
  <cols>
    <col min="1" max="1" width="16.7109375" customWidth="1"/>
    <col min="2" max="2" width="18" customWidth="1"/>
  </cols>
  <sheetData>
    <row r="1" spans="1:5" x14ac:dyDescent="0.25">
      <c r="A1" t="s">
        <v>0</v>
      </c>
    </row>
    <row r="2" spans="1:5" x14ac:dyDescent="0.25">
      <c r="A2" s="4" t="s">
        <v>26</v>
      </c>
      <c r="B2" t="s">
        <v>32</v>
      </c>
      <c r="C2">
        <v>1</v>
      </c>
    </row>
    <row r="3" spans="1:5" x14ac:dyDescent="0.25">
      <c r="A3" s="7" t="s">
        <v>33</v>
      </c>
      <c r="B3" t="s">
        <v>32</v>
      </c>
      <c r="C3">
        <v>1</v>
      </c>
    </row>
    <row r="4" spans="1:5" x14ac:dyDescent="0.25">
      <c r="A4" s="4" t="s">
        <v>34</v>
      </c>
      <c r="B4" t="s">
        <v>32</v>
      </c>
      <c r="C4">
        <v>1</v>
      </c>
    </row>
    <row r="5" spans="1:5" x14ac:dyDescent="0.25">
      <c r="A5" s="7" t="s">
        <v>35</v>
      </c>
      <c r="B5" t="s">
        <v>32</v>
      </c>
      <c r="C5">
        <v>1</v>
      </c>
    </row>
    <row r="6" spans="1:5" x14ac:dyDescent="0.25">
      <c r="A6" s="4" t="s">
        <v>36</v>
      </c>
      <c r="B6" t="s">
        <v>32</v>
      </c>
      <c r="C6">
        <v>1</v>
      </c>
    </row>
    <row r="7" spans="1:5" x14ac:dyDescent="0.25">
      <c r="A7" s="7" t="s">
        <v>37</v>
      </c>
      <c r="B7" t="s">
        <v>32</v>
      </c>
      <c r="C7">
        <v>1</v>
      </c>
    </row>
    <row r="8" spans="1:5" x14ac:dyDescent="0.25">
      <c r="A8" s="4" t="s">
        <v>38</v>
      </c>
      <c r="B8" t="s">
        <v>32</v>
      </c>
      <c r="C8">
        <v>1</v>
      </c>
    </row>
    <row r="9" spans="1:5" x14ac:dyDescent="0.25">
      <c r="A9" s="7" t="s">
        <v>39</v>
      </c>
      <c r="B9" t="s">
        <v>32</v>
      </c>
      <c r="C9">
        <v>1</v>
      </c>
    </row>
    <row r="10" spans="1:5" x14ac:dyDescent="0.25">
      <c r="A10" s="4" t="s">
        <v>40</v>
      </c>
      <c r="B10" t="s">
        <v>32</v>
      </c>
      <c r="C10">
        <v>1</v>
      </c>
    </row>
    <row r="11" spans="1:5" x14ac:dyDescent="0.25">
      <c r="A11" s="4" t="s">
        <v>26</v>
      </c>
      <c r="B11" t="s">
        <v>31</v>
      </c>
      <c r="C11" s="3">
        <v>4351226.25</v>
      </c>
      <c r="D11">
        <f>C11/E11</f>
        <v>1.374338105127608</v>
      </c>
      <c r="E11" s="3">
        <v>3166052.25</v>
      </c>
    </row>
    <row r="12" spans="1:5" x14ac:dyDescent="0.25">
      <c r="A12" s="7" t="s">
        <v>33</v>
      </c>
      <c r="B12" t="s">
        <v>31</v>
      </c>
      <c r="C12" s="3">
        <v>4317622.75</v>
      </c>
      <c r="D12">
        <f>C12/E12</f>
        <v>1.241175453883953</v>
      </c>
      <c r="E12" s="3">
        <v>3478656.25</v>
      </c>
    </row>
    <row r="13" spans="1:5" x14ac:dyDescent="0.25">
      <c r="A13" s="4" t="s">
        <v>34</v>
      </c>
      <c r="B13" t="s">
        <v>31</v>
      </c>
      <c r="C13" s="3">
        <v>3879357.25</v>
      </c>
      <c r="D13">
        <f>C13/E13</f>
        <v>1.1069300379207754</v>
      </c>
      <c r="E13" s="3">
        <v>3504609.25</v>
      </c>
    </row>
    <row r="14" spans="1:5" x14ac:dyDescent="0.25">
      <c r="A14" s="7" t="s">
        <v>35</v>
      </c>
      <c r="B14" t="s">
        <v>31</v>
      </c>
      <c r="C14" s="3">
        <v>10279913.25</v>
      </c>
      <c r="D14">
        <f>C14/E14</f>
        <v>1.0602114969613932</v>
      </c>
      <c r="E14" s="3">
        <v>9696096.75</v>
      </c>
    </row>
    <row r="15" spans="1:5" x14ac:dyDescent="0.25">
      <c r="A15" s="4" t="s">
        <v>36</v>
      </c>
      <c r="B15" t="s">
        <v>31</v>
      </c>
      <c r="C15" s="3">
        <v>3607214</v>
      </c>
      <c r="D15">
        <f t="shared" ref="D15:D19" si="0">C15/E15</f>
        <v>1.1270006237658052</v>
      </c>
      <c r="E15" s="3">
        <v>3200720.5</v>
      </c>
    </row>
    <row r="16" spans="1:5" x14ac:dyDescent="0.25">
      <c r="A16" s="7" t="s">
        <v>37</v>
      </c>
      <c r="B16" t="s">
        <v>31</v>
      </c>
      <c r="C16" s="3">
        <v>3602186.5</v>
      </c>
      <c r="D16">
        <f t="shared" si="0"/>
        <v>1.0060019066128354</v>
      </c>
      <c r="E16" s="3">
        <v>3580695.5</v>
      </c>
    </row>
    <row r="17" spans="1:5" x14ac:dyDescent="0.25">
      <c r="A17" s="4" t="s">
        <v>38</v>
      </c>
      <c r="B17" t="s">
        <v>31</v>
      </c>
      <c r="C17" s="3">
        <v>4206757.25</v>
      </c>
      <c r="D17">
        <f t="shared" si="0"/>
        <v>1.1409194071026263</v>
      </c>
      <c r="E17" s="3">
        <v>3687164.25</v>
      </c>
    </row>
    <row r="18" spans="1:5" x14ac:dyDescent="0.25">
      <c r="A18" s="7" t="s">
        <v>39</v>
      </c>
      <c r="B18" t="s">
        <v>31</v>
      </c>
      <c r="C18" s="3">
        <v>4433807.75</v>
      </c>
      <c r="D18">
        <f t="shared" si="0"/>
        <v>1.0736939154343412</v>
      </c>
      <c r="E18" s="3">
        <v>4129489.5</v>
      </c>
    </row>
    <row r="19" spans="1:5" x14ac:dyDescent="0.25">
      <c r="A19" s="4" t="s">
        <v>40</v>
      </c>
      <c r="B19" t="s">
        <v>31</v>
      </c>
      <c r="C19" s="3">
        <v>5450798.5</v>
      </c>
      <c r="D19">
        <f t="shared" si="0"/>
        <v>1.0193366483725659</v>
      </c>
      <c r="E19" s="3">
        <v>5347397.75</v>
      </c>
    </row>
    <row r="20" spans="1:5" x14ac:dyDescent="0.25">
      <c r="A20" s="4" t="s">
        <v>26</v>
      </c>
      <c r="B20" t="s">
        <v>45</v>
      </c>
      <c r="C20" s="3">
        <v>4223678</v>
      </c>
      <c r="D20">
        <f>C20/E20</f>
        <v>1.3340518938056061</v>
      </c>
      <c r="E20" s="3">
        <v>3166052.25</v>
      </c>
    </row>
    <row r="21" spans="1:5" x14ac:dyDescent="0.25">
      <c r="A21" s="7" t="s">
        <v>33</v>
      </c>
      <c r="B21" t="s">
        <v>45</v>
      </c>
      <c r="C21" s="3">
        <v>4369727</v>
      </c>
      <c r="D21">
        <f t="shared" ref="D21:D28" si="1">C21/E21</f>
        <v>1.2561537231510012</v>
      </c>
      <c r="E21" s="3">
        <v>3478656.25</v>
      </c>
    </row>
    <row r="22" spans="1:5" x14ac:dyDescent="0.25">
      <c r="A22" s="4" t="s">
        <v>34</v>
      </c>
      <c r="B22" t="s">
        <v>45</v>
      </c>
      <c r="C22" s="3">
        <v>4238172.5</v>
      </c>
      <c r="D22">
        <f t="shared" si="1"/>
        <v>1.2093138486123667</v>
      </c>
      <c r="E22" s="3">
        <v>3504609.25</v>
      </c>
    </row>
    <row r="23" spans="1:5" x14ac:dyDescent="0.25">
      <c r="A23" s="7" t="s">
        <v>35</v>
      </c>
      <c r="B23" t="s">
        <v>45</v>
      </c>
      <c r="C23" s="3">
        <v>11634682.5</v>
      </c>
      <c r="D23">
        <f t="shared" si="1"/>
        <v>1.1999346541173901</v>
      </c>
      <c r="E23" s="3">
        <v>9696096.75</v>
      </c>
    </row>
    <row r="24" spans="1:5" x14ac:dyDescent="0.25">
      <c r="A24" s="4" t="s">
        <v>36</v>
      </c>
      <c r="B24" t="s">
        <v>45</v>
      </c>
      <c r="C24" s="3">
        <v>4161078</v>
      </c>
      <c r="D24">
        <f t="shared" si="1"/>
        <v>1.3000441619316652</v>
      </c>
      <c r="E24" s="3">
        <v>3200720.5</v>
      </c>
    </row>
    <row r="25" spans="1:5" x14ac:dyDescent="0.25">
      <c r="A25" s="7" t="s">
        <v>37</v>
      </c>
      <c r="B25" t="s">
        <v>45</v>
      </c>
      <c r="C25" s="3">
        <v>4252429.25</v>
      </c>
      <c r="D25">
        <f t="shared" si="1"/>
        <v>1.1875986802005365</v>
      </c>
      <c r="E25" s="3">
        <v>3580695.5</v>
      </c>
    </row>
    <row r="26" spans="1:5" x14ac:dyDescent="0.25">
      <c r="A26" s="4" t="s">
        <v>38</v>
      </c>
      <c r="B26" t="s">
        <v>45</v>
      </c>
      <c r="C26" s="3">
        <v>4684047</v>
      </c>
      <c r="D26">
        <f t="shared" si="1"/>
        <v>1.2703657017720325</v>
      </c>
      <c r="E26" s="3">
        <v>3687164.25</v>
      </c>
    </row>
    <row r="27" spans="1:5" x14ac:dyDescent="0.25">
      <c r="A27" s="7" t="s">
        <v>39</v>
      </c>
      <c r="B27" t="s">
        <v>45</v>
      </c>
      <c r="C27" s="3">
        <v>5240136.75</v>
      </c>
      <c r="D27">
        <f t="shared" si="1"/>
        <v>1.2689550972341739</v>
      </c>
      <c r="E27" s="3">
        <v>4129489.5</v>
      </c>
    </row>
    <row r="28" spans="1:5" x14ac:dyDescent="0.25">
      <c r="A28" s="4" t="s">
        <v>40</v>
      </c>
      <c r="B28" t="s">
        <v>45</v>
      </c>
      <c r="C28" s="3">
        <v>7414419.25</v>
      </c>
      <c r="D28">
        <f t="shared" si="1"/>
        <v>1.386547176147501</v>
      </c>
      <c r="E28" s="3">
        <v>5347397.75</v>
      </c>
    </row>
    <row r="29" spans="1:5" x14ac:dyDescent="0.25">
      <c r="A29" s="4" t="s">
        <v>26</v>
      </c>
      <c r="B29" t="s">
        <v>46</v>
      </c>
      <c r="C29" s="3">
        <v>3609535.75</v>
      </c>
      <c r="D29">
        <f>C29/E29</f>
        <v>1.1400745992110521</v>
      </c>
      <c r="E29" s="3">
        <v>3166052.25</v>
      </c>
    </row>
    <row r="30" spans="1:5" x14ac:dyDescent="0.25">
      <c r="A30" s="7" t="s">
        <v>33</v>
      </c>
      <c r="B30" t="s">
        <v>46</v>
      </c>
      <c r="C30" s="3">
        <v>3925994.5</v>
      </c>
      <c r="D30">
        <f t="shared" ref="D30:D37" si="2">C30/E30</f>
        <v>1.1285951292255452</v>
      </c>
      <c r="E30" s="3">
        <v>3478656.25</v>
      </c>
    </row>
    <row r="31" spans="1:5" x14ac:dyDescent="0.25">
      <c r="A31" s="4" t="s">
        <v>34</v>
      </c>
      <c r="B31" t="s">
        <v>46</v>
      </c>
      <c r="C31" s="3">
        <v>3756422.75</v>
      </c>
      <c r="D31">
        <f t="shared" si="2"/>
        <v>1.0718520902151931</v>
      </c>
      <c r="E31" s="3">
        <v>3504609.25</v>
      </c>
    </row>
    <row r="32" spans="1:5" x14ac:dyDescent="0.25">
      <c r="A32" s="7" t="s">
        <v>35</v>
      </c>
      <c r="B32" t="s">
        <v>46</v>
      </c>
      <c r="C32" s="3">
        <v>10609898</v>
      </c>
      <c r="D32">
        <f t="shared" si="2"/>
        <v>1.0942442380228932</v>
      </c>
      <c r="E32" s="3">
        <v>9696096.75</v>
      </c>
    </row>
    <row r="33" spans="1:5" x14ac:dyDescent="0.25">
      <c r="A33" s="4" t="s">
        <v>36</v>
      </c>
      <c r="B33" t="s">
        <v>46</v>
      </c>
      <c r="C33" s="3">
        <v>3545464</v>
      </c>
      <c r="D33">
        <f t="shared" si="2"/>
        <v>1.1077080925997755</v>
      </c>
      <c r="E33" s="3">
        <v>3200720.5</v>
      </c>
    </row>
    <row r="34" spans="1:5" x14ac:dyDescent="0.25">
      <c r="A34" s="7" t="s">
        <v>37</v>
      </c>
      <c r="B34" t="s">
        <v>46</v>
      </c>
      <c r="C34" s="3">
        <v>3652518.25</v>
      </c>
      <c r="D34">
        <f t="shared" si="2"/>
        <v>1.0200583238647352</v>
      </c>
      <c r="E34" s="3">
        <v>3580695.5</v>
      </c>
    </row>
    <row r="35" spans="1:5" x14ac:dyDescent="0.25">
      <c r="A35" s="4" t="s">
        <v>38</v>
      </c>
      <c r="B35" t="s">
        <v>46</v>
      </c>
      <c r="C35" s="3">
        <v>4167809</v>
      </c>
      <c r="D35">
        <f t="shared" si="2"/>
        <v>1.130356208026263</v>
      </c>
      <c r="E35" s="3">
        <v>3687164.25</v>
      </c>
    </row>
    <row r="36" spans="1:5" x14ac:dyDescent="0.25">
      <c r="A36" s="7" t="s">
        <v>39</v>
      </c>
      <c r="B36" t="s">
        <v>46</v>
      </c>
      <c r="C36" s="3">
        <v>4429834.75</v>
      </c>
      <c r="D36">
        <f t="shared" si="2"/>
        <v>1.0727318110386284</v>
      </c>
      <c r="E36" s="3">
        <v>4129489.5</v>
      </c>
    </row>
    <row r="37" spans="1:5" x14ac:dyDescent="0.25">
      <c r="A37" s="4" t="s">
        <v>40</v>
      </c>
      <c r="B37" t="s">
        <v>46</v>
      </c>
      <c r="C37" s="3">
        <v>5768609.5</v>
      </c>
      <c r="D37">
        <f t="shared" si="2"/>
        <v>1.0787694818475024</v>
      </c>
      <c r="E37" s="3">
        <v>5347397.75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630E-7D3D-4E78-BF4D-6F1F13FEDB7F}">
  <dimension ref="A3:H17"/>
  <sheetViews>
    <sheetView topLeftCell="A10" workbookViewId="0">
      <selection activeCell="E48" sqref="E48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28515625" bestFit="1" customWidth="1"/>
    <col min="4" max="4" width="5" bestFit="1" customWidth="1"/>
    <col min="5" max="5" width="11.28515625" bestFit="1" customWidth="1"/>
  </cols>
  <sheetData>
    <row r="3" spans="1:8" x14ac:dyDescent="0.25">
      <c r="A3" s="1" t="s">
        <v>44</v>
      </c>
      <c r="B3" s="1" t="s">
        <v>43</v>
      </c>
    </row>
    <row r="4" spans="1:8" x14ac:dyDescent="0.25">
      <c r="A4" s="1" t="s">
        <v>41</v>
      </c>
      <c r="B4" t="s">
        <v>67</v>
      </c>
      <c r="C4" t="s">
        <v>31</v>
      </c>
      <c r="D4" t="s">
        <v>32</v>
      </c>
      <c r="E4" t="s">
        <v>42</v>
      </c>
    </row>
    <row r="5" spans="1:8" x14ac:dyDescent="0.25">
      <c r="A5" s="2" t="s">
        <v>47</v>
      </c>
      <c r="B5" s="3">
        <v>1190</v>
      </c>
      <c r="C5" s="3">
        <v>395</v>
      </c>
      <c r="D5" s="3">
        <v>658</v>
      </c>
      <c r="E5" s="3">
        <v>1190</v>
      </c>
      <c r="G5">
        <f>2050-GETPIVOTDATA("WCLwtRepl",$A$3,"BM","barnes","Approach","PMSI")</f>
        <v>860</v>
      </c>
      <c r="H5">
        <f>416-GETPIVOTDATA("WCLwtRepl",$A$3,"BM","barnes","Approach","PISCOT")</f>
        <v>21</v>
      </c>
    </row>
    <row r="6" spans="1:8" x14ac:dyDescent="0.25">
      <c r="A6" s="2" t="s">
        <v>48</v>
      </c>
      <c r="B6" s="3">
        <v>596</v>
      </c>
      <c r="C6" s="3">
        <v>253</v>
      </c>
      <c r="D6" s="3">
        <v>739</v>
      </c>
      <c r="E6" s="3">
        <v>739</v>
      </c>
      <c r="G6">
        <f>2050-GETPIVOTDATA("WCLwtRepl",$A$3,"BM","cholesky","Approach","PMSI")</f>
        <v>1454</v>
      </c>
      <c r="H6">
        <f>416-GETPIVOTDATA("WCLwtRepl",$A$3,"BM","cholesky","Approach","PISCOT")</f>
        <v>163</v>
      </c>
    </row>
    <row r="7" spans="1:8" x14ac:dyDescent="0.25">
      <c r="A7" s="2" t="s">
        <v>49</v>
      </c>
      <c r="B7" s="3">
        <v>967</v>
      </c>
      <c r="C7" s="3">
        <v>291</v>
      </c>
      <c r="D7" s="3">
        <v>898</v>
      </c>
      <c r="E7" s="3">
        <v>967</v>
      </c>
      <c r="G7">
        <f>2050-GETPIVOTDATA("WCLwtRepl",$A$3,"BM","fft","Approach","PMSI")</f>
        <v>1083</v>
      </c>
      <c r="H7">
        <f>416-GETPIVOTDATA("WCLwtRepl",$A$3,"BM","fft","Approach","PISCOT")</f>
        <v>125</v>
      </c>
    </row>
    <row r="8" spans="1:8" x14ac:dyDescent="0.25">
      <c r="A8" s="2" t="s">
        <v>50</v>
      </c>
      <c r="B8" s="3">
        <v>795</v>
      </c>
      <c r="C8" s="3">
        <v>303</v>
      </c>
      <c r="D8" s="3">
        <v>897</v>
      </c>
      <c r="E8" s="3">
        <v>897</v>
      </c>
      <c r="G8">
        <f>2050-GETPIVOTDATA("WCLwtRepl",$A$3,"BM","fmm","Approach","PMSI")</f>
        <v>1255</v>
      </c>
      <c r="H8">
        <f>416-GETPIVOTDATA("WCLwtRepl",$A$3,"BM","fmm","Approach","PISCOT")</f>
        <v>113</v>
      </c>
    </row>
    <row r="9" spans="1:8" x14ac:dyDescent="0.25">
      <c r="A9" s="2" t="s">
        <v>51</v>
      </c>
      <c r="B9" s="3">
        <v>786</v>
      </c>
      <c r="C9" s="3">
        <v>304</v>
      </c>
      <c r="D9" s="3">
        <v>848</v>
      </c>
      <c r="E9" s="3">
        <v>848</v>
      </c>
      <c r="G9">
        <f>2050-GETPIVOTDATA("WCLwtRepl",$A$3,"BM","lu_non_contig","Approach","PMSI")</f>
        <v>1264</v>
      </c>
      <c r="H9">
        <f>416-GETPIVOTDATA("WCLwtRepl",$A$3,"BM","lu_non_contig","Approach","PISCOT")</f>
        <v>112</v>
      </c>
    </row>
    <row r="10" spans="1:8" x14ac:dyDescent="0.25">
      <c r="A10" s="2" t="s">
        <v>52</v>
      </c>
      <c r="B10" s="3">
        <v>1196</v>
      </c>
      <c r="C10" s="3">
        <v>400</v>
      </c>
      <c r="D10" s="3">
        <v>1199</v>
      </c>
      <c r="E10" s="3">
        <v>1199</v>
      </c>
      <c r="G10">
        <f>2050-GETPIVOTDATA("WCLwtRepl",$A$3,"BM","ocean","Approach","PMSI")</f>
        <v>854</v>
      </c>
      <c r="H10">
        <f>416-GETPIVOTDATA("WCLwtRepl",$A$3,"BM","ocean","Approach","PISCOT")</f>
        <v>16</v>
      </c>
    </row>
    <row r="11" spans="1:8" x14ac:dyDescent="0.25">
      <c r="A11" s="2" t="s">
        <v>53</v>
      </c>
      <c r="B11" s="3">
        <v>996</v>
      </c>
      <c r="C11" s="3">
        <v>357</v>
      </c>
      <c r="D11" s="3">
        <v>1190</v>
      </c>
      <c r="E11" s="3">
        <v>1190</v>
      </c>
      <c r="G11">
        <f>2050-GETPIVOTDATA("WCLwtRepl",$A$3,"BM","radiosity","Approach","PMSI")</f>
        <v>1054</v>
      </c>
      <c r="H11">
        <f>416-GETPIVOTDATA("WCLwtRepl",$A$3,"BM","radiosity","Approach","PISCOT")</f>
        <v>59</v>
      </c>
    </row>
    <row r="12" spans="1:8" x14ac:dyDescent="0.25">
      <c r="A12" s="2" t="s">
        <v>54</v>
      </c>
      <c r="B12" s="3">
        <v>596</v>
      </c>
      <c r="C12" s="3">
        <v>306</v>
      </c>
      <c r="D12" s="3">
        <v>696</v>
      </c>
      <c r="E12" s="3">
        <v>696</v>
      </c>
      <c r="G12">
        <f>2050-GETPIVOTDATA("WCLwtRepl",$A$3,"BM","radix","Approach","PMSI")</f>
        <v>1454</v>
      </c>
      <c r="H12">
        <f>416-GETPIVOTDATA("WCLwtRepl",$A$3,"BM","radix","Approach","PISCOT")</f>
        <v>110</v>
      </c>
    </row>
    <row r="13" spans="1:8" x14ac:dyDescent="0.25">
      <c r="A13" s="2" t="s">
        <v>58</v>
      </c>
      <c r="B13" s="3">
        <v>1190</v>
      </c>
      <c r="C13" s="3">
        <v>357</v>
      </c>
      <c r="D13" s="3">
        <v>1190</v>
      </c>
      <c r="E13" s="3">
        <v>1190</v>
      </c>
      <c r="G13">
        <f>2050-GETPIVOTDATA("WCLwtRepl",$A$3,"BM","raytrace","Approach","PMSI")</f>
        <v>860</v>
      </c>
      <c r="H13">
        <f>416-GETPIVOTDATA("WCLwtRepl",$A$3,"BM","raytrace","Approach","PISCOT")</f>
        <v>59</v>
      </c>
    </row>
    <row r="14" spans="1:8" x14ac:dyDescent="0.25">
      <c r="A14" s="2" t="s">
        <v>55</v>
      </c>
      <c r="B14" s="3">
        <v>796</v>
      </c>
      <c r="C14" s="3">
        <v>312</v>
      </c>
      <c r="D14" s="3">
        <v>736</v>
      </c>
      <c r="E14" s="3">
        <v>796</v>
      </c>
      <c r="G14">
        <f>2050-GETPIVOTDATA("WCLwtRepl",$A$3,"BM","volrend","Approach","PMSI")</f>
        <v>1254</v>
      </c>
      <c r="H14">
        <f>416-GETPIVOTDATA("WCLwtRepl",$A$3,"BM","volrend","Approach","PISCOT")</f>
        <v>104</v>
      </c>
    </row>
    <row r="15" spans="1:8" x14ac:dyDescent="0.25">
      <c r="A15" s="2" t="s">
        <v>56</v>
      </c>
      <c r="B15" s="3">
        <v>796</v>
      </c>
      <c r="C15" s="3">
        <v>256</v>
      </c>
      <c r="D15" s="3">
        <v>657</v>
      </c>
      <c r="E15" s="3">
        <v>796</v>
      </c>
      <c r="G15">
        <f>2050-GETPIVOTDATA("WCLwtRepl",$A$3,"BM","water_nsquared","Approach","PMSI")</f>
        <v>1254</v>
      </c>
      <c r="H15">
        <f>416-GETPIVOTDATA("WCLwtRepl",$A$3,"BM","water_nsquared","Approach","PISCOT")</f>
        <v>160</v>
      </c>
    </row>
    <row r="16" spans="1:8" x14ac:dyDescent="0.25">
      <c r="A16" s="2" t="s">
        <v>57</v>
      </c>
      <c r="B16" s="3">
        <v>786</v>
      </c>
      <c r="C16" s="3">
        <v>270</v>
      </c>
      <c r="D16" s="3">
        <v>651</v>
      </c>
      <c r="E16" s="3">
        <v>786</v>
      </c>
      <c r="G16">
        <f>2050-GETPIVOTDATA("WCLwtRepl",$A$3,"BM","water_spatial","Approach","PMSI")</f>
        <v>1264</v>
      </c>
      <c r="H16">
        <f>416-GETPIVOTDATA("WCLwtRepl",$A$3,"BM","water_spatial","Approach","PISCOT")</f>
        <v>146</v>
      </c>
    </row>
    <row r="17" spans="1:5" x14ac:dyDescent="0.25">
      <c r="A17" s="2" t="s">
        <v>42</v>
      </c>
      <c r="B17" s="3">
        <v>1196</v>
      </c>
      <c r="C17" s="3">
        <v>400</v>
      </c>
      <c r="D17" s="3">
        <v>1199</v>
      </c>
      <c r="E17" s="3">
        <v>1199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A765-58FA-41D2-9539-AE9300630D64}">
  <dimension ref="A1"/>
  <sheetViews>
    <sheetView tabSelected="1"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2148-72A5-40D9-83F8-EF5D581B4E5D}">
  <dimension ref="A1:S145"/>
  <sheetViews>
    <sheetView topLeftCell="A112" workbookViewId="0">
      <selection activeCell="K142" sqref="K142:K145"/>
    </sheetView>
  </sheetViews>
  <sheetFormatPr defaultColWidth="13" defaultRowHeight="15" x14ac:dyDescent="0.25"/>
  <sheetData>
    <row r="1" spans="1:19" x14ac:dyDescent="0.25">
      <c r="A1" s="23" t="s">
        <v>0</v>
      </c>
      <c r="B1" s="24" t="s">
        <v>1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24" t="s">
        <v>12</v>
      </c>
      <c r="L1" s="24" t="s">
        <v>13</v>
      </c>
      <c r="M1" s="24" t="s">
        <v>60</v>
      </c>
      <c r="N1" s="24" t="s">
        <v>61</v>
      </c>
      <c r="O1" s="24" t="s">
        <v>16</v>
      </c>
      <c r="P1" s="24" t="s">
        <v>62</v>
      </c>
      <c r="Q1" s="24" t="s">
        <v>63</v>
      </c>
      <c r="R1" s="24" t="s">
        <v>18</v>
      </c>
      <c r="S1" s="25" t="s">
        <v>64</v>
      </c>
    </row>
    <row r="2" spans="1:19" x14ac:dyDescent="0.25">
      <c r="A2" s="10" t="s">
        <v>47</v>
      </c>
      <c r="B2" s="11" t="s">
        <v>31</v>
      </c>
      <c r="C2" s="11">
        <v>0</v>
      </c>
      <c r="D2" s="11">
        <v>11429607</v>
      </c>
      <c r="E2" s="11">
        <v>10987846</v>
      </c>
      <c r="F2" s="11">
        <v>83334</v>
      </c>
      <c r="G2" s="11">
        <v>9</v>
      </c>
      <c r="H2" s="11">
        <v>422</v>
      </c>
      <c r="I2" s="11">
        <v>183</v>
      </c>
      <c r="J2" s="11">
        <v>427</v>
      </c>
      <c r="K2" s="11">
        <v>354</v>
      </c>
      <c r="L2" s="11">
        <v>4</v>
      </c>
      <c r="M2" s="12">
        <v>46451881</v>
      </c>
      <c r="N2" s="12">
        <v>23501</v>
      </c>
      <c r="O2" s="12">
        <v>35440534</v>
      </c>
      <c r="P2" s="12">
        <f t="shared" ref="P2:P65" si="0">O2-Q2</f>
        <v>31425695</v>
      </c>
      <c r="Q2" s="12">
        <v>4014839</v>
      </c>
      <c r="R2" s="12">
        <v>241876761</v>
      </c>
      <c r="S2" s="13">
        <v>286425415</v>
      </c>
    </row>
    <row r="3" spans="1:19" x14ac:dyDescent="0.25">
      <c r="A3" s="14" t="s">
        <v>47</v>
      </c>
      <c r="B3" s="15" t="s">
        <v>31</v>
      </c>
      <c r="C3" s="15">
        <v>1</v>
      </c>
      <c r="D3" s="15">
        <v>11042725</v>
      </c>
      <c r="E3" s="15">
        <v>10668580</v>
      </c>
      <c r="F3" s="15">
        <v>52430</v>
      </c>
      <c r="G3" s="15">
        <v>11</v>
      </c>
      <c r="H3" s="15">
        <v>445</v>
      </c>
      <c r="I3" s="15">
        <v>150</v>
      </c>
      <c r="J3" s="15">
        <v>445</v>
      </c>
      <c r="K3" s="15">
        <v>395</v>
      </c>
      <c r="L3" s="15">
        <v>3</v>
      </c>
      <c r="M3" s="16">
        <v>40845931</v>
      </c>
      <c r="N3" s="16">
        <v>22254</v>
      </c>
      <c r="O3" s="16">
        <v>30155097</v>
      </c>
      <c r="P3" s="16">
        <f t="shared" si="0"/>
        <v>27713117</v>
      </c>
      <c r="Q3" s="16">
        <v>2441980</v>
      </c>
      <c r="R3" s="16">
        <v>220034071</v>
      </c>
      <c r="S3" s="13">
        <v>258205620</v>
      </c>
    </row>
    <row r="4" spans="1:19" x14ac:dyDescent="0.25">
      <c r="A4" s="10" t="s">
        <v>47</v>
      </c>
      <c r="B4" s="11" t="s">
        <v>31</v>
      </c>
      <c r="C4" s="11">
        <v>2</v>
      </c>
      <c r="D4" s="11">
        <v>11007290</v>
      </c>
      <c r="E4" s="11">
        <v>10623962</v>
      </c>
      <c r="F4" s="11">
        <v>64200</v>
      </c>
      <c r="G4" s="11">
        <v>10</v>
      </c>
      <c r="H4" s="11">
        <v>404</v>
      </c>
      <c r="I4" s="11">
        <v>192</v>
      </c>
      <c r="J4" s="11">
        <v>406</v>
      </c>
      <c r="K4" s="11">
        <v>356</v>
      </c>
      <c r="L4" s="11">
        <v>3</v>
      </c>
      <c r="M4" s="12">
        <v>42553977</v>
      </c>
      <c r="N4" s="12">
        <v>782848</v>
      </c>
      <c r="O4" s="12">
        <v>31147167</v>
      </c>
      <c r="P4" s="12">
        <f t="shared" si="0"/>
        <v>28087144</v>
      </c>
      <c r="Q4" s="12">
        <v>3060023</v>
      </c>
      <c r="R4" s="12">
        <v>227620851</v>
      </c>
      <c r="S4" s="13">
        <v>266993345</v>
      </c>
    </row>
    <row r="5" spans="1:19" x14ac:dyDescent="0.25">
      <c r="A5" s="14" t="s">
        <v>47</v>
      </c>
      <c r="B5" s="15" t="s">
        <v>31</v>
      </c>
      <c r="C5" s="15">
        <v>3</v>
      </c>
      <c r="D5" s="15">
        <v>11538664</v>
      </c>
      <c r="E5" s="15">
        <v>11085876</v>
      </c>
      <c r="F5" s="15">
        <v>75943</v>
      </c>
      <c r="G5" s="15">
        <v>13</v>
      </c>
      <c r="H5" s="15">
        <v>401</v>
      </c>
      <c r="I5" s="15">
        <v>184</v>
      </c>
      <c r="J5" s="15">
        <v>401</v>
      </c>
      <c r="K5" s="15">
        <v>355</v>
      </c>
      <c r="L5" s="15">
        <v>4</v>
      </c>
      <c r="M5" s="16">
        <v>47398544</v>
      </c>
      <c r="N5" s="16">
        <v>25209</v>
      </c>
      <c r="O5" s="16">
        <v>36287459</v>
      </c>
      <c r="P5" s="16">
        <f t="shared" si="0"/>
        <v>32677211</v>
      </c>
      <c r="Q5" s="16">
        <v>3610248</v>
      </c>
      <c r="R5" s="16">
        <v>231453691</v>
      </c>
      <c r="S5" s="13">
        <v>276250340</v>
      </c>
    </row>
    <row r="6" spans="1:19" x14ac:dyDescent="0.25">
      <c r="A6" s="10" t="s">
        <v>48</v>
      </c>
      <c r="B6" s="11" t="s">
        <v>31</v>
      </c>
      <c r="C6" s="11">
        <v>0</v>
      </c>
      <c r="D6" s="12">
        <v>8177996</v>
      </c>
      <c r="E6" s="12">
        <v>7373574</v>
      </c>
      <c r="F6" s="12">
        <v>289825</v>
      </c>
      <c r="G6" s="12">
        <v>9</v>
      </c>
      <c r="H6" s="12">
        <v>389</v>
      </c>
      <c r="I6" s="12">
        <v>189</v>
      </c>
      <c r="J6" s="12">
        <v>389</v>
      </c>
      <c r="K6" s="12">
        <v>239</v>
      </c>
      <c r="L6" s="12">
        <v>7</v>
      </c>
      <c r="M6" s="12">
        <v>63574664</v>
      </c>
      <c r="N6" s="12">
        <v>1735</v>
      </c>
      <c r="O6" s="12">
        <v>56199355</v>
      </c>
      <c r="P6" s="12">
        <f t="shared" si="0"/>
        <v>42021669</v>
      </c>
      <c r="Q6" s="12">
        <v>14177686</v>
      </c>
      <c r="R6" s="12">
        <v>206080081</v>
      </c>
      <c r="S6" s="17">
        <v>274449558</v>
      </c>
    </row>
    <row r="7" spans="1:19" x14ac:dyDescent="0.25">
      <c r="A7" s="14" t="s">
        <v>48</v>
      </c>
      <c r="B7" s="15" t="s">
        <v>31</v>
      </c>
      <c r="C7" s="15">
        <v>1</v>
      </c>
      <c r="D7" s="16">
        <v>1124576</v>
      </c>
      <c r="E7" s="16">
        <v>1043322</v>
      </c>
      <c r="F7" s="16">
        <v>38700</v>
      </c>
      <c r="G7" s="16">
        <v>9</v>
      </c>
      <c r="H7" s="16">
        <v>384</v>
      </c>
      <c r="I7" s="16">
        <v>184</v>
      </c>
      <c r="J7" s="16">
        <v>384</v>
      </c>
      <c r="K7" s="16">
        <v>250</v>
      </c>
      <c r="L7" s="16">
        <v>9</v>
      </c>
      <c r="M7" s="16">
        <v>10158336</v>
      </c>
      <c r="N7" s="16">
        <v>5649</v>
      </c>
      <c r="O7" s="16">
        <v>9109365</v>
      </c>
      <c r="P7" s="16">
        <f t="shared" si="0"/>
        <v>6596475</v>
      </c>
      <c r="Q7" s="16">
        <v>2512890</v>
      </c>
      <c r="R7" s="16">
        <v>24778518</v>
      </c>
      <c r="S7" s="18">
        <v>35421050</v>
      </c>
    </row>
    <row r="8" spans="1:19" x14ac:dyDescent="0.25">
      <c r="A8" s="10" t="s">
        <v>48</v>
      </c>
      <c r="B8" s="11" t="s">
        <v>31</v>
      </c>
      <c r="C8" s="11">
        <v>2</v>
      </c>
      <c r="D8" s="12">
        <v>1089963</v>
      </c>
      <c r="E8" s="12">
        <v>1012457</v>
      </c>
      <c r="F8" s="12">
        <v>37390</v>
      </c>
      <c r="G8" s="12">
        <v>10</v>
      </c>
      <c r="H8" s="12">
        <v>390</v>
      </c>
      <c r="I8" s="12">
        <v>184</v>
      </c>
      <c r="J8" s="12">
        <v>392</v>
      </c>
      <c r="K8" s="12">
        <v>253</v>
      </c>
      <c r="L8" s="12">
        <v>9</v>
      </c>
      <c r="M8" s="12">
        <v>10030608</v>
      </c>
      <c r="N8" s="12">
        <v>158946</v>
      </c>
      <c r="O8" s="12">
        <v>8859205</v>
      </c>
      <c r="P8" s="12">
        <f t="shared" si="0"/>
        <v>6403237</v>
      </c>
      <c r="Q8" s="12">
        <v>2455968</v>
      </c>
      <c r="R8" s="12">
        <v>22606680</v>
      </c>
      <c r="S8" s="19">
        <v>32945235</v>
      </c>
    </row>
    <row r="9" spans="1:19" x14ac:dyDescent="0.25">
      <c r="A9" s="14" t="s">
        <v>48</v>
      </c>
      <c r="B9" s="15" t="s">
        <v>31</v>
      </c>
      <c r="C9" s="16">
        <v>3</v>
      </c>
      <c r="D9" s="16">
        <v>1179074</v>
      </c>
      <c r="E9" s="16">
        <v>1094375</v>
      </c>
      <c r="F9" s="16">
        <v>39520</v>
      </c>
      <c r="G9" s="16">
        <v>13</v>
      </c>
      <c r="H9" s="16">
        <v>384</v>
      </c>
      <c r="I9" s="16">
        <v>184</v>
      </c>
      <c r="J9" s="16">
        <v>384</v>
      </c>
      <c r="K9" s="16">
        <v>252</v>
      </c>
      <c r="L9" s="16">
        <v>8</v>
      </c>
      <c r="M9" s="16">
        <v>10445273</v>
      </c>
      <c r="N9" s="16">
        <v>6043</v>
      </c>
      <c r="O9" s="16">
        <v>9344855</v>
      </c>
      <c r="P9" s="16">
        <f t="shared" si="0"/>
        <v>6786163</v>
      </c>
      <c r="Q9" s="16">
        <v>2558692</v>
      </c>
      <c r="R9" s="16">
        <v>23982991</v>
      </c>
      <c r="S9" s="18">
        <v>34930581</v>
      </c>
    </row>
    <row r="10" spans="1:19" x14ac:dyDescent="0.25">
      <c r="A10" s="10" t="s">
        <v>49</v>
      </c>
      <c r="B10" s="11" t="s">
        <v>31</v>
      </c>
      <c r="C10" s="12">
        <v>0</v>
      </c>
      <c r="D10" s="12">
        <v>9340850</v>
      </c>
      <c r="E10" s="12">
        <v>9217557</v>
      </c>
      <c r="F10" s="12">
        <v>70981</v>
      </c>
      <c r="G10" s="12">
        <v>9</v>
      </c>
      <c r="H10" s="12">
        <v>388</v>
      </c>
      <c r="I10" s="12">
        <v>188</v>
      </c>
      <c r="J10" s="12">
        <v>388</v>
      </c>
      <c r="K10" s="12">
        <v>286</v>
      </c>
      <c r="L10" s="12">
        <v>2</v>
      </c>
      <c r="M10" s="12">
        <v>19466369</v>
      </c>
      <c r="N10" s="12">
        <v>1658</v>
      </c>
      <c r="O10" s="12">
        <v>10247154</v>
      </c>
      <c r="P10" s="12">
        <f t="shared" si="0"/>
        <v>6752280</v>
      </c>
      <c r="Q10" s="12">
        <v>3494874</v>
      </c>
      <c r="R10" s="12">
        <v>477209498</v>
      </c>
      <c r="S10" s="19">
        <v>497484577</v>
      </c>
    </row>
    <row r="11" spans="1:19" x14ac:dyDescent="0.25">
      <c r="A11" s="14" t="s">
        <v>49</v>
      </c>
      <c r="B11" s="15" t="s">
        <v>31</v>
      </c>
      <c r="C11" s="16">
        <v>1</v>
      </c>
      <c r="D11" s="16">
        <v>1740375</v>
      </c>
      <c r="E11" s="16">
        <v>1677605</v>
      </c>
      <c r="F11" s="16">
        <v>37849</v>
      </c>
      <c r="G11" s="16">
        <v>9</v>
      </c>
      <c r="H11" s="16">
        <v>418</v>
      </c>
      <c r="I11" s="16">
        <v>188</v>
      </c>
      <c r="J11" s="16">
        <v>418</v>
      </c>
      <c r="K11" s="16">
        <v>291</v>
      </c>
      <c r="L11" s="16">
        <v>5</v>
      </c>
      <c r="M11" s="16">
        <v>9589293</v>
      </c>
      <c r="N11" s="16">
        <v>3981</v>
      </c>
      <c r="O11" s="16">
        <v>7907707</v>
      </c>
      <c r="P11" s="16">
        <f t="shared" si="0"/>
        <v>5626675</v>
      </c>
      <c r="Q11" s="16">
        <v>2281032</v>
      </c>
      <c r="R11" s="16">
        <v>18658864</v>
      </c>
      <c r="S11" s="18">
        <v>28630523</v>
      </c>
    </row>
    <row r="12" spans="1:19" x14ac:dyDescent="0.25">
      <c r="A12" s="10" t="s">
        <v>49</v>
      </c>
      <c r="B12" s="11" t="s">
        <v>31</v>
      </c>
      <c r="C12" s="12">
        <v>2</v>
      </c>
      <c r="D12" s="12">
        <v>1742276</v>
      </c>
      <c r="E12" s="12">
        <v>1678487</v>
      </c>
      <c r="F12" s="12">
        <v>37961</v>
      </c>
      <c r="G12" s="12">
        <v>10</v>
      </c>
      <c r="H12" s="12">
        <v>435</v>
      </c>
      <c r="I12" s="12">
        <v>188</v>
      </c>
      <c r="J12" s="12">
        <v>437</v>
      </c>
      <c r="K12" s="12">
        <v>290</v>
      </c>
      <c r="L12" s="12">
        <v>5</v>
      </c>
      <c r="M12" s="12">
        <v>9789061</v>
      </c>
      <c r="N12" s="12">
        <v>130239</v>
      </c>
      <c r="O12" s="12">
        <v>7980335</v>
      </c>
      <c r="P12" s="12">
        <f t="shared" si="0"/>
        <v>5693511</v>
      </c>
      <c r="Q12" s="12">
        <v>2286824</v>
      </c>
      <c r="R12" s="12">
        <v>18761783</v>
      </c>
      <c r="S12" s="19">
        <v>28812265</v>
      </c>
    </row>
    <row r="13" spans="1:19" x14ac:dyDescent="0.25">
      <c r="A13" s="14" t="s">
        <v>49</v>
      </c>
      <c r="B13" s="15" t="s">
        <v>31</v>
      </c>
      <c r="C13" s="16">
        <v>3</v>
      </c>
      <c r="D13" s="16">
        <v>1740091</v>
      </c>
      <c r="E13" s="16">
        <v>1677725</v>
      </c>
      <c r="F13" s="16">
        <v>36406</v>
      </c>
      <c r="G13" s="16">
        <v>13</v>
      </c>
      <c r="H13" s="16">
        <v>427</v>
      </c>
      <c r="I13" s="16">
        <v>188</v>
      </c>
      <c r="J13" s="16">
        <v>427</v>
      </c>
      <c r="K13" s="16">
        <v>283</v>
      </c>
      <c r="L13" s="16">
        <v>5</v>
      </c>
      <c r="M13" s="16">
        <v>9401852</v>
      </c>
      <c r="N13" s="16">
        <v>3522</v>
      </c>
      <c r="O13" s="16">
        <v>7720605</v>
      </c>
      <c r="P13" s="16">
        <f t="shared" si="0"/>
        <v>5491327</v>
      </c>
      <c r="Q13" s="16">
        <v>2229278</v>
      </c>
      <c r="R13" s="16">
        <v>18655752</v>
      </c>
      <c r="S13" s="18">
        <v>28438213</v>
      </c>
    </row>
    <row r="14" spans="1:19" x14ac:dyDescent="0.25">
      <c r="A14" s="10" t="s">
        <v>50</v>
      </c>
      <c r="B14" s="11" t="s">
        <v>31</v>
      </c>
      <c r="C14" s="12">
        <v>0</v>
      </c>
      <c r="D14" s="12">
        <v>5676000</v>
      </c>
      <c r="E14" s="12">
        <v>5398491</v>
      </c>
      <c r="F14" s="12">
        <v>82437</v>
      </c>
      <c r="G14" s="12">
        <v>13</v>
      </c>
      <c r="H14" s="12">
        <v>388</v>
      </c>
      <c r="I14" s="12">
        <v>185</v>
      </c>
      <c r="J14" s="12">
        <v>390</v>
      </c>
      <c r="K14" s="12">
        <v>303</v>
      </c>
      <c r="L14" s="12">
        <v>5</v>
      </c>
      <c r="M14" s="12">
        <v>29501089</v>
      </c>
      <c r="N14" s="12">
        <v>25297</v>
      </c>
      <c r="O14" s="12">
        <v>24077301</v>
      </c>
      <c r="P14" s="12">
        <f t="shared" si="0"/>
        <v>20103152</v>
      </c>
      <c r="Q14" s="12">
        <v>3974149</v>
      </c>
      <c r="R14" s="12">
        <v>82390363</v>
      </c>
      <c r="S14" s="20">
        <v>113417586</v>
      </c>
    </row>
    <row r="15" spans="1:19" x14ac:dyDescent="0.25">
      <c r="A15" s="14" t="s">
        <v>50</v>
      </c>
      <c r="B15" s="15" t="s">
        <v>31</v>
      </c>
      <c r="C15" s="16">
        <v>1</v>
      </c>
      <c r="D15" s="16">
        <v>5129964</v>
      </c>
      <c r="E15" s="16">
        <v>4868678</v>
      </c>
      <c r="F15" s="16">
        <v>75949</v>
      </c>
      <c r="G15" s="16">
        <v>13</v>
      </c>
      <c r="H15" s="16">
        <v>404</v>
      </c>
      <c r="I15" s="16">
        <v>186</v>
      </c>
      <c r="J15" s="16">
        <v>404</v>
      </c>
      <c r="K15" s="16">
        <v>302</v>
      </c>
      <c r="L15" s="16">
        <v>5</v>
      </c>
      <c r="M15" s="16">
        <v>28427296</v>
      </c>
      <c r="N15" s="16">
        <v>29696</v>
      </c>
      <c r="O15" s="16">
        <v>23528922</v>
      </c>
      <c r="P15" s="16">
        <f t="shared" si="0"/>
        <v>19903808</v>
      </c>
      <c r="Q15" s="16">
        <v>3625114</v>
      </c>
      <c r="R15" s="16">
        <v>62744350</v>
      </c>
      <c r="S15" s="13">
        <v>92592108</v>
      </c>
    </row>
    <row r="16" spans="1:19" x14ac:dyDescent="0.25">
      <c r="A16" s="10" t="s">
        <v>50</v>
      </c>
      <c r="B16" s="11" t="s">
        <v>31</v>
      </c>
      <c r="C16" s="12">
        <v>2</v>
      </c>
      <c r="D16" s="12">
        <v>4500607</v>
      </c>
      <c r="E16" s="12">
        <v>4271217</v>
      </c>
      <c r="F16" s="12">
        <v>63056</v>
      </c>
      <c r="G16" s="12">
        <v>10</v>
      </c>
      <c r="H16" s="12">
        <v>388</v>
      </c>
      <c r="I16" s="12">
        <v>188</v>
      </c>
      <c r="J16" s="12">
        <v>390</v>
      </c>
      <c r="K16" s="12">
        <v>301</v>
      </c>
      <c r="L16" s="12">
        <v>5</v>
      </c>
      <c r="M16" s="12">
        <v>25635674</v>
      </c>
      <c r="N16" s="12">
        <v>478351</v>
      </c>
      <c r="O16" s="12">
        <v>20886106</v>
      </c>
      <c r="P16" s="12">
        <f t="shared" si="0"/>
        <v>17924688</v>
      </c>
      <c r="Q16" s="12">
        <v>2961418</v>
      </c>
      <c r="R16" s="12">
        <v>52788607</v>
      </c>
      <c r="S16" s="20">
        <v>79200431</v>
      </c>
    </row>
    <row r="17" spans="1:19" x14ac:dyDescent="0.25">
      <c r="A17" s="14" t="s">
        <v>50</v>
      </c>
      <c r="B17" s="15" t="s">
        <v>31</v>
      </c>
      <c r="C17" s="16">
        <v>3</v>
      </c>
      <c r="D17" s="16">
        <v>4996654</v>
      </c>
      <c r="E17" s="16">
        <v>4759609</v>
      </c>
      <c r="F17" s="16">
        <v>71287</v>
      </c>
      <c r="G17" s="16">
        <v>13</v>
      </c>
      <c r="H17" s="16">
        <v>434</v>
      </c>
      <c r="I17" s="16">
        <v>183</v>
      </c>
      <c r="J17" s="16">
        <v>434</v>
      </c>
      <c r="K17" s="16">
        <v>303</v>
      </c>
      <c r="L17" s="16">
        <v>5</v>
      </c>
      <c r="M17" s="16">
        <v>26715110</v>
      </c>
      <c r="N17" s="16">
        <v>28668</v>
      </c>
      <c r="O17" s="16">
        <v>21926833</v>
      </c>
      <c r="P17" s="16">
        <f t="shared" si="0"/>
        <v>18506251</v>
      </c>
      <c r="Q17" s="16">
        <v>3420582</v>
      </c>
      <c r="R17" s="16">
        <v>57507911</v>
      </c>
      <c r="S17" s="13">
        <v>85512297</v>
      </c>
    </row>
    <row r="18" spans="1:19" x14ac:dyDescent="0.25">
      <c r="A18" s="10" t="s">
        <v>51</v>
      </c>
      <c r="B18" s="11" t="s">
        <v>31</v>
      </c>
      <c r="C18" s="12">
        <v>0</v>
      </c>
      <c r="D18" s="12">
        <v>6776510</v>
      </c>
      <c r="E18" s="12">
        <v>5621116</v>
      </c>
      <c r="F18" s="12">
        <v>766621</v>
      </c>
      <c r="G18" s="12">
        <v>13</v>
      </c>
      <c r="H18" s="12">
        <v>475</v>
      </c>
      <c r="I18" s="12">
        <v>188</v>
      </c>
      <c r="J18" s="12">
        <v>475</v>
      </c>
      <c r="K18" s="12">
        <v>302</v>
      </c>
      <c r="L18" s="12">
        <v>30</v>
      </c>
      <c r="M18" s="12">
        <v>204307126</v>
      </c>
      <c r="N18" s="12">
        <v>112866</v>
      </c>
      <c r="O18" s="12">
        <v>198573144</v>
      </c>
      <c r="P18" s="12">
        <f t="shared" si="0"/>
        <v>146666617</v>
      </c>
      <c r="Q18" s="12">
        <v>51906527</v>
      </c>
      <c r="R18" s="12">
        <v>98232939</v>
      </c>
      <c r="S18" s="20">
        <v>309181079</v>
      </c>
    </row>
    <row r="19" spans="1:19" x14ac:dyDescent="0.25">
      <c r="A19" s="14" t="s">
        <v>51</v>
      </c>
      <c r="B19" s="15" t="s">
        <v>31</v>
      </c>
      <c r="C19" s="16">
        <v>1</v>
      </c>
      <c r="D19" s="16">
        <v>4876151</v>
      </c>
      <c r="E19" s="16">
        <v>3665823</v>
      </c>
      <c r="F19" s="16">
        <v>902356</v>
      </c>
      <c r="G19" s="16">
        <v>13</v>
      </c>
      <c r="H19" s="16">
        <v>439</v>
      </c>
      <c r="I19" s="16">
        <v>191</v>
      </c>
      <c r="J19" s="16">
        <v>439</v>
      </c>
      <c r="K19" s="16">
        <v>302</v>
      </c>
      <c r="L19" s="16">
        <v>49</v>
      </c>
      <c r="M19" s="16">
        <v>240452025</v>
      </c>
      <c r="N19" s="16">
        <v>149514</v>
      </c>
      <c r="O19" s="16">
        <v>236636688</v>
      </c>
      <c r="P19" s="16">
        <f t="shared" si="0"/>
        <v>174928394</v>
      </c>
      <c r="Q19" s="16">
        <v>61708294</v>
      </c>
      <c r="R19" s="16">
        <v>32847234</v>
      </c>
      <c r="S19" s="13">
        <v>280238281</v>
      </c>
    </row>
    <row r="20" spans="1:19" x14ac:dyDescent="0.25">
      <c r="A20" s="10" t="s">
        <v>51</v>
      </c>
      <c r="B20" s="11" t="s">
        <v>31</v>
      </c>
      <c r="C20" s="12">
        <v>2</v>
      </c>
      <c r="D20" s="12">
        <v>3676829</v>
      </c>
      <c r="E20" s="12">
        <v>2758200</v>
      </c>
      <c r="F20" s="12">
        <v>718457</v>
      </c>
      <c r="G20" s="12">
        <v>14</v>
      </c>
      <c r="H20" s="12">
        <v>439</v>
      </c>
      <c r="I20" s="12">
        <v>188</v>
      </c>
      <c r="J20" s="12">
        <v>441</v>
      </c>
      <c r="K20" s="12">
        <v>304</v>
      </c>
      <c r="L20" s="12">
        <v>55</v>
      </c>
      <c r="M20" s="12">
        <v>202323007</v>
      </c>
      <c r="N20" s="12">
        <v>1911935</v>
      </c>
      <c r="O20" s="12">
        <v>197652872</v>
      </c>
      <c r="P20" s="12">
        <f t="shared" si="0"/>
        <v>145885976</v>
      </c>
      <c r="Q20" s="12">
        <v>51766896</v>
      </c>
      <c r="R20" s="12">
        <v>24964585</v>
      </c>
      <c r="S20" s="20">
        <v>230752553</v>
      </c>
    </row>
    <row r="21" spans="1:19" x14ac:dyDescent="0.25">
      <c r="A21" s="14" t="s">
        <v>51</v>
      </c>
      <c r="B21" s="15" t="s">
        <v>31</v>
      </c>
      <c r="C21" s="16">
        <v>3</v>
      </c>
      <c r="D21" s="16">
        <v>4125849</v>
      </c>
      <c r="E21" s="16">
        <v>3097853</v>
      </c>
      <c r="F21" s="16">
        <v>798677</v>
      </c>
      <c r="G21" s="16">
        <v>13</v>
      </c>
      <c r="H21" s="16">
        <v>439</v>
      </c>
      <c r="I21" s="16">
        <v>188</v>
      </c>
      <c r="J21" s="16">
        <v>439</v>
      </c>
      <c r="K21" s="16">
        <v>302</v>
      </c>
      <c r="L21" s="16">
        <v>53</v>
      </c>
      <c r="M21" s="16">
        <v>219742633</v>
      </c>
      <c r="N21" s="16">
        <v>108967</v>
      </c>
      <c r="O21" s="16">
        <v>216535813</v>
      </c>
      <c r="P21" s="16">
        <f t="shared" si="0"/>
        <v>159794237</v>
      </c>
      <c r="Q21" s="16">
        <v>56741576</v>
      </c>
      <c r="R21" s="16">
        <v>27837805</v>
      </c>
      <c r="S21" s="13">
        <v>253483736</v>
      </c>
    </row>
    <row r="22" spans="1:19" x14ac:dyDescent="0.25">
      <c r="A22" s="10" t="s">
        <v>52</v>
      </c>
      <c r="B22" s="11" t="s">
        <v>31</v>
      </c>
      <c r="C22" s="12">
        <v>0</v>
      </c>
      <c r="D22" s="12">
        <v>3053024</v>
      </c>
      <c r="E22" s="12">
        <v>2829248</v>
      </c>
      <c r="F22" s="12">
        <v>117811</v>
      </c>
      <c r="G22" s="12">
        <v>13</v>
      </c>
      <c r="H22" s="12">
        <v>481</v>
      </c>
      <c r="I22" s="12">
        <v>191</v>
      </c>
      <c r="J22" s="12">
        <v>481</v>
      </c>
      <c r="K22" s="12">
        <v>354</v>
      </c>
      <c r="L22" s="12">
        <v>10</v>
      </c>
      <c r="M22" s="12">
        <v>31279682</v>
      </c>
      <c r="N22" s="12">
        <v>30321</v>
      </c>
      <c r="O22" s="12">
        <v>28420113</v>
      </c>
      <c r="P22" s="12">
        <f t="shared" si="0"/>
        <v>21902586</v>
      </c>
      <c r="Q22" s="12">
        <v>6517527</v>
      </c>
      <c r="R22" s="12">
        <v>42572965</v>
      </c>
      <c r="S22" s="20">
        <v>75153650</v>
      </c>
    </row>
    <row r="23" spans="1:19" x14ac:dyDescent="0.25">
      <c r="A23" s="14" t="s">
        <v>52</v>
      </c>
      <c r="B23" s="15" t="s">
        <v>31</v>
      </c>
      <c r="C23" s="16">
        <v>1</v>
      </c>
      <c r="D23" s="16">
        <v>2891588</v>
      </c>
      <c r="E23" s="16">
        <v>2678384</v>
      </c>
      <c r="F23" s="16">
        <v>116790</v>
      </c>
      <c r="G23" s="16">
        <v>13</v>
      </c>
      <c r="H23" s="16">
        <v>490</v>
      </c>
      <c r="I23" s="16">
        <v>189</v>
      </c>
      <c r="J23" s="16">
        <v>490</v>
      </c>
      <c r="K23" s="16">
        <v>400</v>
      </c>
      <c r="L23" s="16">
        <v>10</v>
      </c>
      <c r="M23" s="16">
        <v>31554544</v>
      </c>
      <c r="N23" s="16">
        <v>31772</v>
      </c>
      <c r="O23" s="16">
        <v>28844388</v>
      </c>
      <c r="P23" s="16">
        <f t="shared" si="0"/>
        <v>22320749</v>
      </c>
      <c r="Q23" s="16">
        <v>6523639</v>
      </c>
      <c r="R23" s="16">
        <v>34133292</v>
      </c>
      <c r="S23" s="13">
        <v>66925886</v>
      </c>
    </row>
    <row r="24" spans="1:19" x14ac:dyDescent="0.25">
      <c r="A24" s="10" t="s">
        <v>52</v>
      </c>
      <c r="B24" s="11" t="s">
        <v>31</v>
      </c>
      <c r="C24" s="12">
        <v>2</v>
      </c>
      <c r="D24" s="12">
        <v>2932350</v>
      </c>
      <c r="E24" s="12">
        <v>2721078</v>
      </c>
      <c r="F24" s="12">
        <v>116633</v>
      </c>
      <c r="G24" s="12">
        <v>14</v>
      </c>
      <c r="H24" s="12">
        <v>439</v>
      </c>
      <c r="I24" s="12">
        <v>188</v>
      </c>
      <c r="J24" s="12">
        <v>441</v>
      </c>
      <c r="K24" s="12">
        <v>390</v>
      </c>
      <c r="L24" s="12">
        <v>10</v>
      </c>
      <c r="M24" s="12">
        <v>31614160</v>
      </c>
      <c r="N24" s="12">
        <v>446801</v>
      </c>
      <c r="O24" s="12">
        <v>28446281</v>
      </c>
      <c r="P24" s="12">
        <f t="shared" si="0"/>
        <v>21982381</v>
      </c>
      <c r="Q24" s="12">
        <v>6463900</v>
      </c>
      <c r="R24" s="12">
        <v>37210965</v>
      </c>
      <c r="S24" s="20">
        <v>69639541</v>
      </c>
    </row>
    <row r="25" spans="1:19" x14ac:dyDescent="0.25">
      <c r="A25" s="14" t="s">
        <v>52</v>
      </c>
      <c r="B25" s="15" t="s">
        <v>31</v>
      </c>
      <c r="C25" s="16">
        <v>3</v>
      </c>
      <c r="D25" s="16">
        <v>2914950</v>
      </c>
      <c r="E25" s="16">
        <v>2696819</v>
      </c>
      <c r="F25" s="16">
        <v>118596</v>
      </c>
      <c r="G25" s="16">
        <v>13</v>
      </c>
      <c r="H25" s="16">
        <v>446</v>
      </c>
      <c r="I25" s="16">
        <v>189</v>
      </c>
      <c r="J25" s="16">
        <v>446</v>
      </c>
      <c r="K25" s="16">
        <v>380</v>
      </c>
      <c r="L25" s="16">
        <v>11</v>
      </c>
      <c r="M25" s="16">
        <v>32160729</v>
      </c>
      <c r="N25" s="16">
        <v>33968</v>
      </c>
      <c r="O25" s="16">
        <v>29429942</v>
      </c>
      <c r="P25" s="16">
        <f t="shared" si="0"/>
        <v>22842057</v>
      </c>
      <c r="Q25" s="16">
        <v>6587885</v>
      </c>
      <c r="R25" s="16">
        <v>34479810</v>
      </c>
      <c r="S25" s="13">
        <v>67901329</v>
      </c>
    </row>
    <row r="26" spans="1:19" x14ac:dyDescent="0.25">
      <c r="A26" s="10" t="s">
        <v>53</v>
      </c>
      <c r="B26" s="11" t="s">
        <v>31</v>
      </c>
      <c r="C26" s="12">
        <v>0</v>
      </c>
      <c r="D26" s="12">
        <v>71883113</v>
      </c>
      <c r="E26" s="12">
        <v>67690248</v>
      </c>
      <c r="F26" s="12">
        <v>4146529</v>
      </c>
      <c r="G26" s="12">
        <v>10</v>
      </c>
      <c r="H26" s="12">
        <v>445</v>
      </c>
      <c r="I26" s="12">
        <v>179</v>
      </c>
      <c r="J26" s="12">
        <v>447</v>
      </c>
      <c r="K26" s="12">
        <v>357</v>
      </c>
      <c r="L26" s="12">
        <v>7</v>
      </c>
      <c r="M26" s="12">
        <v>133405367</v>
      </c>
      <c r="N26" s="12">
        <v>6505</v>
      </c>
      <c r="O26" s="12">
        <v>437708614</v>
      </c>
      <c r="P26" s="12">
        <f t="shared" si="0"/>
        <v>236776692</v>
      </c>
      <c r="Q26" s="12">
        <v>200931922</v>
      </c>
      <c r="R26" s="12">
        <v>431325724</v>
      </c>
      <c r="S26" s="20">
        <v>564293599</v>
      </c>
    </row>
    <row r="27" spans="1:19" x14ac:dyDescent="0.25">
      <c r="A27" s="14" t="s">
        <v>53</v>
      </c>
      <c r="B27" s="15" t="s">
        <v>31</v>
      </c>
      <c r="C27" s="16">
        <v>1</v>
      </c>
      <c r="D27" s="16">
        <v>2967062</v>
      </c>
      <c r="E27" s="16">
        <v>2840977</v>
      </c>
      <c r="F27" s="16">
        <v>91167</v>
      </c>
      <c r="G27" s="16">
        <v>9</v>
      </c>
      <c r="H27" s="16">
        <v>439</v>
      </c>
      <c r="I27" s="16">
        <v>173</v>
      </c>
      <c r="J27" s="16">
        <v>439</v>
      </c>
      <c r="K27" s="16">
        <v>355</v>
      </c>
      <c r="L27" s="16">
        <v>8</v>
      </c>
      <c r="M27" s="16">
        <v>25419630</v>
      </c>
      <c r="N27" s="16">
        <v>38859</v>
      </c>
      <c r="O27" s="16">
        <v>22539794</v>
      </c>
      <c r="P27" s="16">
        <f t="shared" si="0"/>
        <v>18420387</v>
      </c>
      <c r="Q27" s="16">
        <v>4119407</v>
      </c>
      <c r="R27" s="16">
        <v>86280861</v>
      </c>
      <c r="S27" s="13">
        <v>112256709</v>
      </c>
    </row>
    <row r="28" spans="1:19" x14ac:dyDescent="0.25">
      <c r="A28" s="10" t="s">
        <v>53</v>
      </c>
      <c r="B28" s="11" t="s">
        <v>31</v>
      </c>
      <c r="C28" s="12">
        <v>2</v>
      </c>
      <c r="D28" s="12">
        <v>2886716</v>
      </c>
      <c r="E28" s="12">
        <v>2767990</v>
      </c>
      <c r="F28" s="12">
        <v>83285</v>
      </c>
      <c r="G28" s="12">
        <v>10</v>
      </c>
      <c r="H28" s="12">
        <v>445</v>
      </c>
      <c r="I28" s="12">
        <v>179</v>
      </c>
      <c r="J28" s="12">
        <v>447</v>
      </c>
      <c r="K28" s="12">
        <v>357</v>
      </c>
      <c r="L28" s="12">
        <v>8</v>
      </c>
      <c r="M28" s="12">
        <v>24424758</v>
      </c>
      <c r="N28" s="12">
        <v>269248</v>
      </c>
      <c r="O28" s="12">
        <v>21387520</v>
      </c>
      <c r="P28" s="12">
        <f t="shared" si="0"/>
        <v>17650368</v>
      </c>
      <c r="Q28" s="12">
        <v>3737152</v>
      </c>
      <c r="R28" s="12">
        <v>88053134</v>
      </c>
      <c r="S28" s="20">
        <v>112767488</v>
      </c>
    </row>
    <row r="29" spans="1:19" x14ac:dyDescent="0.25">
      <c r="A29" s="14" t="s">
        <v>53</v>
      </c>
      <c r="B29" s="15" t="s">
        <v>31</v>
      </c>
      <c r="C29" s="16">
        <v>3</v>
      </c>
      <c r="D29" s="16">
        <v>3279348</v>
      </c>
      <c r="E29" s="16">
        <v>3203705</v>
      </c>
      <c r="F29" s="16">
        <v>55407</v>
      </c>
      <c r="G29" s="16">
        <v>13</v>
      </c>
      <c r="H29" s="16">
        <v>413</v>
      </c>
      <c r="I29" s="16">
        <v>181</v>
      </c>
      <c r="J29" s="16">
        <v>413</v>
      </c>
      <c r="K29" s="16">
        <v>355</v>
      </c>
      <c r="L29" s="16">
        <v>4</v>
      </c>
      <c r="M29" s="16">
        <v>15054865</v>
      </c>
      <c r="N29" s="16">
        <v>14710</v>
      </c>
      <c r="O29" s="16">
        <v>11836450</v>
      </c>
      <c r="P29" s="16">
        <f t="shared" si="0"/>
        <v>9249731</v>
      </c>
      <c r="Q29" s="16">
        <v>2586719</v>
      </c>
      <c r="R29" s="16">
        <v>92353296</v>
      </c>
      <c r="S29" s="13">
        <v>107815681</v>
      </c>
    </row>
    <row r="30" spans="1:19" x14ac:dyDescent="0.25">
      <c r="A30" s="10" t="s">
        <v>54</v>
      </c>
      <c r="B30" s="11" t="s">
        <v>31</v>
      </c>
      <c r="C30" s="12">
        <v>0</v>
      </c>
      <c r="D30" s="12">
        <v>13275254</v>
      </c>
      <c r="E30" s="12">
        <v>12053742</v>
      </c>
      <c r="F30" s="12">
        <v>1117668</v>
      </c>
      <c r="G30" s="12">
        <v>13</v>
      </c>
      <c r="H30" s="12">
        <v>434</v>
      </c>
      <c r="I30" s="12">
        <v>189</v>
      </c>
      <c r="J30" s="12">
        <v>434</v>
      </c>
      <c r="K30" s="12">
        <v>302</v>
      </c>
      <c r="L30" s="12">
        <v>25</v>
      </c>
      <c r="M30" s="12">
        <v>343163716</v>
      </c>
      <c r="N30" s="12">
        <v>83359</v>
      </c>
      <c r="O30" s="12">
        <v>331026615</v>
      </c>
      <c r="P30" s="12">
        <f t="shared" si="0"/>
        <v>207492679</v>
      </c>
      <c r="Q30" s="12">
        <v>123533936</v>
      </c>
      <c r="R30" s="12">
        <v>857371859</v>
      </c>
      <c r="S30" s="20">
        <v>1208790604</v>
      </c>
    </row>
    <row r="31" spans="1:19" x14ac:dyDescent="0.25">
      <c r="A31" s="14" t="s">
        <v>54</v>
      </c>
      <c r="B31" s="15" t="s">
        <v>31</v>
      </c>
      <c r="C31" s="16">
        <v>1</v>
      </c>
      <c r="D31" s="16">
        <v>13195359</v>
      </c>
      <c r="E31" s="16">
        <v>11961602</v>
      </c>
      <c r="F31" s="16">
        <v>1124371</v>
      </c>
      <c r="G31" s="16">
        <v>13</v>
      </c>
      <c r="H31" s="16">
        <v>440</v>
      </c>
      <c r="I31" s="16">
        <v>189</v>
      </c>
      <c r="J31" s="16">
        <v>440</v>
      </c>
      <c r="K31" s="16">
        <v>306</v>
      </c>
      <c r="L31" s="16">
        <v>26</v>
      </c>
      <c r="M31" s="16">
        <v>345896905</v>
      </c>
      <c r="N31" s="16">
        <v>82868</v>
      </c>
      <c r="O31" s="16">
        <v>333852435</v>
      </c>
      <c r="P31" s="16">
        <f t="shared" si="0"/>
        <v>209517832</v>
      </c>
      <c r="Q31" s="16">
        <v>124334603</v>
      </c>
      <c r="R31" s="16">
        <v>854018476</v>
      </c>
      <c r="S31" s="13">
        <v>1208241527</v>
      </c>
    </row>
    <row r="32" spans="1:19" x14ac:dyDescent="0.25">
      <c r="A32" s="10" t="s">
        <v>54</v>
      </c>
      <c r="B32" s="11" t="s">
        <v>31</v>
      </c>
      <c r="C32" s="12">
        <v>2</v>
      </c>
      <c r="D32" s="12">
        <v>13164192</v>
      </c>
      <c r="E32" s="12">
        <v>11951295</v>
      </c>
      <c r="F32" s="12">
        <v>1110324</v>
      </c>
      <c r="G32" s="12">
        <v>11</v>
      </c>
      <c r="H32" s="12">
        <v>420</v>
      </c>
      <c r="I32" s="12">
        <v>189</v>
      </c>
      <c r="J32" s="12">
        <v>426</v>
      </c>
      <c r="K32" s="12">
        <v>304</v>
      </c>
      <c r="L32" s="12">
        <v>26</v>
      </c>
      <c r="M32" s="12">
        <v>345342703</v>
      </c>
      <c r="N32" s="12">
        <v>2488521</v>
      </c>
      <c r="O32" s="12">
        <v>330902887</v>
      </c>
      <c r="P32" s="12">
        <f t="shared" si="0"/>
        <v>207454507</v>
      </c>
      <c r="Q32" s="12">
        <v>123448380</v>
      </c>
      <c r="R32" s="12">
        <v>853821391</v>
      </c>
      <c r="S32" s="20">
        <v>1204964378</v>
      </c>
    </row>
    <row r="33" spans="1:19" x14ac:dyDescent="0.25">
      <c r="A33" s="14" t="s">
        <v>54</v>
      </c>
      <c r="B33" s="15" t="s">
        <v>31</v>
      </c>
      <c r="C33" s="16">
        <v>3</v>
      </c>
      <c r="D33" s="16">
        <v>13175471</v>
      </c>
      <c r="E33" s="16">
        <v>11961512</v>
      </c>
      <c r="F33" s="16">
        <v>1110315</v>
      </c>
      <c r="G33" s="16">
        <v>13</v>
      </c>
      <c r="H33" s="16">
        <v>440</v>
      </c>
      <c r="I33" s="16">
        <v>189</v>
      </c>
      <c r="J33" s="16">
        <v>440</v>
      </c>
      <c r="K33" s="16">
        <v>302</v>
      </c>
      <c r="L33" s="16">
        <v>26</v>
      </c>
      <c r="M33" s="16">
        <v>342935592</v>
      </c>
      <c r="N33" s="16">
        <v>82118</v>
      </c>
      <c r="O33" s="16">
        <v>330891962</v>
      </c>
      <c r="P33" s="16">
        <f t="shared" si="0"/>
        <v>207525817</v>
      </c>
      <c r="Q33" s="16">
        <v>123366145</v>
      </c>
      <c r="R33" s="16">
        <v>853807572</v>
      </c>
      <c r="S33" s="13">
        <v>1204951307</v>
      </c>
    </row>
    <row r="34" spans="1:19" x14ac:dyDescent="0.25">
      <c r="A34" s="10" t="s">
        <v>55</v>
      </c>
      <c r="B34" s="11" t="s">
        <v>31</v>
      </c>
      <c r="C34" s="12">
        <v>0</v>
      </c>
      <c r="D34" s="12">
        <v>15535118</v>
      </c>
      <c r="E34" s="12">
        <v>15231492</v>
      </c>
      <c r="F34" s="12">
        <v>48382</v>
      </c>
      <c r="G34" s="12">
        <v>9</v>
      </c>
      <c r="H34" s="12">
        <v>326</v>
      </c>
      <c r="I34" s="12">
        <v>126</v>
      </c>
      <c r="J34" s="12">
        <v>326</v>
      </c>
      <c r="K34" s="12">
        <v>302</v>
      </c>
      <c r="L34" s="12">
        <v>2</v>
      </c>
      <c r="M34" s="12">
        <v>35773610</v>
      </c>
      <c r="N34" s="12">
        <v>5854</v>
      </c>
      <c r="O34" s="12">
        <v>20536264</v>
      </c>
      <c r="P34" s="12">
        <f t="shared" si="0"/>
        <v>18258046</v>
      </c>
      <c r="Q34" s="12">
        <v>2278218</v>
      </c>
      <c r="R34" s="12">
        <v>290602247</v>
      </c>
      <c r="S34" s="20">
        <v>327981165</v>
      </c>
    </row>
    <row r="35" spans="1:19" x14ac:dyDescent="0.25">
      <c r="A35" s="14" t="s">
        <v>55</v>
      </c>
      <c r="B35" s="15" t="s">
        <v>31</v>
      </c>
      <c r="C35" s="16">
        <v>1</v>
      </c>
      <c r="D35" s="16">
        <v>5708824</v>
      </c>
      <c r="E35" s="16">
        <v>5520933</v>
      </c>
      <c r="F35" s="16">
        <v>14305</v>
      </c>
      <c r="G35" s="16">
        <v>9</v>
      </c>
      <c r="H35" s="16">
        <v>370</v>
      </c>
      <c r="I35" s="16">
        <v>150</v>
      </c>
      <c r="J35" s="16">
        <v>370</v>
      </c>
      <c r="K35" s="16">
        <v>306</v>
      </c>
      <c r="L35" s="16">
        <v>3</v>
      </c>
      <c r="M35" s="16">
        <v>17843084</v>
      </c>
      <c r="N35" s="16">
        <v>7072</v>
      </c>
      <c r="O35" s="16">
        <v>12315079</v>
      </c>
      <c r="P35" s="16">
        <f t="shared" si="0"/>
        <v>11710649</v>
      </c>
      <c r="Q35" s="16">
        <v>604430</v>
      </c>
      <c r="R35" s="16">
        <v>156572500</v>
      </c>
      <c r="S35" s="13">
        <v>175362178</v>
      </c>
    </row>
    <row r="36" spans="1:19" x14ac:dyDescent="0.25">
      <c r="A36" s="10" t="s">
        <v>55</v>
      </c>
      <c r="B36" s="11" t="s">
        <v>31</v>
      </c>
      <c r="C36" s="12">
        <v>2</v>
      </c>
      <c r="D36" s="12">
        <v>5807201</v>
      </c>
      <c r="E36" s="12">
        <v>5590208</v>
      </c>
      <c r="F36" s="12">
        <v>39391</v>
      </c>
      <c r="G36" s="12">
        <v>10</v>
      </c>
      <c r="H36" s="12">
        <v>336</v>
      </c>
      <c r="I36" s="12">
        <v>134</v>
      </c>
      <c r="J36" s="12">
        <v>338</v>
      </c>
      <c r="K36" s="12">
        <v>312</v>
      </c>
      <c r="L36" s="12">
        <v>3</v>
      </c>
      <c r="M36" s="12">
        <v>21154122</v>
      </c>
      <c r="N36" s="12">
        <v>440031</v>
      </c>
      <c r="O36" s="12">
        <v>15123883</v>
      </c>
      <c r="P36" s="12">
        <f t="shared" si="0"/>
        <v>13271554</v>
      </c>
      <c r="Q36" s="12">
        <v>1852329</v>
      </c>
      <c r="R36" s="12">
        <v>147931616</v>
      </c>
      <c r="S36" s="20">
        <v>169817990</v>
      </c>
    </row>
    <row r="37" spans="1:19" x14ac:dyDescent="0.25">
      <c r="A37" s="14" t="s">
        <v>55</v>
      </c>
      <c r="B37" s="15" t="s">
        <v>31</v>
      </c>
      <c r="C37" s="16">
        <v>3</v>
      </c>
      <c r="D37" s="16">
        <v>5482317</v>
      </c>
      <c r="E37" s="16">
        <v>5300712</v>
      </c>
      <c r="F37" s="16">
        <v>14839</v>
      </c>
      <c r="G37" s="16">
        <v>13</v>
      </c>
      <c r="H37" s="16">
        <v>332</v>
      </c>
      <c r="I37" s="16">
        <v>129</v>
      </c>
      <c r="J37" s="16">
        <v>332</v>
      </c>
      <c r="K37" s="16">
        <v>302</v>
      </c>
      <c r="L37" s="16">
        <v>3</v>
      </c>
      <c r="M37" s="16">
        <v>17334492</v>
      </c>
      <c r="N37" s="16">
        <v>6965</v>
      </c>
      <c r="O37" s="16">
        <v>12026815</v>
      </c>
      <c r="P37" s="16">
        <f t="shared" si="0"/>
        <v>11394514</v>
      </c>
      <c r="Q37" s="16">
        <v>632301</v>
      </c>
      <c r="R37" s="16">
        <v>144272777</v>
      </c>
      <c r="S37" s="13">
        <v>162525279</v>
      </c>
    </row>
    <row r="38" spans="1:19" x14ac:dyDescent="0.25">
      <c r="A38" s="10" t="s">
        <v>56</v>
      </c>
      <c r="B38" s="11" t="s">
        <v>31</v>
      </c>
      <c r="C38" s="12">
        <v>0</v>
      </c>
      <c r="D38" s="12">
        <v>2067039</v>
      </c>
      <c r="E38" s="12">
        <v>1981774</v>
      </c>
      <c r="F38" s="12">
        <v>24203</v>
      </c>
      <c r="G38" s="12">
        <v>9</v>
      </c>
      <c r="H38" s="12">
        <v>372</v>
      </c>
      <c r="I38" s="12">
        <v>172</v>
      </c>
      <c r="J38" s="12">
        <v>372</v>
      </c>
      <c r="K38" s="12">
        <v>245</v>
      </c>
      <c r="L38" s="12">
        <v>3</v>
      </c>
      <c r="M38" s="12">
        <v>8046079</v>
      </c>
      <c r="N38" s="12">
        <v>2772</v>
      </c>
      <c r="O38" s="12">
        <v>6061533</v>
      </c>
      <c r="P38" s="12">
        <f t="shared" si="0"/>
        <v>4901771</v>
      </c>
      <c r="Q38" s="12">
        <v>1159762</v>
      </c>
      <c r="R38" s="12">
        <v>85834300</v>
      </c>
      <c r="S38" s="20">
        <v>94361358</v>
      </c>
    </row>
    <row r="39" spans="1:19" x14ac:dyDescent="0.25">
      <c r="A39" s="14" t="s">
        <v>56</v>
      </c>
      <c r="B39" s="15" t="s">
        <v>31</v>
      </c>
      <c r="C39" s="16">
        <v>1</v>
      </c>
      <c r="D39" s="16">
        <v>1421645</v>
      </c>
      <c r="E39" s="16">
        <v>1336478</v>
      </c>
      <c r="F39" s="16">
        <v>24551</v>
      </c>
      <c r="G39" s="16">
        <v>9</v>
      </c>
      <c r="H39" s="16">
        <v>333</v>
      </c>
      <c r="I39" s="16">
        <v>150</v>
      </c>
      <c r="J39" s="16">
        <v>333</v>
      </c>
      <c r="K39" s="16">
        <v>256</v>
      </c>
      <c r="L39" s="16">
        <v>5</v>
      </c>
      <c r="M39" s="16">
        <v>7647662</v>
      </c>
      <c r="N39" s="16">
        <v>4417</v>
      </c>
      <c r="O39" s="16">
        <v>6306767</v>
      </c>
      <c r="P39" s="16">
        <f t="shared" si="0"/>
        <v>5152466</v>
      </c>
      <c r="Q39" s="16">
        <v>1154301</v>
      </c>
      <c r="R39" s="16">
        <v>45833096</v>
      </c>
      <c r="S39" s="13">
        <v>53958765</v>
      </c>
    </row>
    <row r="40" spans="1:19" x14ac:dyDescent="0.25">
      <c r="A40" s="10" t="s">
        <v>56</v>
      </c>
      <c r="B40" s="11" t="s">
        <v>31</v>
      </c>
      <c r="C40" s="12">
        <v>2</v>
      </c>
      <c r="D40" s="12">
        <v>1442188</v>
      </c>
      <c r="E40" s="12">
        <v>1395780</v>
      </c>
      <c r="F40" s="12">
        <v>9795</v>
      </c>
      <c r="G40" s="12">
        <v>10</v>
      </c>
      <c r="H40" s="12">
        <v>368</v>
      </c>
      <c r="I40" s="12">
        <v>168</v>
      </c>
      <c r="J40" s="12">
        <v>370</v>
      </c>
      <c r="K40" s="12">
        <v>253</v>
      </c>
      <c r="L40" s="12">
        <v>3</v>
      </c>
      <c r="M40" s="12">
        <v>4828790</v>
      </c>
      <c r="N40" s="12">
        <v>94723</v>
      </c>
      <c r="O40" s="12">
        <v>3338287</v>
      </c>
      <c r="P40" s="12">
        <f t="shared" si="0"/>
        <v>2894837</v>
      </c>
      <c r="Q40" s="12">
        <v>443450</v>
      </c>
      <c r="R40" s="12">
        <v>45894170</v>
      </c>
      <c r="S40" s="20">
        <v>50879228</v>
      </c>
    </row>
    <row r="41" spans="1:19" x14ac:dyDescent="0.25">
      <c r="A41" s="14" t="s">
        <v>56</v>
      </c>
      <c r="B41" s="15" t="s">
        <v>31</v>
      </c>
      <c r="C41" s="16">
        <v>3</v>
      </c>
      <c r="D41" s="16">
        <v>1423162</v>
      </c>
      <c r="E41" s="16">
        <v>1336594</v>
      </c>
      <c r="F41" s="16">
        <v>24795</v>
      </c>
      <c r="G41" s="16">
        <v>13</v>
      </c>
      <c r="H41" s="16">
        <v>320</v>
      </c>
      <c r="I41" s="16">
        <v>150</v>
      </c>
      <c r="J41" s="16">
        <v>320</v>
      </c>
      <c r="K41" s="16">
        <v>251</v>
      </c>
      <c r="L41" s="16">
        <v>5</v>
      </c>
      <c r="M41" s="16">
        <v>7733651</v>
      </c>
      <c r="N41" s="16">
        <v>4448</v>
      </c>
      <c r="O41" s="16">
        <v>6392609</v>
      </c>
      <c r="P41" s="16">
        <f t="shared" si="0"/>
        <v>5227001</v>
      </c>
      <c r="Q41" s="16">
        <v>1165608</v>
      </c>
      <c r="R41" s="16">
        <v>45612986</v>
      </c>
      <c r="S41" s="13">
        <v>53832549</v>
      </c>
    </row>
    <row r="42" spans="1:19" x14ac:dyDescent="0.25">
      <c r="A42" s="10" t="s">
        <v>57</v>
      </c>
      <c r="B42" s="11" t="s">
        <v>31</v>
      </c>
      <c r="C42" s="12">
        <v>0</v>
      </c>
      <c r="D42" s="12">
        <v>3458294</v>
      </c>
      <c r="E42" s="12">
        <v>3383033</v>
      </c>
      <c r="F42" s="12">
        <v>20233</v>
      </c>
      <c r="G42" s="12">
        <v>9</v>
      </c>
      <c r="H42" s="12">
        <v>271</v>
      </c>
      <c r="I42" s="12">
        <v>121</v>
      </c>
      <c r="J42" s="12">
        <v>271</v>
      </c>
      <c r="K42" s="12">
        <v>241</v>
      </c>
      <c r="L42" s="12">
        <v>2</v>
      </c>
      <c r="M42" s="12">
        <v>8423619</v>
      </c>
      <c r="N42" s="12">
        <v>1149</v>
      </c>
      <c r="O42" s="12">
        <v>5039437</v>
      </c>
      <c r="P42" s="12">
        <f t="shared" si="0"/>
        <v>4070557</v>
      </c>
      <c r="Q42" s="12">
        <v>968880</v>
      </c>
      <c r="R42" s="12">
        <v>124738242</v>
      </c>
      <c r="S42" s="20">
        <v>133587874</v>
      </c>
    </row>
    <row r="43" spans="1:19" x14ac:dyDescent="0.25">
      <c r="A43" s="14" t="s">
        <v>57</v>
      </c>
      <c r="B43" s="15" t="s">
        <v>31</v>
      </c>
      <c r="C43" s="16">
        <v>1</v>
      </c>
      <c r="D43" s="16">
        <v>2863137</v>
      </c>
      <c r="E43" s="16">
        <v>2813848</v>
      </c>
      <c r="F43" s="16">
        <v>11476</v>
      </c>
      <c r="G43" s="16">
        <v>7</v>
      </c>
      <c r="H43" s="16">
        <v>320</v>
      </c>
      <c r="I43" s="16">
        <v>129</v>
      </c>
      <c r="J43" s="16">
        <v>320</v>
      </c>
      <c r="K43" s="16">
        <v>246</v>
      </c>
      <c r="L43" s="16">
        <v>2</v>
      </c>
      <c r="M43" s="16">
        <v>6100099</v>
      </c>
      <c r="N43" s="16">
        <v>1214</v>
      </c>
      <c r="O43" s="16">
        <v>3285037</v>
      </c>
      <c r="P43" s="16">
        <f t="shared" si="0"/>
        <v>2741478</v>
      </c>
      <c r="Q43" s="16">
        <v>543559</v>
      </c>
      <c r="R43" s="16">
        <v>87674797</v>
      </c>
      <c r="S43" s="13">
        <v>94045858</v>
      </c>
    </row>
    <row r="44" spans="1:19" x14ac:dyDescent="0.25">
      <c r="A44" s="10" t="s">
        <v>57</v>
      </c>
      <c r="B44" s="11" t="s">
        <v>31</v>
      </c>
      <c r="C44" s="12">
        <v>2</v>
      </c>
      <c r="D44" s="12">
        <v>2854678</v>
      </c>
      <c r="E44" s="12">
        <v>2806551</v>
      </c>
      <c r="F44" s="12">
        <v>11421</v>
      </c>
      <c r="G44" s="12">
        <v>10</v>
      </c>
      <c r="H44" s="12">
        <v>288</v>
      </c>
      <c r="I44" s="12">
        <v>138</v>
      </c>
      <c r="J44" s="12">
        <v>290</v>
      </c>
      <c r="K44" s="12">
        <v>245</v>
      </c>
      <c r="L44" s="12">
        <v>2</v>
      </c>
      <c r="M44" s="12">
        <v>6132823</v>
      </c>
      <c r="N44" s="12">
        <v>97174</v>
      </c>
      <c r="O44" s="12">
        <v>3229098</v>
      </c>
      <c r="P44" s="12">
        <f t="shared" si="0"/>
        <v>2687876</v>
      </c>
      <c r="Q44" s="12">
        <v>541222</v>
      </c>
      <c r="R44" s="12">
        <v>87487427</v>
      </c>
      <c r="S44" s="20">
        <v>93790274</v>
      </c>
    </row>
    <row r="45" spans="1:19" x14ac:dyDescent="0.25">
      <c r="A45" s="14" t="s">
        <v>57</v>
      </c>
      <c r="B45" s="15" t="s">
        <v>31</v>
      </c>
      <c r="C45" s="16">
        <v>3</v>
      </c>
      <c r="D45" s="16">
        <v>2857757</v>
      </c>
      <c r="E45" s="16">
        <v>2809305</v>
      </c>
      <c r="F45" s="16">
        <v>11444</v>
      </c>
      <c r="G45" s="16">
        <v>13</v>
      </c>
      <c r="H45" s="16">
        <v>283</v>
      </c>
      <c r="I45" s="16">
        <v>123</v>
      </c>
      <c r="J45" s="16">
        <v>283</v>
      </c>
      <c r="K45" s="16">
        <v>270</v>
      </c>
      <c r="L45" s="16">
        <v>2</v>
      </c>
      <c r="M45" s="16">
        <v>6072185</v>
      </c>
      <c r="N45" s="16">
        <v>1345</v>
      </c>
      <c r="O45" s="16">
        <v>3261535</v>
      </c>
      <c r="P45" s="16">
        <f t="shared" si="0"/>
        <v>2717806</v>
      </c>
      <c r="Q45" s="16">
        <v>543729</v>
      </c>
      <c r="R45" s="16">
        <v>87548710</v>
      </c>
      <c r="S45" s="13">
        <v>93887171</v>
      </c>
    </row>
    <row r="46" spans="1:19" x14ac:dyDescent="0.25">
      <c r="A46" s="10" t="s">
        <v>58</v>
      </c>
      <c r="B46" s="11" t="s">
        <v>31</v>
      </c>
      <c r="C46" s="12">
        <v>0</v>
      </c>
      <c r="D46" s="12">
        <v>43582641</v>
      </c>
      <c r="E46" s="12">
        <v>41298250</v>
      </c>
      <c r="F46" s="12">
        <v>531018</v>
      </c>
      <c r="G46" s="12">
        <v>9</v>
      </c>
      <c r="H46" s="12">
        <v>490</v>
      </c>
      <c r="I46" s="12">
        <v>188</v>
      </c>
      <c r="J46" s="12">
        <v>490</v>
      </c>
      <c r="K46" s="12">
        <v>354</v>
      </c>
      <c r="L46" s="12">
        <v>4</v>
      </c>
      <c r="M46" s="12">
        <v>188077931</v>
      </c>
      <c r="N46" s="12">
        <v>14340</v>
      </c>
      <c r="O46" s="12">
        <v>146765341</v>
      </c>
      <c r="P46" s="12">
        <f t="shared" si="0"/>
        <v>121174750</v>
      </c>
      <c r="Q46" s="12">
        <v>25590591</v>
      </c>
      <c r="R46" s="12">
        <v>2532170119</v>
      </c>
      <c r="S46" s="13">
        <v>2532170120</v>
      </c>
    </row>
    <row r="47" spans="1:19" x14ac:dyDescent="0.25">
      <c r="A47" s="14" t="s">
        <v>58</v>
      </c>
      <c r="B47" s="15" t="s">
        <v>31</v>
      </c>
      <c r="C47" s="16">
        <v>1</v>
      </c>
      <c r="D47" s="16">
        <v>19874757</v>
      </c>
      <c r="E47" s="16">
        <v>18323376</v>
      </c>
      <c r="F47" s="16">
        <v>316247</v>
      </c>
      <c r="G47" s="16">
        <v>9</v>
      </c>
      <c r="H47" s="16">
        <v>448</v>
      </c>
      <c r="I47" s="16">
        <v>192</v>
      </c>
      <c r="J47" s="16">
        <v>448</v>
      </c>
      <c r="K47" s="16">
        <v>355</v>
      </c>
      <c r="L47" s="16">
        <v>6</v>
      </c>
      <c r="M47" s="16">
        <v>130687656</v>
      </c>
      <c r="N47" s="16">
        <v>58270</v>
      </c>
      <c r="O47" s="16">
        <v>112306010</v>
      </c>
      <c r="P47" s="16">
        <f t="shared" si="0"/>
        <v>97085243</v>
      </c>
      <c r="Q47" s="16">
        <v>15220767</v>
      </c>
      <c r="R47" s="16">
        <v>850499174</v>
      </c>
      <c r="S47" s="13">
        <v>850499665</v>
      </c>
    </row>
    <row r="48" spans="1:19" x14ac:dyDescent="0.25">
      <c r="A48" s="10" t="s">
        <v>58</v>
      </c>
      <c r="B48" s="11" t="s">
        <v>31</v>
      </c>
      <c r="C48" s="12">
        <v>2</v>
      </c>
      <c r="D48" s="12">
        <v>19264280</v>
      </c>
      <c r="E48" s="12">
        <v>18140858</v>
      </c>
      <c r="F48" s="12">
        <v>190200</v>
      </c>
      <c r="G48" s="12">
        <v>12</v>
      </c>
      <c r="H48" s="12">
        <v>494</v>
      </c>
      <c r="I48" s="12">
        <v>192</v>
      </c>
      <c r="J48" s="12">
        <v>496</v>
      </c>
      <c r="K48" s="12">
        <v>357</v>
      </c>
      <c r="L48" s="12">
        <v>5</v>
      </c>
      <c r="M48" s="12">
        <v>101890012</v>
      </c>
      <c r="N48" s="12">
        <v>2280688</v>
      </c>
      <c r="O48" s="12">
        <v>81468466</v>
      </c>
      <c r="P48" s="12">
        <f t="shared" si="0"/>
        <v>72481342</v>
      </c>
      <c r="Q48" s="12">
        <v>8987124</v>
      </c>
      <c r="R48" s="12">
        <v>811535917</v>
      </c>
      <c r="S48" s="13">
        <v>811536669</v>
      </c>
    </row>
    <row r="49" spans="1:19" x14ac:dyDescent="0.25">
      <c r="A49" s="14" t="s">
        <v>58</v>
      </c>
      <c r="B49" s="15" t="s">
        <v>31</v>
      </c>
      <c r="C49" s="16">
        <v>3</v>
      </c>
      <c r="D49" s="16">
        <v>20523183</v>
      </c>
      <c r="E49" s="16">
        <v>18877195</v>
      </c>
      <c r="F49" s="16">
        <v>329792</v>
      </c>
      <c r="G49" s="16">
        <v>13</v>
      </c>
      <c r="H49" s="16">
        <v>493</v>
      </c>
      <c r="I49" s="16">
        <v>192</v>
      </c>
      <c r="J49" s="16">
        <v>493</v>
      </c>
      <c r="K49" s="16">
        <v>355</v>
      </c>
      <c r="L49" s="16">
        <v>6</v>
      </c>
      <c r="M49" s="16">
        <v>136929365</v>
      </c>
      <c r="N49" s="16">
        <v>59632</v>
      </c>
      <c r="O49" s="16">
        <v>117992538</v>
      </c>
      <c r="P49" s="16">
        <f t="shared" si="0"/>
        <v>102140684</v>
      </c>
      <c r="Q49" s="16">
        <v>15851854</v>
      </c>
      <c r="R49" s="16">
        <v>870277776</v>
      </c>
      <c r="S49" s="13">
        <v>870277942</v>
      </c>
    </row>
    <row r="50" spans="1:19" x14ac:dyDescent="0.25">
      <c r="A50" s="10" t="s">
        <v>47</v>
      </c>
      <c r="B50" s="11" t="s">
        <v>59</v>
      </c>
      <c r="C50" s="12">
        <v>0</v>
      </c>
      <c r="D50" s="11">
        <v>11429607</v>
      </c>
      <c r="E50" s="12"/>
      <c r="F50" s="12"/>
      <c r="G50" s="12"/>
      <c r="H50" s="12"/>
      <c r="I50" s="12"/>
      <c r="J50" s="11">
        <v>996</v>
      </c>
      <c r="K50" s="11">
        <v>996</v>
      </c>
      <c r="L50" s="11">
        <v>34</v>
      </c>
      <c r="M50" s="12">
        <v>21086263524</v>
      </c>
      <c r="N50" s="12"/>
      <c r="O50" s="12"/>
      <c r="P50" s="12">
        <f t="shared" si="0"/>
        <v>0</v>
      </c>
      <c r="Q50" s="12"/>
      <c r="R50" s="12"/>
      <c r="S50" s="13">
        <v>640779857</v>
      </c>
    </row>
    <row r="51" spans="1:19" x14ac:dyDescent="0.25">
      <c r="A51" s="14" t="s">
        <v>47</v>
      </c>
      <c r="B51" s="15" t="s">
        <v>59</v>
      </c>
      <c r="C51" s="16">
        <v>1</v>
      </c>
      <c r="D51" s="15">
        <v>11042725</v>
      </c>
      <c r="E51" s="16"/>
      <c r="F51" s="16"/>
      <c r="G51" s="16"/>
      <c r="H51" s="16"/>
      <c r="I51" s="16"/>
      <c r="J51" s="15">
        <v>996</v>
      </c>
      <c r="K51" s="15">
        <v>996</v>
      </c>
      <c r="L51" s="15">
        <v>34</v>
      </c>
      <c r="M51" s="16">
        <v>21086263524</v>
      </c>
      <c r="N51" s="16"/>
      <c r="O51" s="16"/>
      <c r="P51" s="16">
        <f t="shared" si="0"/>
        <v>0</v>
      </c>
      <c r="Q51" s="16"/>
      <c r="R51" s="16"/>
      <c r="S51" s="13">
        <v>640779857</v>
      </c>
    </row>
    <row r="52" spans="1:19" x14ac:dyDescent="0.25">
      <c r="A52" s="10" t="s">
        <v>47</v>
      </c>
      <c r="B52" s="11" t="s">
        <v>59</v>
      </c>
      <c r="C52" s="12">
        <v>2</v>
      </c>
      <c r="D52" s="11">
        <v>11007290</v>
      </c>
      <c r="E52" s="12"/>
      <c r="F52" s="12"/>
      <c r="G52" s="12"/>
      <c r="H52" s="12"/>
      <c r="I52" s="12"/>
      <c r="J52" s="11">
        <v>1190</v>
      </c>
      <c r="K52" s="11">
        <v>1190</v>
      </c>
      <c r="L52" s="11">
        <v>33</v>
      </c>
      <c r="M52" s="12">
        <v>21086263524</v>
      </c>
      <c r="N52" s="12"/>
      <c r="O52" s="12"/>
      <c r="P52" s="12">
        <f t="shared" si="0"/>
        <v>0</v>
      </c>
      <c r="Q52" s="12"/>
      <c r="R52" s="12"/>
      <c r="S52" s="13">
        <v>640779857</v>
      </c>
    </row>
    <row r="53" spans="1:19" x14ac:dyDescent="0.25">
      <c r="A53" s="14" t="s">
        <v>47</v>
      </c>
      <c r="B53" s="15" t="s">
        <v>59</v>
      </c>
      <c r="C53" s="16">
        <v>3</v>
      </c>
      <c r="D53" s="15">
        <v>11538664</v>
      </c>
      <c r="E53" s="16"/>
      <c r="F53" s="16"/>
      <c r="G53" s="16"/>
      <c r="H53" s="16"/>
      <c r="I53" s="16"/>
      <c r="J53" s="15">
        <v>1190</v>
      </c>
      <c r="K53" s="15">
        <v>1190</v>
      </c>
      <c r="L53" s="15">
        <v>34</v>
      </c>
      <c r="M53" s="16">
        <v>21086263524</v>
      </c>
      <c r="N53" s="16"/>
      <c r="O53" s="16"/>
      <c r="P53" s="16">
        <f t="shared" si="0"/>
        <v>0</v>
      </c>
      <c r="Q53" s="16"/>
      <c r="R53" s="16"/>
      <c r="S53" s="13">
        <v>640779857</v>
      </c>
    </row>
    <row r="54" spans="1:19" x14ac:dyDescent="0.25">
      <c r="A54" s="10" t="s">
        <v>48</v>
      </c>
      <c r="B54" s="11" t="s">
        <v>59</v>
      </c>
      <c r="C54" s="12">
        <v>0</v>
      </c>
      <c r="D54" s="12">
        <v>8177996</v>
      </c>
      <c r="E54" s="12"/>
      <c r="F54" s="12"/>
      <c r="G54" s="12"/>
      <c r="H54" s="12"/>
      <c r="I54" s="12"/>
      <c r="J54" s="12">
        <v>430</v>
      </c>
      <c r="K54" s="12">
        <v>430</v>
      </c>
      <c r="L54" s="12">
        <v>77</v>
      </c>
      <c r="M54" s="12">
        <v>4538601370</v>
      </c>
      <c r="N54" s="12"/>
      <c r="O54" s="12"/>
      <c r="P54" s="12">
        <f t="shared" si="0"/>
        <v>0</v>
      </c>
      <c r="Q54" s="12"/>
      <c r="R54" s="12"/>
      <c r="S54" s="21">
        <v>838038990</v>
      </c>
    </row>
    <row r="55" spans="1:19" x14ac:dyDescent="0.25">
      <c r="A55" s="14" t="s">
        <v>48</v>
      </c>
      <c r="B55" s="15" t="s">
        <v>59</v>
      </c>
      <c r="C55" s="16">
        <v>1</v>
      </c>
      <c r="D55" s="16">
        <v>1124576</v>
      </c>
      <c r="E55" s="16"/>
      <c r="F55" s="16"/>
      <c r="G55" s="16"/>
      <c r="H55" s="16"/>
      <c r="I55" s="16"/>
      <c r="J55" s="16">
        <v>593</v>
      </c>
      <c r="K55" s="16">
        <v>593</v>
      </c>
      <c r="L55" s="16">
        <v>55</v>
      </c>
      <c r="M55" s="16">
        <v>4538601370</v>
      </c>
      <c r="N55" s="16"/>
      <c r="O55" s="16"/>
      <c r="P55" s="16">
        <f t="shared" si="0"/>
        <v>0</v>
      </c>
      <c r="Q55" s="16"/>
      <c r="R55" s="16"/>
      <c r="S55" s="22">
        <v>838038990</v>
      </c>
    </row>
    <row r="56" spans="1:19" x14ac:dyDescent="0.25">
      <c r="A56" s="10" t="s">
        <v>48</v>
      </c>
      <c r="B56" s="11" t="s">
        <v>59</v>
      </c>
      <c r="C56" s="12">
        <v>2</v>
      </c>
      <c r="D56" s="12">
        <v>1089963</v>
      </c>
      <c r="E56" s="12"/>
      <c r="F56" s="12"/>
      <c r="G56" s="12"/>
      <c r="H56" s="12"/>
      <c r="I56" s="12"/>
      <c r="J56" s="12">
        <v>586</v>
      </c>
      <c r="K56" s="12">
        <v>586</v>
      </c>
      <c r="L56" s="12">
        <v>56</v>
      </c>
      <c r="M56" s="12">
        <v>4538601370</v>
      </c>
      <c r="N56" s="12"/>
      <c r="O56" s="12"/>
      <c r="P56" s="12">
        <f t="shared" si="0"/>
        <v>0</v>
      </c>
      <c r="Q56" s="12"/>
      <c r="R56" s="12"/>
      <c r="S56" s="21">
        <v>838038990</v>
      </c>
    </row>
    <row r="57" spans="1:19" x14ac:dyDescent="0.25">
      <c r="A57" s="14" t="s">
        <v>48</v>
      </c>
      <c r="B57" s="15" t="s">
        <v>59</v>
      </c>
      <c r="C57" s="16">
        <v>3</v>
      </c>
      <c r="D57" s="16">
        <v>1179074</v>
      </c>
      <c r="E57" s="16"/>
      <c r="F57" s="16"/>
      <c r="G57" s="16"/>
      <c r="H57" s="16"/>
      <c r="I57" s="16"/>
      <c r="J57" s="16">
        <v>596</v>
      </c>
      <c r="K57" s="16">
        <v>596</v>
      </c>
      <c r="L57" s="16">
        <v>61</v>
      </c>
      <c r="M57" s="16">
        <v>4538601370</v>
      </c>
      <c r="N57" s="16"/>
      <c r="O57" s="16"/>
      <c r="P57" s="16">
        <f t="shared" si="0"/>
        <v>0</v>
      </c>
      <c r="Q57" s="16"/>
      <c r="R57" s="16"/>
      <c r="S57" s="22">
        <v>838038990</v>
      </c>
    </row>
    <row r="58" spans="1:19" x14ac:dyDescent="0.25">
      <c r="A58" s="10" t="s">
        <v>49</v>
      </c>
      <c r="B58" s="11" t="s">
        <v>59</v>
      </c>
      <c r="C58" s="12">
        <v>0</v>
      </c>
      <c r="D58" s="12">
        <v>9340850</v>
      </c>
      <c r="E58" s="12"/>
      <c r="F58" s="12"/>
      <c r="G58" s="12"/>
      <c r="H58" s="12"/>
      <c r="I58" s="12"/>
      <c r="J58" s="12">
        <v>558</v>
      </c>
      <c r="K58" s="12">
        <v>558</v>
      </c>
      <c r="L58" s="12">
        <v>53</v>
      </c>
      <c r="M58" s="12">
        <v>2712173176</v>
      </c>
      <c r="N58" s="12"/>
      <c r="O58" s="12"/>
      <c r="P58" s="12">
        <f t="shared" si="0"/>
        <v>0</v>
      </c>
      <c r="Q58" s="12"/>
      <c r="R58" s="12"/>
      <c r="S58" s="21">
        <v>973222407</v>
      </c>
    </row>
    <row r="59" spans="1:19" x14ac:dyDescent="0.25">
      <c r="A59" s="14" t="s">
        <v>49</v>
      </c>
      <c r="B59" s="15" t="s">
        <v>59</v>
      </c>
      <c r="C59" s="16">
        <v>1</v>
      </c>
      <c r="D59" s="16">
        <v>1740375</v>
      </c>
      <c r="E59" s="16"/>
      <c r="F59" s="16"/>
      <c r="G59" s="16"/>
      <c r="H59" s="16"/>
      <c r="I59" s="16"/>
      <c r="J59" s="16">
        <v>958</v>
      </c>
      <c r="K59" s="16">
        <v>958</v>
      </c>
      <c r="L59" s="16">
        <v>40</v>
      </c>
      <c r="M59" s="16">
        <v>2712173176</v>
      </c>
      <c r="N59" s="16"/>
      <c r="O59" s="16"/>
      <c r="P59" s="16">
        <f t="shared" si="0"/>
        <v>0</v>
      </c>
      <c r="Q59" s="16"/>
      <c r="R59" s="16"/>
      <c r="S59" s="22">
        <v>973222407</v>
      </c>
    </row>
    <row r="60" spans="1:19" x14ac:dyDescent="0.25">
      <c r="A60" s="10" t="s">
        <v>49</v>
      </c>
      <c r="B60" s="11" t="s">
        <v>59</v>
      </c>
      <c r="C60" s="12">
        <v>2</v>
      </c>
      <c r="D60" s="12">
        <v>1742276</v>
      </c>
      <c r="E60" s="12"/>
      <c r="F60" s="12"/>
      <c r="G60" s="12"/>
      <c r="H60" s="12"/>
      <c r="I60" s="12"/>
      <c r="J60" s="12">
        <v>967</v>
      </c>
      <c r="K60" s="12">
        <v>967</v>
      </c>
      <c r="L60" s="12">
        <v>40</v>
      </c>
      <c r="M60" s="12">
        <v>2712173176</v>
      </c>
      <c r="N60" s="12"/>
      <c r="O60" s="12"/>
      <c r="P60" s="12">
        <f t="shared" si="0"/>
        <v>0</v>
      </c>
      <c r="Q60" s="12"/>
      <c r="R60" s="12"/>
      <c r="S60" s="21">
        <v>973222407</v>
      </c>
    </row>
    <row r="61" spans="1:19" x14ac:dyDescent="0.25">
      <c r="A61" s="14" t="s">
        <v>49</v>
      </c>
      <c r="B61" s="15" t="s">
        <v>59</v>
      </c>
      <c r="C61" s="16">
        <v>3</v>
      </c>
      <c r="D61" s="16">
        <v>1740091</v>
      </c>
      <c r="E61" s="16"/>
      <c r="F61" s="16"/>
      <c r="G61" s="16"/>
      <c r="H61" s="16"/>
      <c r="I61" s="16"/>
      <c r="J61" s="16">
        <v>796</v>
      </c>
      <c r="K61" s="16">
        <v>796</v>
      </c>
      <c r="L61" s="16">
        <v>40</v>
      </c>
      <c r="M61" s="16">
        <v>2712173176</v>
      </c>
      <c r="N61" s="16"/>
      <c r="O61" s="16"/>
      <c r="P61" s="16">
        <f t="shared" si="0"/>
        <v>0</v>
      </c>
      <c r="Q61" s="16"/>
      <c r="R61" s="16"/>
      <c r="S61" s="22">
        <v>973222407</v>
      </c>
    </row>
    <row r="62" spans="1:19" x14ac:dyDescent="0.25">
      <c r="A62" s="10" t="s">
        <v>50</v>
      </c>
      <c r="B62" s="11" t="s">
        <v>59</v>
      </c>
      <c r="C62" s="12">
        <v>0</v>
      </c>
      <c r="D62" s="12">
        <v>5676000</v>
      </c>
      <c r="E62" s="12"/>
      <c r="F62" s="12"/>
      <c r="G62" s="12"/>
      <c r="H62" s="12"/>
      <c r="I62" s="12"/>
      <c r="J62" s="12">
        <v>790</v>
      </c>
      <c r="K62" s="12">
        <v>790</v>
      </c>
      <c r="L62" s="12">
        <v>85</v>
      </c>
      <c r="M62" s="12">
        <v>14787083282</v>
      </c>
      <c r="N62" s="12"/>
      <c r="O62" s="12"/>
      <c r="P62" s="12">
        <f t="shared" si="0"/>
        <v>0</v>
      </c>
      <c r="Q62" s="12"/>
      <c r="R62" s="12"/>
      <c r="S62" s="21">
        <v>565020964</v>
      </c>
    </row>
    <row r="63" spans="1:19" x14ac:dyDescent="0.25">
      <c r="A63" s="14" t="s">
        <v>50</v>
      </c>
      <c r="B63" s="15" t="s">
        <v>59</v>
      </c>
      <c r="C63" s="16">
        <v>1</v>
      </c>
      <c r="D63" s="16">
        <v>5129964</v>
      </c>
      <c r="E63" s="16"/>
      <c r="F63" s="16"/>
      <c r="G63" s="16"/>
      <c r="H63" s="16"/>
      <c r="I63" s="16"/>
      <c r="J63" s="16">
        <v>596</v>
      </c>
      <c r="K63" s="16">
        <v>596</v>
      </c>
      <c r="L63" s="16">
        <v>96</v>
      </c>
      <c r="M63" s="16">
        <v>14787083282</v>
      </c>
      <c r="N63" s="16"/>
      <c r="O63" s="16"/>
      <c r="P63" s="16">
        <f t="shared" si="0"/>
        <v>0</v>
      </c>
      <c r="Q63" s="16"/>
      <c r="R63" s="16"/>
      <c r="S63" s="22">
        <v>565020964</v>
      </c>
    </row>
    <row r="64" spans="1:19" x14ac:dyDescent="0.25">
      <c r="A64" s="10" t="s">
        <v>50</v>
      </c>
      <c r="B64" s="11" t="s">
        <v>59</v>
      </c>
      <c r="C64" s="12">
        <v>2</v>
      </c>
      <c r="D64" s="12">
        <v>4500607</v>
      </c>
      <c r="E64" s="12"/>
      <c r="F64" s="12"/>
      <c r="G64" s="12"/>
      <c r="H64" s="12"/>
      <c r="I64" s="12"/>
      <c r="J64" s="12">
        <v>795</v>
      </c>
      <c r="K64" s="12">
        <v>795</v>
      </c>
      <c r="L64" s="12">
        <v>86</v>
      </c>
      <c r="M64" s="12">
        <v>14787083282</v>
      </c>
      <c r="N64" s="12"/>
      <c r="O64" s="12"/>
      <c r="P64" s="12">
        <f t="shared" si="0"/>
        <v>0</v>
      </c>
      <c r="Q64" s="12"/>
      <c r="R64" s="12"/>
      <c r="S64" s="21">
        <v>565020964</v>
      </c>
    </row>
    <row r="65" spans="1:19" x14ac:dyDescent="0.25">
      <c r="A65" s="14" t="s">
        <v>50</v>
      </c>
      <c r="B65" s="15" t="s">
        <v>59</v>
      </c>
      <c r="C65" s="16">
        <v>3</v>
      </c>
      <c r="D65" s="16">
        <v>4996654</v>
      </c>
      <c r="E65" s="16"/>
      <c r="F65" s="16"/>
      <c r="G65" s="16"/>
      <c r="H65" s="16"/>
      <c r="I65" s="16"/>
      <c r="J65" s="16">
        <v>790</v>
      </c>
      <c r="K65" s="16">
        <v>790</v>
      </c>
      <c r="L65" s="16">
        <v>92</v>
      </c>
      <c r="M65" s="16">
        <v>14787083282</v>
      </c>
      <c r="N65" s="16"/>
      <c r="O65" s="16"/>
      <c r="P65" s="16">
        <f t="shared" si="0"/>
        <v>0</v>
      </c>
      <c r="Q65" s="16"/>
      <c r="R65" s="16"/>
      <c r="S65" s="22">
        <v>565020964</v>
      </c>
    </row>
    <row r="66" spans="1:19" x14ac:dyDescent="0.25">
      <c r="A66" s="10" t="s">
        <v>51</v>
      </c>
      <c r="B66" s="11" t="s">
        <v>59</v>
      </c>
      <c r="C66" s="12">
        <v>0</v>
      </c>
      <c r="D66" s="12">
        <v>6776510</v>
      </c>
      <c r="E66" s="12"/>
      <c r="F66" s="12"/>
      <c r="G66" s="12"/>
      <c r="H66" s="12"/>
      <c r="I66" s="12"/>
      <c r="J66" s="12">
        <v>592</v>
      </c>
      <c r="K66" s="12">
        <v>592</v>
      </c>
      <c r="L66" s="12">
        <v>79</v>
      </c>
      <c r="M66" s="12">
        <v>13225598254</v>
      </c>
      <c r="N66" s="12"/>
      <c r="O66" s="12"/>
      <c r="P66" s="12">
        <f t="shared" ref="P66:P97" si="1">O66-Q66</f>
        <v>0</v>
      </c>
      <c r="Q66" s="12"/>
      <c r="R66" s="12"/>
      <c r="S66" s="21">
        <v>639342568</v>
      </c>
    </row>
    <row r="67" spans="1:19" x14ac:dyDescent="0.25">
      <c r="A67" s="14" t="s">
        <v>51</v>
      </c>
      <c r="B67" s="15" t="s">
        <v>59</v>
      </c>
      <c r="C67" s="16">
        <v>1</v>
      </c>
      <c r="D67" s="16">
        <v>4876151</v>
      </c>
      <c r="E67" s="16"/>
      <c r="F67" s="16"/>
      <c r="G67" s="16"/>
      <c r="H67" s="16"/>
      <c r="I67" s="16"/>
      <c r="J67" s="16">
        <v>597</v>
      </c>
      <c r="K67" s="16">
        <v>597</v>
      </c>
      <c r="L67" s="16">
        <v>99</v>
      </c>
      <c r="M67" s="16">
        <v>13225598254</v>
      </c>
      <c r="N67" s="16"/>
      <c r="O67" s="16"/>
      <c r="P67" s="16">
        <f t="shared" si="1"/>
        <v>0</v>
      </c>
      <c r="Q67" s="16"/>
      <c r="R67" s="16"/>
      <c r="S67" s="22">
        <v>639342568</v>
      </c>
    </row>
    <row r="68" spans="1:19" x14ac:dyDescent="0.25">
      <c r="A68" s="10" t="s">
        <v>51</v>
      </c>
      <c r="B68" s="11" t="s">
        <v>59</v>
      </c>
      <c r="C68" s="12">
        <v>2</v>
      </c>
      <c r="D68" s="12">
        <v>3676829</v>
      </c>
      <c r="E68" s="12"/>
      <c r="F68" s="12"/>
      <c r="G68" s="12"/>
      <c r="H68" s="12"/>
      <c r="I68" s="12"/>
      <c r="J68" s="12">
        <v>594</v>
      </c>
      <c r="K68" s="12">
        <v>594</v>
      </c>
      <c r="L68" s="12">
        <v>99</v>
      </c>
      <c r="M68" s="12">
        <v>13225598254</v>
      </c>
      <c r="N68" s="12"/>
      <c r="O68" s="12"/>
      <c r="P68" s="12">
        <f t="shared" si="1"/>
        <v>0</v>
      </c>
      <c r="Q68" s="12"/>
      <c r="R68" s="12"/>
      <c r="S68" s="21">
        <v>639342568</v>
      </c>
    </row>
    <row r="69" spans="1:19" x14ac:dyDescent="0.25">
      <c r="A69" s="14" t="s">
        <v>51</v>
      </c>
      <c r="B69" s="15" t="s">
        <v>59</v>
      </c>
      <c r="C69" s="16">
        <v>3</v>
      </c>
      <c r="D69" s="16">
        <v>4125849</v>
      </c>
      <c r="E69" s="16"/>
      <c r="F69" s="16"/>
      <c r="G69" s="16"/>
      <c r="H69" s="16"/>
      <c r="I69" s="16"/>
      <c r="J69" s="16">
        <v>786</v>
      </c>
      <c r="K69" s="16">
        <v>786</v>
      </c>
      <c r="L69" s="16">
        <v>99</v>
      </c>
      <c r="M69" s="16">
        <v>13225598254</v>
      </c>
      <c r="N69" s="16"/>
      <c r="O69" s="16"/>
      <c r="P69" s="16">
        <f t="shared" si="1"/>
        <v>0</v>
      </c>
      <c r="Q69" s="16"/>
      <c r="R69" s="16"/>
      <c r="S69" s="22">
        <v>639342568</v>
      </c>
    </row>
    <row r="70" spans="1:19" x14ac:dyDescent="0.25">
      <c r="A70" s="10" t="s">
        <v>52</v>
      </c>
      <c r="B70" s="11" t="s">
        <v>59</v>
      </c>
      <c r="C70" s="12">
        <v>0</v>
      </c>
      <c r="D70" s="12">
        <v>3053024</v>
      </c>
      <c r="E70" s="12"/>
      <c r="F70" s="12"/>
      <c r="G70" s="12"/>
      <c r="H70" s="12"/>
      <c r="I70" s="12"/>
      <c r="J70" s="12">
        <v>1196</v>
      </c>
      <c r="K70" s="12">
        <v>1196</v>
      </c>
      <c r="L70" s="12">
        <v>96</v>
      </c>
      <c r="M70" s="12">
        <v>3833392560</v>
      </c>
      <c r="N70" s="12"/>
      <c r="O70" s="12"/>
      <c r="P70" s="12">
        <f t="shared" si="1"/>
        <v>0</v>
      </c>
      <c r="Q70" s="12"/>
      <c r="R70" s="12"/>
      <c r="S70" s="21">
        <v>337132863</v>
      </c>
    </row>
    <row r="71" spans="1:19" x14ac:dyDescent="0.25">
      <c r="A71" s="14" t="s">
        <v>52</v>
      </c>
      <c r="B71" s="15" t="s">
        <v>59</v>
      </c>
      <c r="C71" s="16">
        <v>1</v>
      </c>
      <c r="D71" s="16">
        <v>2891588</v>
      </c>
      <c r="E71" s="16"/>
      <c r="F71" s="16"/>
      <c r="G71" s="16"/>
      <c r="H71" s="16"/>
      <c r="I71" s="16"/>
      <c r="J71" s="16">
        <v>997</v>
      </c>
      <c r="K71" s="16">
        <v>997</v>
      </c>
      <c r="L71" s="16">
        <v>97</v>
      </c>
      <c r="M71" s="16">
        <v>3833392560</v>
      </c>
      <c r="N71" s="16"/>
      <c r="O71" s="16"/>
      <c r="P71" s="16">
        <f t="shared" si="1"/>
        <v>0</v>
      </c>
      <c r="Q71" s="16"/>
      <c r="R71" s="16"/>
      <c r="S71" s="22">
        <v>337132863</v>
      </c>
    </row>
    <row r="72" spans="1:19" x14ac:dyDescent="0.25">
      <c r="A72" s="10" t="s">
        <v>52</v>
      </c>
      <c r="B72" s="11" t="s">
        <v>59</v>
      </c>
      <c r="C72" s="12">
        <v>2</v>
      </c>
      <c r="D72" s="12">
        <v>2932350</v>
      </c>
      <c r="E72" s="12"/>
      <c r="F72" s="12"/>
      <c r="G72" s="12"/>
      <c r="H72" s="12"/>
      <c r="I72" s="12"/>
      <c r="J72" s="12">
        <v>1192</v>
      </c>
      <c r="K72" s="12">
        <v>1192</v>
      </c>
      <c r="L72" s="12">
        <v>96</v>
      </c>
      <c r="M72" s="12">
        <v>3833392560</v>
      </c>
      <c r="N72" s="12"/>
      <c r="O72" s="12"/>
      <c r="P72" s="12">
        <f t="shared" si="1"/>
        <v>0</v>
      </c>
      <c r="Q72" s="12"/>
      <c r="R72" s="12"/>
      <c r="S72" s="21">
        <v>337132863</v>
      </c>
    </row>
    <row r="73" spans="1:19" x14ac:dyDescent="0.25">
      <c r="A73" s="14" t="s">
        <v>52</v>
      </c>
      <c r="B73" s="15" t="s">
        <v>59</v>
      </c>
      <c r="C73" s="16">
        <v>3</v>
      </c>
      <c r="D73" s="16">
        <v>2914950</v>
      </c>
      <c r="E73" s="16"/>
      <c r="F73" s="16"/>
      <c r="G73" s="16"/>
      <c r="H73" s="16"/>
      <c r="I73" s="16"/>
      <c r="J73" s="16">
        <v>997</v>
      </c>
      <c r="K73" s="16">
        <v>997</v>
      </c>
      <c r="L73" s="16">
        <v>98</v>
      </c>
      <c r="M73" s="16">
        <v>3833392560</v>
      </c>
      <c r="N73" s="16"/>
      <c r="O73" s="16"/>
      <c r="P73" s="16">
        <f t="shared" si="1"/>
        <v>0</v>
      </c>
      <c r="Q73" s="16"/>
      <c r="R73" s="16"/>
      <c r="S73" s="22">
        <v>337132863</v>
      </c>
    </row>
    <row r="74" spans="1:19" x14ac:dyDescent="0.25">
      <c r="A74" s="10" t="s">
        <v>53</v>
      </c>
      <c r="B74" s="11" t="s">
        <v>59</v>
      </c>
      <c r="C74" s="12">
        <v>0</v>
      </c>
      <c r="D74" s="12">
        <v>71883113</v>
      </c>
      <c r="E74" s="12"/>
      <c r="F74" s="12"/>
      <c r="G74" s="12"/>
      <c r="H74" s="12"/>
      <c r="I74" s="12"/>
      <c r="J74" s="12">
        <v>450</v>
      </c>
      <c r="K74" s="12">
        <v>450</v>
      </c>
      <c r="L74" s="12">
        <v>22</v>
      </c>
      <c r="M74" s="12">
        <v>9729686350</v>
      </c>
      <c r="N74" s="12"/>
      <c r="O74" s="12"/>
      <c r="P74" s="12">
        <f t="shared" si="1"/>
        <v>0</v>
      </c>
      <c r="Q74" s="12"/>
      <c r="R74" s="12"/>
      <c r="S74" s="21">
        <v>2040163799</v>
      </c>
    </row>
    <row r="75" spans="1:19" x14ac:dyDescent="0.25">
      <c r="A75" s="14" t="s">
        <v>53</v>
      </c>
      <c r="B75" s="15" t="s">
        <v>59</v>
      </c>
      <c r="C75" s="16">
        <v>1</v>
      </c>
      <c r="D75" s="16">
        <v>2967062</v>
      </c>
      <c r="E75" s="16"/>
      <c r="F75" s="16"/>
      <c r="G75" s="16"/>
      <c r="H75" s="16"/>
      <c r="I75" s="16"/>
      <c r="J75" s="16">
        <v>996</v>
      </c>
      <c r="K75" s="16">
        <v>996</v>
      </c>
      <c r="L75" s="16">
        <v>73</v>
      </c>
      <c r="M75" s="16">
        <v>9729686350</v>
      </c>
      <c r="N75" s="16"/>
      <c r="O75" s="16"/>
      <c r="P75" s="16">
        <f t="shared" si="1"/>
        <v>0</v>
      </c>
      <c r="Q75" s="16"/>
      <c r="R75" s="16"/>
      <c r="S75" s="22">
        <v>2040163799</v>
      </c>
    </row>
    <row r="76" spans="1:19" x14ac:dyDescent="0.25">
      <c r="A76" s="10" t="s">
        <v>53</v>
      </c>
      <c r="B76" s="11" t="s">
        <v>59</v>
      </c>
      <c r="C76" s="12">
        <v>2</v>
      </c>
      <c r="D76" s="12">
        <v>2886716</v>
      </c>
      <c r="E76" s="12"/>
      <c r="F76" s="12"/>
      <c r="G76" s="12"/>
      <c r="H76" s="12"/>
      <c r="I76" s="12"/>
      <c r="J76" s="12">
        <v>996</v>
      </c>
      <c r="K76" s="12">
        <v>996</v>
      </c>
      <c r="L76" s="12">
        <v>75</v>
      </c>
      <c r="M76" s="12">
        <v>9729686350</v>
      </c>
      <c r="N76" s="12"/>
      <c r="O76" s="12"/>
      <c r="P76" s="12">
        <f t="shared" si="1"/>
        <v>0</v>
      </c>
      <c r="Q76" s="12"/>
      <c r="R76" s="12"/>
      <c r="S76" s="21">
        <v>2040163799</v>
      </c>
    </row>
    <row r="77" spans="1:19" x14ac:dyDescent="0.25">
      <c r="A77" s="14" t="s">
        <v>53</v>
      </c>
      <c r="B77" s="15" t="s">
        <v>59</v>
      </c>
      <c r="C77" s="16">
        <v>3</v>
      </c>
      <c r="D77" s="16">
        <v>3279348</v>
      </c>
      <c r="E77" s="16"/>
      <c r="F77" s="16"/>
      <c r="G77" s="16"/>
      <c r="H77" s="16"/>
      <c r="I77" s="16"/>
      <c r="J77" s="16">
        <v>996</v>
      </c>
      <c r="K77" s="16">
        <v>996</v>
      </c>
      <c r="L77" s="16">
        <v>61</v>
      </c>
      <c r="M77" s="16">
        <v>9729686350</v>
      </c>
      <c r="N77" s="16"/>
      <c r="O77" s="16"/>
      <c r="P77" s="16">
        <f t="shared" si="1"/>
        <v>0</v>
      </c>
      <c r="Q77" s="16"/>
      <c r="R77" s="16"/>
      <c r="S77" s="22">
        <v>2040163799</v>
      </c>
    </row>
    <row r="78" spans="1:19" x14ac:dyDescent="0.25">
      <c r="A78" s="10" t="s">
        <v>54</v>
      </c>
      <c r="B78" s="11" t="s">
        <v>59</v>
      </c>
      <c r="C78" s="12">
        <v>0</v>
      </c>
      <c r="D78" s="12">
        <v>13275254</v>
      </c>
      <c r="E78" s="12"/>
      <c r="F78" s="12"/>
      <c r="G78" s="12"/>
      <c r="H78" s="12"/>
      <c r="I78" s="12"/>
      <c r="J78" s="12">
        <v>413</v>
      </c>
      <c r="K78" s="12">
        <v>413</v>
      </c>
      <c r="L78" s="12">
        <v>93</v>
      </c>
      <c r="M78" s="12">
        <v>43176357848</v>
      </c>
      <c r="N78" s="12"/>
      <c r="O78" s="12"/>
      <c r="P78" s="12">
        <f t="shared" si="1"/>
        <v>0</v>
      </c>
      <c r="Q78" s="12"/>
      <c r="R78" s="12"/>
      <c r="S78" s="21">
        <v>2094413551</v>
      </c>
    </row>
    <row r="79" spans="1:19" x14ac:dyDescent="0.25">
      <c r="A79" s="14" t="s">
        <v>54</v>
      </c>
      <c r="B79" s="15" t="s">
        <v>59</v>
      </c>
      <c r="C79" s="16">
        <v>1</v>
      </c>
      <c r="D79" s="16">
        <v>13195359</v>
      </c>
      <c r="E79" s="16"/>
      <c r="F79" s="16"/>
      <c r="G79" s="16"/>
      <c r="H79" s="16"/>
      <c r="I79" s="16"/>
      <c r="J79" s="16">
        <v>596</v>
      </c>
      <c r="K79" s="16">
        <v>596</v>
      </c>
      <c r="L79" s="16">
        <v>93</v>
      </c>
      <c r="M79" s="16">
        <v>43176357848</v>
      </c>
      <c r="N79" s="16"/>
      <c r="O79" s="16"/>
      <c r="P79" s="16">
        <f t="shared" si="1"/>
        <v>0</v>
      </c>
      <c r="Q79" s="16"/>
      <c r="R79" s="16"/>
      <c r="S79" s="22">
        <v>2094413551</v>
      </c>
    </row>
    <row r="80" spans="1:19" x14ac:dyDescent="0.25">
      <c r="A80" s="10" t="s">
        <v>54</v>
      </c>
      <c r="B80" s="11" t="s">
        <v>59</v>
      </c>
      <c r="C80" s="12">
        <v>2</v>
      </c>
      <c r="D80" s="12">
        <v>13164192</v>
      </c>
      <c r="E80" s="12"/>
      <c r="F80" s="12"/>
      <c r="G80" s="12"/>
      <c r="H80" s="12"/>
      <c r="I80" s="12"/>
      <c r="J80" s="12">
        <v>593</v>
      </c>
      <c r="K80" s="12">
        <v>593</v>
      </c>
      <c r="L80" s="12">
        <v>93</v>
      </c>
      <c r="M80" s="12">
        <v>43176357848</v>
      </c>
      <c r="N80" s="12"/>
      <c r="O80" s="12"/>
      <c r="P80" s="12">
        <f t="shared" si="1"/>
        <v>0</v>
      </c>
      <c r="Q80" s="12"/>
      <c r="R80" s="12"/>
      <c r="S80" s="21">
        <v>2094413551</v>
      </c>
    </row>
    <row r="81" spans="1:19" x14ac:dyDescent="0.25">
      <c r="A81" s="14" t="s">
        <v>54</v>
      </c>
      <c r="B81" s="15" t="s">
        <v>59</v>
      </c>
      <c r="C81" s="16">
        <v>3</v>
      </c>
      <c r="D81" s="16">
        <v>13175471</v>
      </c>
      <c r="E81" s="16"/>
      <c r="F81" s="16"/>
      <c r="G81" s="16"/>
      <c r="H81" s="16"/>
      <c r="I81" s="16"/>
      <c r="J81" s="16">
        <v>588</v>
      </c>
      <c r="K81" s="16">
        <v>588</v>
      </c>
      <c r="L81" s="16">
        <v>93</v>
      </c>
      <c r="M81" s="16">
        <v>43176357848</v>
      </c>
      <c r="N81" s="16"/>
      <c r="O81" s="16"/>
      <c r="P81" s="16">
        <f t="shared" si="1"/>
        <v>0</v>
      </c>
      <c r="Q81" s="16"/>
      <c r="R81" s="16"/>
      <c r="S81" s="22">
        <v>2094413551</v>
      </c>
    </row>
    <row r="82" spans="1:19" x14ac:dyDescent="0.25">
      <c r="A82" s="10" t="s">
        <v>55</v>
      </c>
      <c r="B82" s="11" t="s">
        <v>59</v>
      </c>
      <c r="C82" s="12">
        <v>0</v>
      </c>
      <c r="D82" s="12">
        <v>15535118</v>
      </c>
      <c r="E82" s="12"/>
      <c r="F82" s="12"/>
      <c r="G82" s="12"/>
      <c r="H82" s="12"/>
      <c r="I82" s="12"/>
      <c r="J82" s="12">
        <v>450</v>
      </c>
      <c r="K82" s="12">
        <v>450</v>
      </c>
      <c r="L82" s="12">
        <v>69</v>
      </c>
      <c r="M82" s="12">
        <v>21813156272</v>
      </c>
      <c r="N82" s="12"/>
      <c r="O82" s="12"/>
      <c r="P82" s="12">
        <f t="shared" si="1"/>
        <v>0</v>
      </c>
      <c r="Q82" s="12"/>
      <c r="R82" s="12"/>
      <c r="S82" s="21">
        <v>1377592324</v>
      </c>
    </row>
    <row r="83" spans="1:19" x14ac:dyDescent="0.25">
      <c r="A83" s="14" t="s">
        <v>55</v>
      </c>
      <c r="B83" s="15" t="s">
        <v>59</v>
      </c>
      <c r="C83" s="16">
        <v>1</v>
      </c>
      <c r="D83" s="16">
        <v>5708824</v>
      </c>
      <c r="E83" s="16"/>
      <c r="F83" s="16"/>
      <c r="G83" s="16"/>
      <c r="H83" s="16"/>
      <c r="I83" s="16"/>
      <c r="J83" s="16">
        <v>786</v>
      </c>
      <c r="K83" s="16">
        <v>786</v>
      </c>
      <c r="L83" s="16">
        <v>66</v>
      </c>
      <c r="M83" s="16">
        <v>21813156272</v>
      </c>
      <c r="N83" s="16"/>
      <c r="O83" s="16"/>
      <c r="P83" s="16">
        <f t="shared" si="1"/>
        <v>0</v>
      </c>
      <c r="Q83" s="16"/>
      <c r="R83" s="16"/>
      <c r="S83" s="22">
        <v>1377592324</v>
      </c>
    </row>
    <row r="84" spans="1:19" x14ac:dyDescent="0.25">
      <c r="A84" s="10" t="s">
        <v>55</v>
      </c>
      <c r="B84" s="11" t="s">
        <v>59</v>
      </c>
      <c r="C84" s="12">
        <v>2</v>
      </c>
      <c r="D84" s="12">
        <v>5807201</v>
      </c>
      <c r="E84" s="12"/>
      <c r="F84" s="12"/>
      <c r="G84" s="12"/>
      <c r="H84" s="12"/>
      <c r="I84" s="12"/>
      <c r="J84" s="12">
        <v>796</v>
      </c>
      <c r="K84" s="12">
        <v>796</v>
      </c>
      <c r="L84" s="12">
        <v>65</v>
      </c>
      <c r="M84" s="12">
        <v>21813156272</v>
      </c>
      <c r="N84" s="12"/>
      <c r="O84" s="12"/>
      <c r="P84" s="12">
        <f t="shared" si="1"/>
        <v>0</v>
      </c>
      <c r="Q84" s="12"/>
      <c r="R84" s="12"/>
      <c r="S84" s="21">
        <v>1377592324</v>
      </c>
    </row>
    <row r="85" spans="1:19" x14ac:dyDescent="0.25">
      <c r="A85" s="14" t="s">
        <v>55</v>
      </c>
      <c r="B85" s="15" t="s">
        <v>59</v>
      </c>
      <c r="C85" s="16">
        <v>3</v>
      </c>
      <c r="D85" s="16">
        <v>5482317</v>
      </c>
      <c r="E85" s="16"/>
      <c r="F85" s="16"/>
      <c r="G85" s="16"/>
      <c r="H85" s="16"/>
      <c r="I85" s="16"/>
      <c r="J85" s="16">
        <v>796</v>
      </c>
      <c r="K85" s="16">
        <v>796</v>
      </c>
      <c r="L85" s="16">
        <v>68</v>
      </c>
      <c r="M85" s="16">
        <v>21813156272</v>
      </c>
      <c r="N85" s="16"/>
      <c r="O85" s="16"/>
      <c r="P85" s="16">
        <f t="shared" si="1"/>
        <v>0</v>
      </c>
      <c r="Q85" s="16"/>
      <c r="R85" s="16"/>
      <c r="S85" s="22">
        <v>1377592324</v>
      </c>
    </row>
    <row r="86" spans="1:19" x14ac:dyDescent="0.25">
      <c r="A86" s="10" t="s">
        <v>56</v>
      </c>
      <c r="B86" s="11" t="s">
        <v>59</v>
      </c>
      <c r="C86" s="12">
        <v>0</v>
      </c>
      <c r="D86" s="12">
        <v>2067039</v>
      </c>
      <c r="E86" s="12"/>
      <c r="F86" s="12"/>
      <c r="G86" s="12"/>
      <c r="H86" s="12"/>
      <c r="I86" s="12"/>
      <c r="J86" s="12">
        <v>718</v>
      </c>
      <c r="K86" s="12">
        <v>718</v>
      </c>
      <c r="L86" s="12">
        <v>56</v>
      </c>
      <c r="M86" s="12">
        <v>3533224852</v>
      </c>
      <c r="N86" s="12"/>
      <c r="O86" s="12"/>
      <c r="P86" s="12">
        <f t="shared" si="1"/>
        <v>0</v>
      </c>
      <c r="Q86" s="12"/>
      <c r="R86" s="12"/>
      <c r="S86" s="21">
        <v>203024546</v>
      </c>
    </row>
    <row r="87" spans="1:19" x14ac:dyDescent="0.25">
      <c r="A87" s="14" t="s">
        <v>56</v>
      </c>
      <c r="B87" s="15" t="s">
        <v>59</v>
      </c>
      <c r="C87" s="16">
        <v>1</v>
      </c>
      <c r="D87" s="16">
        <v>1421645</v>
      </c>
      <c r="E87" s="16"/>
      <c r="F87" s="16"/>
      <c r="G87" s="16"/>
      <c r="H87" s="16"/>
      <c r="I87" s="16"/>
      <c r="J87" s="16">
        <v>796</v>
      </c>
      <c r="K87" s="16">
        <v>796</v>
      </c>
      <c r="L87" s="16">
        <v>70</v>
      </c>
      <c r="M87" s="16">
        <v>3533224852</v>
      </c>
      <c r="N87" s="16"/>
      <c r="O87" s="16"/>
      <c r="P87" s="16">
        <f t="shared" si="1"/>
        <v>0</v>
      </c>
      <c r="Q87" s="16"/>
      <c r="R87" s="16"/>
      <c r="S87" s="22">
        <v>203024546</v>
      </c>
    </row>
    <row r="88" spans="1:19" x14ac:dyDescent="0.25">
      <c r="A88" s="10" t="s">
        <v>56</v>
      </c>
      <c r="B88" s="11" t="s">
        <v>59</v>
      </c>
      <c r="C88" s="12">
        <v>2</v>
      </c>
      <c r="D88" s="12">
        <v>1442188</v>
      </c>
      <c r="E88" s="12"/>
      <c r="F88" s="12"/>
      <c r="G88" s="12"/>
      <c r="H88" s="12"/>
      <c r="I88" s="12"/>
      <c r="J88" s="12">
        <v>596</v>
      </c>
      <c r="K88" s="12">
        <v>596</v>
      </c>
      <c r="L88" s="12">
        <v>65</v>
      </c>
      <c r="M88" s="12">
        <v>3533224852</v>
      </c>
      <c r="N88" s="12"/>
      <c r="O88" s="12"/>
      <c r="P88" s="12">
        <f t="shared" si="1"/>
        <v>0</v>
      </c>
      <c r="Q88" s="12"/>
      <c r="R88" s="12"/>
      <c r="S88" s="21">
        <v>203024546</v>
      </c>
    </row>
    <row r="89" spans="1:19" x14ac:dyDescent="0.25">
      <c r="A89" s="14" t="s">
        <v>56</v>
      </c>
      <c r="B89" s="15" t="s">
        <v>59</v>
      </c>
      <c r="C89" s="16">
        <v>3</v>
      </c>
      <c r="D89" s="16">
        <v>1423162</v>
      </c>
      <c r="E89" s="16"/>
      <c r="F89" s="16"/>
      <c r="G89" s="16"/>
      <c r="H89" s="16"/>
      <c r="I89" s="16"/>
      <c r="J89" s="16">
        <v>772</v>
      </c>
      <c r="K89" s="16">
        <v>772</v>
      </c>
      <c r="L89" s="16">
        <v>70</v>
      </c>
      <c r="M89" s="16">
        <v>3533224852</v>
      </c>
      <c r="N89" s="16"/>
      <c r="O89" s="16"/>
      <c r="P89" s="16">
        <f t="shared" si="1"/>
        <v>0</v>
      </c>
      <c r="Q89" s="16"/>
      <c r="R89" s="16"/>
      <c r="S89" s="22">
        <v>203024546</v>
      </c>
    </row>
    <row r="90" spans="1:19" x14ac:dyDescent="0.25">
      <c r="A90" s="10" t="s">
        <v>57</v>
      </c>
      <c r="B90" s="11" t="s">
        <v>59</v>
      </c>
      <c r="C90" s="12">
        <v>0</v>
      </c>
      <c r="D90" s="12">
        <v>3458294</v>
      </c>
      <c r="E90" s="12"/>
      <c r="F90" s="12"/>
      <c r="G90" s="12"/>
      <c r="H90" s="12"/>
      <c r="I90" s="12"/>
      <c r="J90" s="12">
        <v>596</v>
      </c>
      <c r="K90" s="12">
        <v>596</v>
      </c>
      <c r="L90" s="12">
        <v>61</v>
      </c>
      <c r="M90" s="12">
        <v>6958107572</v>
      </c>
      <c r="N90" s="12"/>
      <c r="O90" s="12"/>
      <c r="P90" s="12">
        <f t="shared" si="1"/>
        <v>0</v>
      </c>
      <c r="Q90" s="12"/>
      <c r="R90" s="12"/>
      <c r="S90" s="21">
        <v>336605940</v>
      </c>
    </row>
    <row r="91" spans="1:19" x14ac:dyDescent="0.25">
      <c r="A91" s="14" t="s">
        <v>57</v>
      </c>
      <c r="B91" s="15" t="s">
        <v>59</v>
      </c>
      <c r="C91" s="16">
        <v>1</v>
      </c>
      <c r="D91" s="16">
        <v>2863137</v>
      </c>
      <c r="E91" s="16"/>
      <c r="F91" s="16"/>
      <c r="G91" s="16"/>
      <c r="H91" s="16"/>
      <c r="I91" s="16"/>
      <c r="J91" s="16">
        <v>598</v>
      </c>
      <c r="K91" s="16">
        <v>598</v>
      </c>
      <c r="L91" s="16">
        <v>66</v>
      </c>
      <c r="M91" s="16">
        <v>6958107572</v>
      </c>
      <c r="N91" s="16"/>
      <c r="O91" s="16"/>
      <c r="P91" s="16">
        <f t="shared" si="1"/>
        <v>0</v>
      </c>
      <c r="Q91" s="16"/>
      <c r="R91" s="16"/>
      <c r="S91" s="22">
        <v>336605940</v>
      </c>
    </row>
    <row r="92" spans="1:19" x14ac:dyDescent="0.25">
      <c r="A92" s="10" t="s">
        <v>57</v>
      </c>
      <c r="B92" s="11" t="s">
        <v>59</v>
      </c>
      <c r="C92" s="12">
        <v>2</v>
      </c>
      <c r="D92" s="12">
        <v>2854678</v>
      </c>
      <c r="E92" s="12"/>
      <c r="F92" s="12"/>
      <c r="G92" s="12"/>
      <c r="H92" s="12"/>
      <c r="I92" s="12"/>
      <c r="J92" s="12">
        <v>590</v>
      </c>
      <c r="K92" s="12">
        <v>590</v>
      </c>
      <c r="L92" s="12">
        <v>66</v>
      </c>
      <c r="M92" s="12">
        <v>6958107572</v>
      </c>
      <c r="N92" s="12"/>
      <c r="O92" s="12"/>
      <c r="P92" s="12">
        <f t="shared" si="1"/>
        <v>0</v>
      </c>
      <c r="Q92" s="12"/>
      <c r="R92" s="12"/>
      <c r="S92" s="21">
        <v>336605940</v>
      </c>
    </row>
    <row r="93" spans="1:19" x14ac:dyDescent="0.25">
      <c r="A93" s="14" t="s">
        <v>57</v>
      </c>
      <c r="B93" s="15" t="s">
        <v>59</v>
      </c>
      <c r="C93" s="16">
        <v>3</v>
      </c>
      <c r="D93" s="16">
        <v>2857757</v>
      </c>
      <c r="E93" s="16"/>
      <c r="F93" s="16"/>
      <c r="G93" s="16"/>
      <c r="H93" s="16"/>
      <c r="I93" s="16"/>
      <c r="J93" s="16">
        <v>786</v>
      </c>
      <c r="K93" s="16">
        <v>786</v>
      </c>
      <c r="L93" s="16">
        <v>67</v>
      </c>
      <c r="M93" s="16">
        <v>6958107572</v>
      </c>
      <c r="N93" s="16"/>
      <c r="O93" s="16"/>
      <c r="P93" s="16">
        <f t="shared" si="1"/>
        <v>0</v>
      </c>
      <c r="Q93" s="16"/>
      <c r="R93" s="16"/>
      <c r="S93" s="22">
        <v>336605940</v>
      </c>
    </row>
    <row r="94" spans="1:19" x14ac:dyDescent="0.25">
      <c r="A94" s="10" t="s">
        <v>58</v>
      </c>
      <c r="B94" s="11" t="s">
        <v>59</v>
      </c>
      <c r="C94" s="12">
        <v>0</v>
      </c>
      <c r="D94" s="12">
        <v>43582641</v>
      </c>
      <c r="E94" s="12"/>
      <c r="F94" s="12"/>
      <c r="G94" s="12"/>
      <c r="H94" s="12"/>
      <c r="I94" s="12"/>
      <c r="J94" s="11">
        <v>1190</v>
      </c>
      <c r="K94" s="11">
        <v>1190</v>
      </c>
      <c r="L94" s="11">
        <v>60</v>
      </c>
      <c r="M94" s="12"/>
      <c r="N94" s="12"/>
      <c r="O94" s="12"/>
      <c r="P94" s="12">
        <f t="shared" si="1"/>
        <v>0</v>
      </c>
      <c r="Q94" s="12"/>
      <c r="R94" s="12"/>
      <c r="S94" s="21">
        <v>5176279229</v>
      </c>
    </row>
    <row r="95" spans="1:19" x14ac:dyDescent="0.25">
      <c r="A95" s="14" t="s">
        <v>58</v>
      </c>
      <c r="B95" s="15" t="s">
        <v>59</v>
      </c>
      <c r="C95" s="16">
        <v>1</v>
      </c>
      <c r="D95" s="16">
        <v>19874757</v>
      </c>
      <c r="E95" s="16"/>
      <c r="F95" s="16"/>
      <c r="G95" s="16"/>
      <c r="H95" s="16"/>
      <c r="I95" s="16"/>
      <c r="J95" s="15">
        <v>1190</v>
      </c>
      <c r="K95" s="15">
        <v>1190</v>
      </c>
      <c r="L95" s="15">
        <v>91</v>
      </c>
      <c r="M95" s="16"/>
      <c r="N95" s="16"/>
      <c r="O95" s="16"/>
      <c r="P95" s="16">
        <f t="shared" si="1"/>
        <v>0</v>
      </c>
      <c r="Q95" s="16"/>
      <c r="R95" s="16"/>
      <c r="S95" s="22">
        <v>5176279229</v>
      </c>
    </row>
    <row r="96" spans="1:19" x14ac:dyDescent="0.25">
      <c r="A96" s="10" t="s">
        <v>58</v>
      </c>
      <c r="B96" s="11" t="s">
        <v>59</v>
      </c>
      <c r="C96" s="12">
        <v>2</v>
      </c>
      <c r="D96" s="12">
        <v>19264280</v>
      </c>
      <c r="E96" s="12"/>
      <c r="F96" s="12"/>
      <c r="G96" s="12"/>
      <c r="H96" s="12"/>
      <c r="I96" s="12"/>
      <c r="J96" s="11">
        <v>996</v>
      </c>
      <c r="K96" s="11">
        <v>996</v>
      </c>
      <c r="L96" s="11">
        <v>81</v>
      </c>
      <c r="M96" s="12"/>
      <c r="N96" s="12"/>
      <c r="O96" s="12"/>
      <c r="P96" s="12">
        <f t="shared" si="1"/>
        <v>0</v>
      </c>
      <c r="Q96" s="12"/>
      <c r="R96" s="12"/>
      <c r="S96" s="21">
        <v>5176279229</v>
      </c>
    </row>
    <row r="97" spans="1:19" x14ac:dyDescent="0.25">
      <c r="A97" s="14" t="s">
        <v>58</v>
      </c>
      <c r="B97" s="15" t="s">
        <v>59</v>
      </c>
      <c r="C97" s="16">
        <v>3</v>
      </c>
      <c r="D97" s="16">
        <v>20523183</v>
      </c>
      <c r="E97" s="16"/>
      <c r="F97" s="16"/>
      <c r="G97" s="16"/>
      <c r="H97" s="16"/>
      <c r="I97" s="16"/>
      <c r="J97" s="15">
        <v>1190</v>
      </c>
      <c r="K97" s="15">
        <v>1190</v>
      </c>
      <c r="L97" s="15">
        <v>92</v>
      </c>
      <c r="M97" s="16"/>
      <c r="N97" s="16"/>
      <c r="O97" s="16"/>
      <c r="P97" s="16">
        <f t="shared" si="1"/>
        <v>0</v>
      </c>
      <c r="Q97" s="16"/>
      <c r="R97" s="16"/>
      <c r="S97" s="22">
        <v>5176279229</v>
      </c>
    </row>
    <row r="98" spans="1:19" x14ac:dyDescent="0.25">
      <c r="A98" s="4" t="s">
        <v>47</v>
      </c>
      <c r="B98" s="5" t="s">
        <v>65</v>
      </c>
      <c r="C98" s="5" t="s">
        <v>66</v>
      </c>
      <c r="D98" s="5">
        <v>0</v>
      </c>
      <c r="E98" s="5">
        <v>11429607</v>
      </c>
      <c r="F98" s="5">
        <v>11069418</v>
      </c>
      <c r="G98" s="5">
        <v>32938</v>
      </c>
      <c r="H98" s="5">
        <v>19</v>
      </c>
      <c r="I98" s="5">
        <v>637</v>
      </c>
      <c r="J98" s="5">
        <v>200</v>
      </c>
      <c r="K98" s="5">
        <v>637</v>
      </c>
      <c r="L98" s="5">
        <v>548</v>
      </c>
      <c r="M98" s="5">
        <v>2</v>
      </c>
      <c r="N98" s="5">
        <v>24110150</v>
      </c>
      <c r="O98" s="5">
        <v>72249</v>
      </c>
      <c r="P98" s="5">
        <v>12997243</v>
      </c>
      <c r="Q98" s="5">
        <v>1625773</v>
      </c>
      <c r="R98" s="5">
        <v>241876761</v>
      </c>
      <c r="S98" s="6">
        <v>272008610</v>
      </c>
    </row>
    <row r="99" spans="1:19" x14ac:dyDescent="0.25">
      <c r="A99" s="7" t="s">
        <v>47</v>
      </c>
      <c r="B99" s="8" t="s">
        <v>65</v>
      </c>
      <c r="C99" s="8" t="s">
        <v>66</v>
      </c>
      <c r="D99" s="8">
        <v>1</v>
      </c>
      <c r="E99" s="8">
        <v>11042725</v>
      </c>
      <c r="F99" s="8">
        <v>10745819</v>
      </c>
      <c r="G99" s="8">
        <v>15339</v>
      </c>
      <c r="H99" s="8">
        <v>19</v>
      </c>
      <c r="I99" s="8">
        <v>629</v>
      </c>
      <c r="J99" s="8">
        <v>250</v>
      </c>
      <c r="K99" s="8">
        <v>629</v>
      </c>
      <c r="L99" s="8">
        <v>524</v>
      </c>
      <c r="M99" s="8">
        <v>1</v>
      </c>
      <c r="N99" s="8">
        <v>20198702</v>
      </c>
      <c r="O99" s="8">
        <v>60829</v>
      </c>
      <c r="P99" s="8">
        <v>9420914</v>
      </c>
      <c r="Q99" s="8">
        <v>777890</v>
      </c>
      <c r="R99" s="8">
        <v>220034071</v>
      </c>
      <c r="S99" s="9">
        <v>246364632</v>
      </c>
    </row>
    <row r="100" spans="1:19" x14ac:dyDescent="0.25">
      <c r="A100" s="4" t="s">
        <v>47</v>
      </c>
      <c r="B100" s="5" t="s">
        <v>65</v>
      </c>
      <c r="C100" s="5" t="s">
        <v>66</v>
      </c>
      <c r="D100" s="5">
        <v>2</v>
      </c>
      <c r="E100" s="5">
        <v>11007290</v>
      </c>
      <c r="F100" s="5">
        <v>10630986</v>
      </c>
      <c r="G100" s="5">
        <v>22911</v>
      </c>
      <c r="H100" s="5">
        <v>19</v>
      </c>
      <c r="I100" s="5">
        <v>596</v>
      </c>
      <c r="J100" s="5">
        <v>231</v>
      </c>
      <c r="K100" s="5">
        <v>600</v>
      </c>
      <c r="L100" s="5">
        <v>554</v>
      </c>
      <c r="M100" s="5">
        <v>2</v>
      </c>
      <c r="N100" s="5">
        <v>23126192</v>
      </c>
      <c r="O100" s="5">
        <v>1521503</v>
      </c>
      <c r="P100" s="5">
        <v>10973808</v>
      </c>
      <c r="Q100" s="5">
        <v>1142679</v>
      </c>
      <c r="R100" s="5">
        <v>227620851</v>
      </c>
      <c r="S100" s="6">
        <v>254244215</v>
      </c>
    </row>
    <row r="101" spans="1:19" x14ac:dyDescent="0.25">
      <c r="A101" s="7" t="s">
        <v>47</v>
      </c>
      <c r="B101" s="8" t="s">
        <v>65</v>
      </c>
      <c r="C101" s="8" t="s">
        <v>66</v>
      </c>
      <c r="D101" s="8">
        <v>3</v>
      </c>
      <c r="E101" s="8">
        <v>11538664</v>
      </c>
      <c r="F101" s="8">
        <v>11172425</v>
      </c>
      <c r="G101" s="8">
        <v>26753</v>
      </c>
      <c r="H101" s="8">
        <v>19</v>
      </c>
      <c r="I101" s="8">
        <v>649</v>
      </c>
      <c r="J101" s="8">
        <v>200</v>
      </c>
      <c r="K101" s="8">
        <v>658</v>
      </c>
      <c r="L101" s="8">
        <v>599</v>
      </c>
      <c r="M101" s="8">
        <v>2</v>
      </c>
      <c r="N101" s="8">
        <v>23790955</v>
      </c>
      <c r="O101" s="8">
        <v>71034</v>
      </c>
      <c r="P101" s="8">
        <v>12579433</v>
      </c>
      <c r="Q101" s="8">
        <v>1334502</v>
      </c>
      <c r="R101" s="8">
        <v>231453641</v>
      </c>
      <c r="S101" s="9">
        <v>261849853</v>
      </c>
    </row>
    <row r="102" spans="1:19" x14ac:dyDescent="0.25">
      <c r="A102" s="4" t="s">
        <v>48</v>
      </c>
      <c r="B102" s="5" t="s">
        <v>65</v>
      </c>
      <c r="C102" s="5" t="s">
        <v>66</v>
      </c>
      <c r="D102" s="5">
        <v>0</v>
      </c>
      <c r="E102" s="5">
        <v>8177996</v>
      </c>
      <c r="F102" s="5">
        <v>7558541</v>
      </c>
      <c r="G102" s="5">
        <v>159630</v>
      </c>
      <c r="H102" s="5">
        <v>15</v>
      </c>
      <c r="I102" s="5">
        <v>684</v>
      </c>
      <c r="J102" s="5">
        <v>300</v>
      </c>
      <c r="K102" s="5">
        <v>684</v>
      </c>
      <c r="L102" s="5">
        <v>547</v>
      </c>
      <c r="M102" s="5">
        <v>4</v>
      </c>
      <c r="N102" s="5">
        <v>36769579</v>
      </c>
      <c r="O102" s="5">
        <v>98786</v>
      </c>
      <c r="P102" s="5">
        <v>29129321</v>
      </c>
      <c r="Q102" s="5">
        <v>7635846</v>
      </c>
      <c r="R102" s="5">
        <v>206080081</v>
      </c>
      <c r="S102" s="6">
        <v>241562888</v>
      </c>
    </row>
    <row r="103" spans="1:19" x14ac:dyDescent="0.25">
      <c r="A103" s="7" t="s">
        <v>48</v>
      </c>
      <c r="B103" s="8" t="s">
        <v>65</v>
      </c>
      <c r="C103" s="8" t="s">
        <v>66</v>
      </c>
      <c r="D103" s="8">
        <v>1</v>
      </c>
      <c r="E103" s="8">
        <v>1124576</v>
      </c>
      <c r="F103" s="8">
        <v>1054577</v>
      </c>
      <c r="G103" s="8">
        <v>26339</v>
      </c>
      <c r="H103" s="8">
        <v>17</v>
      </c>
      <c r="I103" s="8">
        <v>734</v>
      </c>
      <c r="J103" s="8">
        <v>338</v>
      </c>
      <c r="K103" s="8">
        <v>734</v>
      </c>
      <c r="L103" s="8">
        <v>549</v>
      </c>
      <c r="M103" s="8">
        <v>6</v>
      </c>
      <c r="N103" s="8">
        <v>7542106</v>
      </c>
      <c r="O103" s="8">
        <v>17734</v>
      </c>
      <c r="P103" s="8">
        <v>6470754</v>
      </c>
      <c r="Q103" s="8">
        <v>2012832</v>
      </c>
      <c r="R103" s="8">
        <v>24778518</v>
      </c>
      <c r="S103" s="9">
        <v>32163895</v>
      </c>
    </row>
    <row r="104" spans="1:19" x14ac:dyDescent="0.25">
      <c r="A104" s="4" t="s">
        <v>48</v>
      </c>
      <c r="B104" s="5" t="s">
        <v>65</v>
      </c>
      <c r="C104" s="5" t="s">
        <v>66</v>
      </c>
      <c r="D104" s="5">
        <v>2</v>
      </c>
      <c r="E104" s="5">
        <v>1089963</v>
      </c>
      <c r="F104" s="5">
        <v>1021428</v>
      </c>
      <c r="G104" s="5">
        <v>25527</v>
      </c>
      <c r="H104" s="5">
        <v>19</v>
      </c>
      <c r="I104" s="5">
        <v>738</v>
      </c>
      <c r="J104" s="5">
        <v>338</v>
      </c>
      <c r="K104" s="5">
        <v>739</v>
      </c>
      <c r="L104" s="5">
        <v>531</v>
      </c>
      <c r="M104" s="5">
        <v>7</v>
      </c>
      <c r="N104" s="5">
        <v>7709195</v>
      </c>
      <c r="O104" s="5">
        <v>279219</v>
      </c>
      <c r="P104" s="5">
        <v>6408593</v>
      </c>
      <c r="Q104" s="5">
        <v>1972829</v>
      </c>
      <c r="R104" s="5">
        <v>22606630</v>
      </c>
      <c r="S104" s="6">
        <v>29705868</v>
      </c>
    </row>
    <row r="105" spans="1:19" x14ac:dyDescent="0.25">
      <c r="A105" s="7" t="s">
        <v>48</v>
      </c>
      <c r="B105" s="8" t="s">
        <v>65</v>
      </c>
      <c r="C105" s="8" t="s">
        <v>66</v>
      </c>
      <c r="D105" s="8">
        <v>3</v>
      </c>
      <c r="E105" s="8">
        <v>1179074</v>
      </c>
      <c r="F105" s="8">
        <v>1105572</v>
      </c>
      <c r="G105" s="8">
        <v>25800</v>
      </c>
      <c r="H105" s="8">
        <v>17</v>
      </c>
      <c r="I105" s="8">
        <v>699</v>
      </c>
      <c r="J105" s="8">
        <v>350</v>
      </c>
      <c r="K105" s="8">
        <v>699</v>
      </c>
      <c r="L105" s="8">
        <v>649</v>
      </c>
      <c r="M105" s="8">
        <v>6</v>
      </c>
      <c r="N105" s="8">
        <v>7591818</v>
      </c>
      <c r="O105" s="8">
        <v>18344</v>
      </c>
      <c r="P105" s="8">
        <v>6469072</v>
      </c>
      <c r="Q105" s="8">
        <v>1984744</v>
      </c>
      <c r="R105" s="8">
        <v>23982941</v>
      </c>
      <c r="S105" s="9">
        <v>31656197</v>
      </c>
    </row>
    <row r="106" spans="1:19" x14ac:dyDescent="0.25">
      <c r="A106" s="4" t="s">
        <v>49</v>
      </c>
      <c r="B106" s="5" t="s">
        <v>65</v>
      </c>
      <c r="C106" s="5" t="s">
        <v>66</v>
      </c>
      <c r="D106" s="5">
        <v>0</v>
      </c>
      <c r="E106" s="5">
        <v>9340850</v>
      </c>
      <c r="F106" s="5">
        <v>9226173</v>
      </c>
      <c r="G106" s="5">
        <v>45951</v>
      </c>
      <c r="H106" s="5">
        <v>17</v>
      </c>
      <c r="I106" s="5">
        <v>874</v>
      </c>
      <c r="J106" s="5">
        <v>438</v>
      </c>
      <c r="K106" s="5">
        <v>874</v>
      </c>
      <c r="L106" s="5">
        <v>571</v>
      </c>
      <c r="M106" s="5">
        <v>1</v>
      </c>
      <c r="N106" s="5">
        <v>15840259</v>
      </c>
      <c r="O106" s="5">
        <v>24028</v>
      </c>
      <c r="P106" s="5">
        <v>6591811</v>
      </c>
      <c r="Q106" s="5">
        <v>2312878</v>
      </c>
      <c r="R106" s="5">
        <v>477209498</v>
      </c>
      <c r="S106" s="6">
        <v>493617938</v>
      </c>
    </row>
    <row r="107" spans="1:19" x14ac:dyDescent="0.25">
      <c r="A107" s="7" t="s">
        <v>49</v>
      </c>
      <c r="B107" s="8" t="s">
        <v>65</v>
      </c>
      <c r="C107" s="8" t="s">
        <v>66</v>
      </c>
      <c r="D107" s="8">
        <v>1</v>
      </c>
      <c r="E107" s="8">
        <v>1740375</v>
      </c>
      <c r="F107" s="8">
        <v>1680773</v>
      </c>
      <c r="G107" s="8">
        <v>29368</v>
      </c>
      <c r="H107" s="8">
        <v>17</v>
      </c>
      <c r="I107" s="8">
        <v>890</v>
      </c>
      <c r="J107" s="8">
        <v>400</v>
      </c>
      <c r="K107" s="8">
        <v>890</v>
      </c>
      <c r="L107" s="8">
        <v>548</v>
      </c>
      <c r="M107" s="8">
        <v>5</v>
      </c>
      <c r="N107" s="8">
        <v>9940868</v>
      </c>
      <c r="O107" s="8">
        <v>27015</v>
      </c>
      <c r="P107" s="8">
        <v>8233273</v>
      </c>
      <c r="Q107" s="8">
        <v>2459982</v>
      </c>
      <c r="R107" s="8">
        <v>18658864</v>
      </c>
      <c r="S107" s="9">
        <v>27835860</v>
      </c>
    </row>
    <row r="108" spans="1:19" x14ac:dyDescent="0.25">
      <c r="A108" s="4" t="s">
        <v>49</v>
      </c>
      <c r="B108" s="5" t="s">
        <v>65</v>
      </c>
      <c r="C108" s="5" t="s">
        <v>66</v>
      </c>
      <c r="D108" s="5">
        <v>2</v>
      </c>
      <c r="E108" s="5">
        <v>1742276</v>
      </c>
      <c r="F108" s="5">
        <v>1678992</v>
      </c>
      <c r="G108" s="5">
        <v>29888</v>
      </c>
      <c r="H108" s="5">
        <v>15</v>
      </c>
      <c r="I108" s="5">
        <v>849</v>
      </c>
      <c r="J108" s="5">
        <v>400</v>
      </c>
      <c r="K108" s="5">
        <v>856</v>
      </c>
      <c r="L108" s="5">
        <v>556</v>
      </c>
      <c r="M108" s="5">
        <v>5</v>
      </c>
      <c r="N108" s="5">
        <v>10292082</v>
      </c>
      <c r="O108" s="5">
        <v>302084</v>
      </c>
      <c r="P108" s="5">
        <v>8311006</v>
      </c>
      <c r="Q108" s="5">
        <v>2480381</v>
      </c>
      <c r="R108" s="5">
        <v>18761783</v>
      </c>
      <c r="S108" s="6">
        <v>27907850</v>
      </c>
    </row>
    <row r="109" spans="1:19" x14ac:dyDescent="0.25">
      <c r="A109" s="7" t="s">
        <v>49</v>
      </c>
      <c r="B109" s="8" t="s">
        <v>65</v>
      </c>
      <c r="C109" s="8" t="s">
        <v>66</v>
      </c>
      <c r="D109" s="8">
        <v>3</v>
      </c>
      <c r="E109" s="8">
        <v>1740091</v>
      </c>
      <c r="F109" s="8">
        <v>1680845</v>
      </c>
      <c r="G109" s="8">
        <v>28890</v>
      </c>
      <c r="H109" s="8">
        <v>15</v>
      </c>
      <c r="I109" s="8">
        <v>898</v>
      </c>
      <c r="J109" s="8">
        <v>400</v>
      </c>
      <c r="K109" s="8">
        <v>898</v>
      </c>
      <c r="L109" s="8">
        <v>599</v>
      </c>
      <c r="M109" s="8">
        <v>5</v>
      </c>
      <c r="N109" s="8">
        <v>9703518</v>
      </c>
      <c r="O109" s="8">
        <v>26757</v>
      </c>
      <c r="P109" s="8">
        <v>7996100</v>
      </c>
      <c r="Q109" s="8">
        <v>2411381</v>
      </c>
      <c r="R109" s="8">
        <v>18655702</v>
      </c>
      <c r="S109" s="9">
        <v>27688068</v>
      </c>
    </row>
    <row r="110" spans="1:19" x14ac:dyDescent="0.25">
      <c r="A110" s="4" t="s">
        <v>50</v>
      </c>
      <c r="B110" s="5" t="s">
        <v>65</v>
      </c>
      <c r="C110" s="5" t="s">
        <v>66</v>
      </c>
      <c r="D110" s="5">
        <v>0</v>
      </c>
      <c r="E110" s="5">
        <v>5676000</v>
      </c>
      <c r="F110" s="5">
        <v>5418330</v>
      </c>
      <c r="G110" s="5">
        <v>51468</v>
      </c>
      <c r="H110" s="5">
        <v>19</v>
      </c>
      <c r="I110" s="5">
        <v>843</v>
      </c>
      <c r="J110" s="5">
        <v>393</v>
      </c>
      <c r="K110" s="5">
        <v>843</v>
      </c>
      <c r="L110" s="5">
        <v>597</v>
      </c>
      <c r="M110" s="5">
        <v>3</v>
      </c>
      <c r="N110" s="5">
        <v>22570441</v>
      </c>
      <c r="O110" s="5">
        <v>73147</v>
      </c>
      <c r="P110" s="5">
        <v>17085049</v>
      </c>
      <c r="Q110" s="5">
        <v>2869904</v>
      </c>
      <c r="R110" s="5">
        <v>82390363</v>
      </c>
      <c r="S110" s="6">
        <v>106201457</v>
      </c>
    </row>
    <row r="111" spans="1:19" x14ac:dyDescent="0.25">
      <c r="A111" s="7" t="s">
        <v>50</v>
      </c>
      <c r="B111" s="8" t="s">
        <v>65</v>
      </c>
      <c r="C111" s="8" t="s">
        <v>66</v>
      </c>
      <c r="D111" s="8">
        <v>1</v>
      </c>
      <c r="E111" s="8">
        <v>5129964</v>
      </c>
      <c r="F111" s="8">
        <v>4887853</v>
      </c>
      <c r="G111" s="8">
        <v>48146</v>
      </c>
      <c r="H111" s="8">
        <v>23</v>
      </c>
      <c r="I111" s="8">
        <v>784</v>
      </c>
      <c r="J111" s="8">
        <v>384</v>
      </c>
      <c r="K111" s="8">
        <v>785</v>
      </c>
      <c r="L111" s="8">
        <v>551</v>
      </c>
      <c r="M111" s="8">
        <v>4</v>
      </c>
      <c r="N111" s="8">
        <v>21742707</v>
      </c>
      <c r="O111" s="8">
        <v>75041</v>
      </c>
      <c r="P111" s="8">
        <v>16785877</v>
      </c>
      <c r="Q111" s="8">
        <v>2747277</v>
      </c>
      <c r="R111" s="8">
        <v>62744350</v>
      </c>
      <c r="S111" s="9">
        <v>85600301</v>
      </c>
    </row>
    <row r="112" spans="1:19" x14ac:dyDescent="0.25">
      <c r="A112" s="4" t="s">
        <v>50</v>
      </c>
      <c r="B112" s="5" t="s">
        <v>65</v>
      </c>
      <c r="C112" s="5" t="s">
        <v>66</v>
      </c>
      <c r="D112" s="5">
        <v>2</v>
      </c>
      <c r="E112" s="5">
        <v>4500607</v>
      </c>
      <c r="F112" s="5">
        <v>4271395</v>
      </c>
      <c r="G112" s="5">
        <v>37213</v>
      </c>
      <c r="H112" s="5">
        <v>25</v>
      </c>
      <c r="I112" s="5">
        <v>850</v>
      </c>
      <c r="J112" s="5">
        <v>400</v>
      </c>
      <c r="K112" s="5">
        <v>854</v>
      </c>
      <c r="L112" s="5">
        <v>652</v>
      </c>
      <c r="M112" s="5">
        <v>4</v>
      </c>
      <c r="N112" s="5">
        <v>19821972</v>
      </c>
      <c r="O112" s="5">
        <v>926854</v>
      </c>
      <c r="P112" s="5">
        <v>14623759</v>
      </c>
      <c r="Q112" s="5">
        <v>2187854</v>
      </c>
      <c r="R112" s="5">
        <v>52788565</v>
      </c>
      <c r="S112" s="6">
        <v>72702167</v>
      </c>
    </row>
    <row r="113" spans="1:19" x14ac:dyDescent="0.25">
      <c r="A113" s="7" t="s">
        <v>50</v>
      </c>
      <c r="B113" s="8" t="s">
        <v>65</v>
      </c>
      <c r="C113" s="8" t="s">
        <v>66</v>
      </c>
      <c r="D113" s="8">
        <v>3</v>
      </c>
      <c r="E113" s="8">
        <v>4996654</v>
      </c>
      <c r="F113" s="8">
        <v>4775868</v>
      </c>
      <c r="G113" s="8">
        <v>46635</v>
      </c>
      <c r="H113" s="8">
        <v>29</v>
      </c>
      <c r="I113" s="8">
        <v>897</v>
      </c>
      <c r="J113" s="8">
        <v>450</v>
      </c>
      <c r="K113" s="8">
        <v>897</v>
      </c>
      <c r="L113" s="8">
        <v>603</v>
      </c>
      <c r="M113" s="8">
        <v>4</v>
      </c>
      <c r="N113" s="8">
        <v>20997264</v>
      </c>
      <c r="O113" s="8">
        <v>76350</v>
      </c>
      <c r="P113" s="8">
        <v>16150363</v>
      </c>
      <c r="Q113" s="8">
        <v>2678966</v>
      </c>
      <c r="R113" s="8">
        <v>57507911</v>
      </c>
      <c r="S113" s="9">
        <v>79274788</v>
      </c>
    </row>
    <row r="114" spans="1:19" x14ac:dyDescent="0.25">
      <c r="A114" s="4" t="s">
        <v>51</v>
      </c>
      <c r="B114" s="5" t="s">
        <v>65</v>
      </c>
      <c r="C114" s="5" t="s">
        <v>66</v>
      </c>
      <c r="D114" s="5">
        <v>0</v>
      </c>
      <c r="E114" s="5">
        <v>6776510</v>
      </c>
      <c r="F114" s="5">
        <v>5911919</v>
      </c>
      <c r="G114" s="5">
        <v>538879</v>
      </c>
      <c r="H114" s="5">
        <v>25</v>
      </c>
      <c r="I114" s="5">
        <v>800</v>
      </c>
      <c r="J114" s="5">
        <v>350</v>
      </c>
      <c r="K114" s="5">
        <v>800</v>
      </c>
      <c r="L114" s="5">
        <v>588</v>
      </c>
      <c r="M114" s="5">
        <v>22</v>
      </c>
      <c r="N114" s="5">
        <v>153693224</v>
      </c>
      <c r="O114" s="5">
        <v>908349</v>
      </c>
      <c r="P114" s="5">
        <v>146873578</v>
      </c>
      <c r="Q114" s="5">
        <v>40502895</v>
      </c>
      <c r="R114" s="5">
        <v>98232939</v>
      </c>
      <c r="S114" s="6">
        <v>234333868</v>
      </c>
    </row>
    <row r="115" spans="1:19" x14ac:dyDescent="0.25">
      <c r="A115" s="7" t="s">
        <v>51</v>
      </c>
      <c r="B115" s="8" t="s">
        <v>65</v>
      </c>
      <c r="C115" s="8" t="s">
        <v>66</v>
      </c>
      <c r="D115" s="8">
        <v>1</v>
      </c>
      <c r="E115" s="8">
        <v>4876151</v>
      </c>
      <c r="F115" s="8">
        <v>3977389</v>
      </c>
      <c r="G115" s="8">
        <v>653406</v>
      </c>
      <c r="H115" s="8">
        <v>21</v>
      </c>
      <c r="I115" s="8">
        <v>848</v>
      </c>
      <c r="J115" s="8">
        <v>350</v>
      </c>
      <c r="K115" s="8">
        <v>848</v>
      </c>
      <c r="L115" s="8">
        <v>550</v>
      </c>
      <c r="M115" s="8">
        <v>40</v>
      </c>
      <c r="N115" s="8">
        <v>195656021</v>
      </c>
      <c r="O115" s="8">
        <v>987437</v>
      </c>
      <c r="P115" s="8">
        <v>190691267</v>
      </c>
      <c r="Q115" s="8">
        <v>52422528</v>
      </c>
      <c r="R115" s="8">
        <v>32847234</v>
      </c>
      <c r="S115" s="9">
        <v>209287639</v>
      </c>
    </row>
    <row r="116" spans="1:19" x14ac:dyDescent="0.25">
      <c r="A116" s="4" t="s">
        <v>51</v>
      </c>
      <c r="B116" s="5" t="s">
        <v>65</v>
      </c>
      <c r="C116" s="5" t="s">
        <v>66</v>
      </c>
      <c r="D116" s="5">
        <v>2</v>
      </c>
      <c r="E116" s="5">
        <v>3676829</v>
      </c>
      <c r="F116" s="5">
        <v>2974845</v>
      </c>
      <c r="G116" s="5">
        <v>519360</v>
      </c>
      <c r="H116" s="5">
        <v>21</v>
      </c>
      <c r="I116" s="5">
        <v>843</v>
      </c>
      <c r="J116" s="5">
        <v>350</v>
      </c>
      <c r="K116" s="5">
        <v>844</v>
      </c>
      <c r="L116" s="5">
        <v>649</v>
      </c>
      <c r="M116" s="5">
        <v>44</v>
      </c>
      <c r="N116" s="5">
        <v>163764081</v>
      </c>
      <c r="O116" s="5">
        <v>2823075</v>
      </c>
      <c r="P116" s="5">
        <v>157966164</v>
      </c>
      <c r="Q116" s="5">
        <v>43532042</v>
      </c>
      <c r="R116" s="5">
        <v>24964585</v>
      </c>
      <c r="S116" s="6">
        <v>172175729</v>
      </c>
    </row>
    <row r="117" spans="1:19" x14ac:dyDescent="0.25">
      <c r="A117" s="7" t="s">
        <v>51</v>
      </c>
      <c r="B117" s="8" t="s">
        <v>65</v>
      </c>
      <c r="C117" s="8" t="s">
        <v>66</v>
      </c>
      <c r="D117" s="8">
        <v>3</v>
      </c>
      <c r="E117" s="8">
        <v>4125849</v>
      </c>
      <c r="F117" s="8">
        <v>3362339</v>
      </c>
      <c r="G117" s="8">
        <v>575306</v>
      </c>
      <c r="H117" s="8">
        <v>19</v>
      </c>
      <c r="I117" s="8">
        <v>844</v>
      </c>
      <c r="J117" s="8">
        <v>350</v>
      </c>
      <c r="K117" s="8">
        <v>844</v>
      </c>
      <c r="L117" s="8">
        <v>599</v>
      </c>
      <c r="M117" s="8">
        <v>43</v>
      </c>
      <c r="N117" s="8">
        <v>177718536</v>
      </c>
      <c r="O117" s="8">
        <v>846653</v>
      </c>
      <c r="P117" s="8">
        <v>173509591</v>
      </c>
      <c r="Q117" s="8">
        <v>47946798</v>
      </c>
      <c r="R117" s="8">
        <v>27837723</v>
      </c>
      <c r="S117" s="9">
        <v>189530596</v>
      </c>
    </row>
    <row r="118" spans="1:19" x14ac:dyDescent="0.25">
      <c r="A118" s="4" t="s">
        <v>52</v>
      </c>
      <c r="B118" s="5" t="s">
        <v>65</v>
      </c>
      <c r="C118" s="5" t="s">
        <v>66</v>
      </c>
      <c r="D118" s="5">
        <v>0</v>
      </c>
      <c r="E118" s="5">
        <v>3053024</v>
      </c>
      <c r="F118" s="5">
        <v>2839596</v>
      </c>
      <c r="G118" s="5">
        <v>87765</v>
      </c>
      <c r="H118" s="5">
        <v>23</v>
      </c>
      <c r="I118" s="5">
        <v>1148</v>
      </c>
      <c r="J118" s="5">
        <v>550</v>
      </c>
      <c r="K118" s="5">
        <v>1148</v>
      </c>
      <c r="L118" s="5">
        <v>806</v>
      </c>
      <c r="M118" s="5">
        <v>9</v>
      </c>
      <c r="N118" s="5">
        <v>29128374</v>
      </c>
      <c r="O118" s="5">
        <v>87470</v>
      </c>
      <c r="P118" s="5">
        <v>26204345</v>
      </c>
      <c r="Q118" s="5">
        <v>6645911</v>
      </c>
      <c r="R118" s="5">
        <v>42572965</v>
      </c>
      <c r="S118" s="6">
        <v>70052180</v>
      </c>
    </row>
    <row r="119" spans="1:19" x14ac:dyDescent="0.25">
      <c r="A119" s="7" t="s">
        <v>52</v>
      </c>
      <c r="B119" s="8" t="s">
        <v>65</v>
      </c>
      <c r="C119" s="8" t="s">
        <v>66</v>
      </c>
      <c r="D119" s="8">
        <v>1</v>
      </c>
      <c r="E119" s="8">
        <v>2891588</v>
      </c>
      <c r="F119" s="8">
        <v>2687754</v>
      </c>
      <c r="G119" s="8">
        <v>91984</v>
      </c>
      <c r="H119" s="8">
        <v>33</v>
      </c>
      <c r="I119" s="8">
        <v>1149</v>
      </c>
      <c r="J119" s="8">
        <v>500</v>
      </c>
      <c r="K119" s="8">
        <v>1149</v>
      </c>
      <c r="L119" s="8">
        <v>850</v>
      </c>
      <c r="M119" s="8">
        <v>10</v>
      </c>
      <c r="N119" s="8">
        <v>31447583</v>
      </c>
      <c r="O119" s="8">
        <v>98116</v>
      </c>
      <c r="P119" s="8">
        <v>28664255</v>
      </c>
      <c r="Q119" s="8">
        <v>7142036</v>
      </c>
      <c r="R119" s="8">
        <v>34133292</v>
      </c>
      <c r="S119" s="9">
        <v>63380561</v>
      </c>
    </row>
    <row r="120" spans="1:19" x14ac:dyDescent="0.25">
      <c r="A120" s="4" t="s">
        <v>52</v>
      </c>
      <c r="B120" s="5" t="s">
        <v>65</v>
      </c>
      <c r="C120" s="5" t="s">
        <v>66</v>
      </c>
      <c r="D120" s="5">
        <v>2</v>
      </c>
      <c r="E120" s="5">
        <v>2932350</v>
      </c>
      <c r="F120" s="5">
        <v>2722633</v>
      </c>
      <c r="G120" s="5">
        <v>88463</v>
      </c>
      <c r="H120" s="5">
        <v>25</v>
      </c>
      <c r="I120" s="5">
        <v>1195</v>
      </c>
      <c r="J120" s="5">
        <v>550</v>
      </c>
      <c r="K120" s="5">
        <v>1199</v>
      </c>
      <c r="L120" s="5">
        <v>803</v>
      </c>
      <c r="M120" s="5">
        <v>10</v>
      </c>
      <c r="N120" s="5">
        <v>30755529</v>
      </c>
      <c r="O120" s="5">
        <v>845114</v>
      </c>
      <c r="P120" s="5">
        <v>27187854</v>
      </c>
      <c r="Q120" s="5">
        <v>6747374</v>
      </c>
      <c r="R120" s="5">
        <v>37210915</v>
      </c>
      <c r="S120" s="6">
        <v>64896746</v>
      </c>
    </row>
    <row r="121" spans="1:19" x14ac:dyDescent="0.25">
      <c r="A121" s="7" t="s">
        <v>52</v>
      </c>
      <c r="B121" s="8" t="s">
        <v>65</v>
      </c>
      <c r="C121" s="8" t="s">
        <v>66</v>
      </c>
      <c r="D121" s="8">
        <v>3</v>
      </c>
      <c r="E121" s="8">
        <v>2914950</v>
      </c>
      <c r="F121" s="8">
        <v>2705562</v>
      </c>
      <c r="G121" s="8">
        <v>91763</v>
      </c>
      <c r="H121" s="8">
        <v>25</v>
      </c>
      <c r="I121" s="8">
        <v>1155</v>
      </c>
      <c r="J121" s="8">
        <v>557</v>
      </c>
      <c r="K121" s="8">
        <v>1160</v>
      </c>
      <c r="L121" s="8">
        <v>756</v>
      </c>
      <c r="M121" s="8">
        <v>10</v>
      </c>
      <c r="N121" s="8">
        <v>31333664</v>
      </c>
      <c r="O121" s="8">
        <v>108080</v>
      </c>
      <c r="P121" s="8">
        <v>28522724</v>
      </c>
      <c r="Q121" s="8">
        <v>7077586</v>
      </c>
      <c r="R121" s="8">
        <v>34479810</v>
      </c>
      <c r="S121" s="9">
        <v>63464114</v>
      </c>
    </row>
    <row r="122" spans="1:19" x14ac:dyDescent="0.25">
      <c r="A122" s="4" t="s">
        <v>55</v>
      </c>
      <c r="B122" s="5" t="s">
        <v>65</v>
      </c>
      <c r="C122" s="5" t="s">
        <v>66</v>
      </c>
      <c r="D122" s="5">
        <v>0</v>
      </c>
      <c r="E122" s="5">
        <v>15535118</v>
      </c>
      <c r="F122" s="5">
        <v>15256601</v>
      </c>
      <c r="G122" s="5">
        <v>25169</v>
      </c>
      <c r="H122" s="5">
        <v>19</v>
      </c>
      <c r="I122" s="5">
        <v>736</v>
      </c>
      <c r="J122" s="5">
        <v>188</v>
      </c>
      <c r="K122" s="5">
        <v>736</v>
      </c>
      <c r="L122" s="5">
        <v>636</v>
      </c>
      <c r="M122" s="5">
        <v>1</v>
      </c>
      <c r="N122" s="5">
        <v>26791581</v>
      </c>
      <c r="O122" s="5">
        <v>17749</v>
      </c>
      <c r="P122" s="5">
        <v>11526668</v>
      </c>
      <c r="Q122" s="5">
        <v>1194896</v>
      </c>
      <c r="R122" s="5">
        <v>290602247</v>
      </c>
      <c r="S122" s="6">
        <v>319285551</v>
      </c>
    </row>
    <row r="123" spans="1:19" x14ac:dyDescent="0.25">
      <c r="A123" s="7" t="s">
        <v>55</v>
      </c>
      <c r="B123" s="8" t="s">
        <v>65</v>
      </c>
      <c r="C123" s="8" t="s">
        <v>66</v>
      </c>
      <c r="D123" s="8">
        <v>1</v>
      </c>
      <c r="E123" s="8">
        <v>5708824</v>
      </c>
      <c r="F123" s="8">
        <v>5531684</v>
      </c>
      <c r="G123" s="8">
        <v>5819</v>
      </c>
      <c r="H123" s="8">
        <v>17</v>
      </c>
      <c r="I123" s="8">
        <v>549</v>
      </c>
      <c r="J123" s="8">
        <v>150</v>
      </c>
      <c r="K123" s="8">
        <v>549</v>
      </c>
      <c r="L123" s="8">
        <v>499</v>
      </c>
      <c r="M123" s="8">
        <v>2</v>
      </c>
      <c r="N123" s="8">
        <v>12334976</v>
      </c>
      <c r="O123" s="8">
        <v>22399</v>
      </c>
      <c r="P123" s="8">
        <v>6785035</v>
      </c>
      <c r="Q123" s="8">
        <v>277956</v>
      </c>
      <c r="R123" s="8">
        <v>156572500</v>
      </c>
      <c r="S123" s="9">
        <v>171109914</v>
      </c>
    </row>
    <row r="124" spans="1:19" x14ac:dyDescent="0.25">
      <c r="A124" s="4" t="s">
        <v>55</v>
      </c>
      <c r="B124" s="5" t="s">
        <v>65</v>
      </c>
      <c r="C124" s="5" t="s">
        <v>66</v>
      </c>
      <c r="D124" s="5">
        <v>2</v>
      </c>
      <c r="E124" s="5">
        <v>5807201</v>
      </c>
      <c r="F124" s="5">
        <v>5590905</v>
      </c>
      <c r="G124" s="5">
        <v>20560</v>
      </c>
      <c r="H124" s="5">
        <v>19</v>
      </c>
      <c r="I124" s="5">
        <v>550</v>
      </c>
      <c r="J124" s="5">
        <v>200</v>
      </c>
      <c r="K124" s="5">
        <v>554</v>
      </c>
      <c r="L124" s="5">
        <v>554</v>
      </c>
      <c r="M124" s="5">
        <v>2</v>
      </c>
      <c r="N124" s="5">
        <v>15533378</v>
      </c>
      <c r="O124" s="5">
        <v>907993</v>
      </c>
      <c r="P124" s="5">
        <v>9034487</v>
      </c>
      <c r="Q124" s="5">
        <v>985128</v>
      </c>
      <c r="R124" s="5">
        <v>147931585</v>
      </c>
      <c r="S124" s="6">
        <v>164925774</v>
      </c>
    </row>
    <row r="125" spans="1:19" x14ac:dyDescent="0.25">
      <c r="A125" s="7" t="s">
        <v>55</v>
      </c>
      <c r="B125" s="8" t="s">
        <v>65</v>
      </c>
      <c r="C125" s="8" t="s">
        <v>66</v>
      </c>
      <c r="D125" s="8">
        <v>3</v>
      </c>
      <c r="E125" s="8">
        <v>5482317</v>
      </c>
      <c r="F125" s="8">
        <v>5312562</v>
      </c>
      <c r="G125" s="8">
        <v>5870</v>
      </c>
      <c r="H125" s="8">
        <v>17</v>
      </c>
      <c r="I125" s="8">
        <v>597</v>
      </c>
      <c r="J125" s="8">
        <v>222</v>
      </c>
      <c r="K125" s="8">
        <v>597</v>
      </c>
      <c r="L125" s="8">
        <v>497</v>
      </c>
      <c r="M125" s="8">
        <v>2</v>
      </c>
      <c r="N125" s="8">
        <v>11859809</v>
      </c>
      <c r="O125" s="8">
        <v>24111</v>
      </c>
      <c r="P125" s="8">
        <v>6527156</v>
      </c>
      <c r="Q125" s="8">
        <v>282937</v>
      </c>
      <c r="R125" s="8">
        <v>144272777</v>
      </c>
      <c r="S125" s="9">
        <v>158307888</v>
      </c>
    </row>
    <row r="126" spans="1:19" x14ac:dyDescent="0.25">
      <c r="A126" s="4" t="s">
        <v>56</v>
      </c>
      <c r="B126" s="5" t="s">
        <v>65</v>
      </c>
      <c r="C126" s="5" t="s">
        <v>66</v>
      </c>
      <c r="D126" s="5">
        <v>0</v>
      </c>
      <c r="E126" s="5">
        <v>2067039</v>
      </c>
      <c r="F126" s="5">
        <v>1992487</v>
      </c>
      <c r="G126" s="5">
        <v>13451</v>
      </c>
      <c r="H126" s="5">
        <v>13</v>
      </c>
      <c r="I126" s="5">
        <v>597</v>
      </c>
      <c r="J126" s="5">
        <v>194</v>
      </c>
      <c r="K126" s="5">
        <v>597</v>
      </c>
      <c r="L126" s="5">
        <v>547</v>
      </c>
      <c r="M126" s="5">
        <v>2</v>
      </c>
      <c r="N126" s="5">
        <v>5015408</v>
      </c>
      <c r="O126" s="5">
        <v>7515</v>
      </c>
      <c r="P126" s="5">
        <v>3018399</v>
      </c>
      <c r="Q126" s="5">
        <v>655344</v>
      </c>
      <c r="R126" s="5">
        <v>85834300</v>
      </c>
      <c r="S126" s="6">
        <v>91525782</v>
      </c>
    </row>
    <row r="127" spans="1:19" x14ac:dyDescent="0.25">
      <c r="A127" s="7" t="s">
        <v>56</v>
      </c>
      <c r="B127" s="8" t="s">
        <v>65</v>
      </c>
      <c r="C127" s="8" t="s">
        <v>66</v>
      </c>
      <c r="D127" s="8">
        <v>1</v>
      </c>
      <c r="E127" s="8">
        <v>1421645</v>
      </c>
      <c r="F127" s="8">
        <v>1344092</v>
      </c>
      <c r="G127" s="8">
        <v>8412</v>
      </c>
      <c r="H127" s="8">
        <v>15</v>
      </c>
      <c r="I127" s="8">
        <v>657</v>
      </c>
      <c r="J127" s="8">
        <v>300</v>
      </c>
      <c r="K127" s="8">
        <v>657</v>
      </c>
      <c r="L127" s="8">
        <v>549</v>
      </c>
      <c r="M127" s="8">
        <v>3</v>
      </c>
      <c r="N127" s="8">
        <v>4395272</v>
      </c>
      <c r="O127" s="8">
        <v>9702</v>
      </c>
      <c r="P127" s="8">
        <v>3045145</v>
      </c>
      <c r="Q127" s="8">
        <v>423830</v>
      </c>
      <c r="R127" s="8">
        <v>45833096</v>
      </c>
      <c r="S127" s="9">
        <v>51127125</v>
      </c>
    </row>
    <row r="128" spans="1:19" x14ac:dyDescent="0.25">
      <c r="A128" s="4" t="s">
        <v>56</v>
      </c>
      <c r="B128" s="5" t="s">
        <v>65</v>
      </c>
      <c r="C128" s="5" t="s">
        <v>66</v>
      </c>
      <c r="D128" s="5">
        <v>2</v>
      </c>
      <c r="E128" s="5">
        <v>1442188</v>
      </c>
      <c r="F128" s="5">
        <v>1396494</v>
      </c>
      <c r="G128" s="5">
        <v>5100</v>
      </c>
      <c r="H128" s="5">
        <v>13</v>
      </c>
      <c r="I128" s="5">
        <v>530</v>
      </c>
      <c r="J128" s="5">
        <v>200</v>
      </c>
      <c r="K128" s="5">
        <v>531</v>
      </c>
      <c r="L128" s="5">
        <v>504</v>
      </c>
      <c r="M128" s="5">
        <v>2</v>
      </c>
      <c r="N128" s="5">
        <v>3179586</v>
      </c>
      <c r="O128" s="5">
        <v>173505</v>
      </c>
      <c r="P128" s="5">
        <v>1609590</v>
      </c>
      <c r="Q128" s="5">
        <v>253331</v>
      </c>
      <c r="R128" s="5">
        <v>45894170</v>
      </c>
      <c r="S128" s="6">
        <v>49175200</v>
      </c>
    </row>
    <row r="129" spans="1:19" x14ac:dyDescent="0.25">
      <c r="A129" s="7" t="s">
        <v>56</v>
      </c>
      <c r="B129" s="8" t="s">
        <v>65</v>
      </c>
      <c r="C129" s="8" t="s">
        <v>66</v>
      </c>
      <c r="D129" s="8">
        <v>3</v>
      </c>
      <c r="E129" s="8">
        <v>1423162</v>
      </c>
      <c r="F129" s="8">
        <v>1344111</v>
      </c>
      <c r="G129" s="8">
        <v>9030</v>
      </c>
      <c r="H129" s="8">
        <v>17</v>
      </c>
      <c r="I129" s="8">
        <v>586</v>
      </c>
      <c r="J129" s="8">
        <v>200</v>
      </c>
      <c r="K129" s="8">
        <v>593</v>
      </c>
      <c r="L129" s="8">
        <v>505</v>
      </c>
      <c r="M129" s="8">
        <v>3</v>
      </c>
      <c r="N129" s="8">
        <v>4455483</v>
      </c>
      <c r="O129" s="8">
        <v>11262</v>
      </c>
      <c r="P129" s="8">
        <v>3103662</v>
      </c>
      <c r="Q129" s="8">
        <v>453173</v>
      </c>
      <c r="R129" s="8">
        <v>45612936</v>
      </c>
      <c r="S129" s="9">
        <v>50791324</v>
      </c>
    </row>
    <row r="130" spans="1:19" x14ac:dyDescent="0.25">
      <c r="A130" s="4" t="s">
        <v>57</v>
      </c>
      <c r="B130" s="5" t="s">
        <v>65</v>
      </c>
      <c r="C130" s="5" t="s">
        <v>66</v>
      </c>
      <c r="D130" s="5">
        <v>0</v>
      </c>
      <c r="E130" s="5">
        <v>3458294</v>
      </c>
      <c r="F130" s="5">
        <v>3393150</v>
      </c>
      <c r="G130" s="5">
        <v>12043</v>
      </c>
      <c r="H130" s="5">
        <v>12</v>
      </c>
      <c r="I130" s="5">
        <v>651</v>
      </c>
      <c r="J130" s="5">
        <v>188</v>
      </c>
      <c r="K130" s="5">
        <v>651</v>
      </c>
      <c r="L130" s="5">
        <v>651</v>
      </c>
      <c r="M130" s="5">
        <v>1</v>
      </c>
      <c r="N130" s="5">
        <v>5909667</v>
      </c>
      <c r="O130" s="5">
        <v>5033</v>
      </c>
      <c r="P130" s="5">
        <v>2514992</v>
      </c>
      <c r="Q130" s="5">
        <v>564599</v>
      </c>
      <c r="R130" s="5">
        <v>124738242</v>
      </c>
      <c r="S130" s="6">
        <v>130603909</v>
      </c>
    </row>
    <row r="131" spans="1:19" x14ac:dyDescent="0.25">
      <c r="A131" s="7" t="s">
        <v>57</v>
      </c>
      <c r="B131" s="8" t="s">
        <v>65</v>
      </c>
      <c r="C131" s="8" t="s">
        <v>66</v>
      </c>
      <c r="D131" s="8">
        <v>1</v>
      </c>
      <c r="E131" s="8">
        <v>2863137</v>
      </c>
      <c r="F131" s="8">
        <v>2818545</v>
      </c>
      <c r="G131" s="8">
        <v>8194</v>
      </c>
      <c r="H131" s="8">
        <v>13</v>
      </c>
      <c r="I131" s="8">
        <v>612</v>
      </c>
      <c r="J131" s="8">
        <v>200</v>
      </c>
      <c r="K131" s="8">
        <v>612</v>
      </c>
      <c r="L131" s="8">
        <v>612</v>
      </c>
      <c r="M131" s="8">
        <v>1</v>
      </c>
      <c r="N131" s="8">
        <v>4490501</v>
      </c>
      <c r="O131" s="8">
        <v>5446</v>
      </c>
      <c r="P131" s="8">
        <v>1669808</v>
      </c>
      <c r="Q131" s="8">
        <v>385472</v>
      </c>
      <c r="R131" s="8">
        <v>87674755</v>
      </c>
      <c r="S131" s="9">
        <v>92111303</v>
      </c>
    </row>
    <row r="132" spans="1:19" x14ac:dyDescent="0.25">
      <c r="A132" s="4" t="s">
        <v>57</v>
      </c>
      <c r="B132" s="5" t="s">
        <v>65</v>
      </c>
      <c r="C132" s="5" t="s">
        <v>66</v>
      </c>
      <c r="D132" s="5">
        <v>2</v>
      </c>
      <c r="E132" s="5">
        <v>2854678</v>
      </c>
      <c r="F132" s="5">
        <v>2807510</v>
      </c>
      <c r="G132" s="5">
        <v>4250</v>
      </c>
      <c r="H132" s="5">
        <v>13</v>
      </c>
      <c r="I132" s="5">
        <v>644</v>
      </c>
      <c r="J132" s="5">
        <v>150</v>
      </c>
      <c r="K132" s="5">
        <v>650</v>
      </c>
      <c r="L132" s="5">
        <v>600</v>
      </c>
      <c r="M132" s="5">
        <v>1</v>
      </c>
      <c r="N132" s="5">
        <v>4427916</v>
      </c>
      <c r="O132" s="5">
        <v>186541</v>
      </c>
      <c r="P132" s="5">
        <v>1433886</v>
      </c>
      <c r="Q132" s="5">
        <v>206926</v>
      </c>
      <c r="R132" s="5">
        <v>87487427</v>
      </c>
      <c r="S132" s="6">
        <v>92144020</v>
      </c>
    </row>
    <row r="133" spans="1:19" x14ac:dyDescent="0.25">
      <c r="A133" s="7" t="s">
        <v>57</v>
      </c>
      <c r="B133" s="8" t="s">
        <v>65</v>
      </c>
      <c r="C133" s="8" t="s">
        <v>66</v>
      </c>
      <c r="D133" s="8">
        <v>3</v>
      </c>
      <c r="E133" s="8">
        <v>2857757</v>
      </c>
      <c r="F133" s="8">
        <v>2814333</v>
      </c>
      <c r="G133" s="8">
        <v>7256</v>
      </c>
      <c r="H133" s="8">
        <v>17</v>
      </c>
      <c r="I133" s="8">
        <v>551</v>
      </c>
      <c r="J133" s="8">
        <v>150</v>
      </c>
      <c r="K133" s="8">
        <v>551</v>
      </c>
      <c r="L133" s="8">
        <v>551</v>
      </c>
      <c r="M133" s="8">
        <v>1</v>
      </c>
      <c r="N133" s="8">
        <v>4331633</v>
      </c>
      <c r="O133" s="8">
        <v>4212</v>
      </c>
      <c r="P133" s="8">
        <v>1516203</v>
      </c>
      <c r="Q133" s="8">
        <v>342412</v>
      </c>
      <c r="R133" s="8">
        <v>87548668</v>
      </c>
      <c r="S133" s="9">
        <v>91919019</v>
      </c>
    </row>
    <row r="134" spans="1:19" x14ac:dyDescent="0.25">
      <c r="A134" s="10" t="s">
        <v>58</v>
      </c>
      <c r="B134" s="11" t="s">
        <v>65</v>
      </c>
      <c r="C134" s="12">
        <v>0</v>
      </c>
      <c r="D134" s="12">
        <v>43582641</v>
      </c>
      <c r="E134" s="12"/>
      <c r="F134" s="12"/>
      <c r="G134" s="12"/>
      <c r="H134" s="12"/>
      <c r="I134" s="12"/>
      <c r="J134" s="11">
        <v>1190</v>
      </c>
      <c r="K134" s="11">
        <v>1190</v>
      </c>
      <c r="L134" s="11">
        <v>60</v>
      </c>
      <c r="M134" s="12"/>
      <c r="N134" s="12"/>
      <c r="O134" s="12"/>
      <c r="P134" s="12">
        <f t="shared" ref="P134:P137" si="2">O134-Q134</f>
        <v>0</v>
      </c>
      <c r="Q134" s="12"/>
      <c r="R134" s="12"/>
      <c r="S134" s="21"/>
    </row>
    <row r="135" spans="1:19" x14ac:dyDescent="0.25">
      <c r="A135" s="14" t="s">
        <v>58</v>
      </c>
      <c r="B135" s="15" t="s">
        <v>65</v>
      </c>
      <c r="C135" s="16">
        <v>1</v>
      </c>
      <c r="D135" s="16">
        <v>19874757</v>
      </c>
      <c r="E135" s="16"/>
      <c r="F135" s="16"/>
      <c r="G135" s="16"/>
      <c r="H135" s="16"/>
      <c r="I135" s="16"/>
      <c r="J135" s="15">
        <v>1190</v>
      </c>
      <c r="K135" s="15">
        <v>1190</v>
      </c>
      <c r="L135" s="15">
        <v>91</v>
      </c>
      <c r="M135" s="16"/>
      <c r="N135" s="16"/>
      <c r="O135" s="16"/>
      <c r="P135" s="16">
        <f t="shared" si="2"/>
        <v>0</v>
      </c>
      <c r="Q135" s="16"/>
      <c r="R135" s="16"/>
      <c r="S135" s="22"/>
    </row>
    <row r="136" spans="1:19" x14ac:dyDescent="0.25">
      <c r="A136" s="10" t="s">
        <v>58</v>
      </c>
      <c r="B136" s="11" t="s">
        <v>65</v>
      </c>
      <c r="C136" s="12">
        <v>2</v>
      </c>
      <c r="D136" s="12">
        <v>19264280</v>
      </c>
      <c r="E136" s="12"/>
      <c r="F136" s="12"/>
      <c r="G136" s="12"/>
      <c r="H136" s="12"/>
      <c r="I136" s="12"/>
      <c r="J136" s="11">
        <v>996</v>
      </c>
      <c r="K136" s="11">
        <v>996</v>
      </c>
      <c r="L136" s="11">
        <v>81</v>
      </c>
      <c r="M136" s="12"/>
      <c r="N136" s="12"/>
      <c r="O136" s="12"/>
      <c r="P136" s="12">
        <f t="shared" si="2"/>
        <v>0</v>
      </c>
      <c r="Q136" s="12"/>
      <c r="R136" s="12"/>
      <c r="S136" s="21"/>
    </row>
    <row r="137" spans="1:19" x14ac:dyDescent="0.25">
      <c r="A137" s="14" t="s">
        <v>58</v>
      </c>
      <c r="B137" s="15" t="s">
        <v>65</v>
      </c>
      <c r="C137" s="16">
        <v>3</v>
      </c>
      <c r="D137" s="16">
        <v>20523183</v>
      </c>
      <c r="E137" s="16"/>
      <c r="F137" s="16"/>
      <c r="G137" s="16"/>
      <c r="H137" s="16"/>
      <c r="I137" s="16"/>
      <c r="J137" s="15">
        <v>1190</v>
      </c>
      <c r="K137" s="15">
        <v>1190</v>
      </c>
      <c r="L137" s="15">
        <v>92</v>
      </c>
      <c r="M137" s="16"/>
      <c r="N137" s="16"/>
      <c r="O137" s="16"/>
      <c r="P137" s="16">
        <f t="shared" si="2"/>
        <v>0</v>
      </c>
      <c r="Q137" s="16"/>
      <c r="R137" s="16"/>
      <c r="S137" s="22"/>
    </row>
    <row r="138" spans="1:19" x14ac:dyDescent="0.25">
      <c r="A138" s="10" t="s">
        <v>53</v>
      </c>
      <c r="B138" s="11" t="s">
        <v>65</v>
      </c>
      <c r="C138" s="12">
        <v>0</v>
      </c>
      <c r="D138" s="12">
        <v>43582641</v>
      </c>
      <c r="E138" s="12"/>
      <c r="F138" s="12"/>
      <c r="G138" s="12"/>
      <c r="H138" s="12"/>
      <c r="I138" s="12"/>
      <c r="J138" s="11">
        <v>1190</v>
      </c>
      <c r="K138" s="11">
        <v>1190</v>
      </c>
      <c r="L138" s="11">
        <v>60</v>
      </c>
      <c r="M138" s="12"/>
      <c r="N138" s="12"/>
      <c r="O138" s="12"/>
      <c r="P138" s="12">
        <f t="shared" ref="P138:P145" si="3">O138-Q138</f>
        <v>0</v>
      </c>
      <c r="Q138" s="12"/>
      <c r="R138" s="12"/>
      <c r="S138" s="21"/>
    </row>
    <row r="139" spans="1:19" x14ac:dyDescent="0.25">
      <c r="A139" s="14" t="s">
        <v>53</v>
      </c>
      <c r="B139" s="15" t="s">
        <v>65</v>
      </c>
      <c r="C139" s="16">
        <v>1</v>
      </c>
      <c r="D139" s="16">
        <v>19874757</v>
      </c>
      <c r="E139" s="16"/>
      <c r="F139" s="16"/>
      <c r="G139" s="16"/>
      <c r="H139" s="16"/>
      <c r="I139" s="16"/>
      <c r="J139" s="15">
        <v>1190</v>
      </c>
      <c r="K139" s="15">
        <v>1190</v>
      </c>
      <c r="L139" s="15">
        <v>91</v>
      </c>
      <c r="M139" s="16"/>
      <c r="N139" s="16"/>
      <c r="O139" s="16"/>
      <c r="P139" s="16">
        <f t="shared" si="3"/>
        <v>0</v>
      </c>
      <c r="Q139" s="16"/>
      <c r="R139" s="16"/>
      <c r="S139" s="22"/>
    </row>
    <row r="140" spans="1:19" x14ac:dyDescent="0.25">
      <c r="A140" s="10" t="s">
        <v>53</v>
      </c>
      <c r="B140" s="11" t="s">
        <v>65</v>
      </c>
      <c r="C140" s="12">
        <v>2</v>
      </c>
      <c r="D140" s="12">
        <v>19264280</v>
      </c>
      <c r="E140" s="12"/>
      <c r="F140" s="12"/>
      <c r="G140" s="12"/>
      <c r="H140" s="12"/>
      <c r="I140" s="12"/>
      <c r="J140" s="11">
        <v>996</v>
      </c>
      <c r="K140" s="11">
        <v>996</v>
      </c>
      <c r="L140" s="11">
        <v>81</v>
      </c>
      <c r="M140" s="12"/>
      <c r="N140" s="12"/>
      <c r="O140" s="12"/>
      <c r="P140" s="12">
        <f t="shared" si="3"/>
        <v>0</v>
      </c>
      <c r="Q140" s="12"/>
      <c r="R140" s="12"/>
      <c r="S140" s="21"/>
    </row>
    <row r="141" spans="1:19" x14ac:dyDescent="0.25">
      <c r="A141" s="14" t="s">
        <v>53</v>
      </c>
      <c r="B141" s="15" t="s">
        <v>65</v>
      </c>
      <c r="C141" s="16">
        <v>3</v>
      </c>
      <c r="D141" s="16">
        <v>20523183</v>
      </c>
      <c r="E141" s="16"/>
      <c r="F141" s="16"/>
      <c r="G141" s="16"/>
      <c r="H141" s="16"/>
      <c r="I141" s="16"/>
      <c r="J141" s="15">
        <v>1190</v>
      </c>
      <c r="K141" s="15">
        <v>1190</v>
      </c>
      <c r="L141" s="15">
        <v>92</v>
      </c>
      <c r="M141" s="16"/>
      <c r="N141" s="16"/>
      <c r="O141" s="16"/>
      <c r="P141" s="16">
        <f t="shared" si="3"/>
        <v>0</v>
      </c>
      <c r="Q141" s="16"/>
      <c r="R141" s="16"/>
      <c r="S141" s="22"/>
    </row>
    <row r="142" spans="1:19" x14ac:dyDescent="0.25">
      <c r="A142" s="10" t="s">
        <v>54</v>
      </c>
      <c r="B142" s="11" t="s">
        <v>65</v>
      </c>
      <c r="C142" s="12">
        <v>0</v>
      </c>
      <c r="D142" s="12">
        <v>13275254</v>
      </c>
      <c r="E142" s="12"/>
      <c r="F142" s="12"/>
      <c r="G142" s="12"/>
      <c r="H142" s="12"/>
      <c r="I142" s="12"/>
      <c r="J142" s="12">
        <v>513</v>
      </c>
      <c r="K142" s="12">
        <v>513</v>
      </c>
      <c r="L142" s="12">
        <v>93</v>
      </c>
      <c r="M142" s="12">
        <v>43176357848</v>
      </c>
      <c r="N142" s="12"/>
      <c r="O142" s="12"/>
      <c r="P142" s="12">
        <f t="shared" si="3"/>
        <v>0</v>
      </c>
      <c r="Q142" s="12"/>
      <c r="R142" s="12"/>
      <c r="S142" s="21"/>
    </row>
    <row r="143" spans="1:19" x14ac:dyDescent="0.25">
      <c r="A143" s="14" t="s">
        <v>54</v>
      </c>
      <c r="B143" s="15" t="s">
        <v>65</v>
      </c>
      <c r="C143" s="16">
        <v>1</v>
      </c>
      <c r="D143" s="16">
        <v>13195359</v>
      </c>
      <c r="E143" s="16"/>
      <c r="F143" s="16"/>
      <c r="G143" s="16"/>
      <c r="H143" s="16"/>
      <c r="I143" s="16"/>
      <c r="J143" s="16">
        <v>696</v>
      </c>
      <c r="K143" s="16">
        <v>696</v>
      </c>
      <c r="L143" s="16">
        <v>93</v>
      </c>
      <c r="M143" s="16">
        <v>43176357848</v>
      </c>
      <c r="N143" s="16"/>
      <c r="O143" s="16"/>
      <c r="P143" s="16">
        <f t="shared" si="3"/>
        <v>0</v>
      </c>
      <c r="Q143" s="16"/>
      <c r="R143" s="16"/>
      <c r="S143" s="22"/>
    </row>
    <row r="144" spans="1:19" x14ac:dyDescent="0.25">
      <c r="A144" s="10" t="s">
        <v>54</v>
      </c>
      <c r="B144" s="11" t="s">
        <v>65</v>
      </c>
      <c r="C144" s="12">
        <v>2</v>
      </c>
      <c r="D144" s="12">
        <v>13164192</v>
      </c>
      <c r="E144" s="12"/>
      <c r="F144" s="12"/>
      <c r="G144" s="12"/>
      <c r="H144" s="12"/>
      <c r="I144" s="12"/>
      <c r="J144" s="12">
        <v>693</v>
      </c>
      <c r="K144" s="12">
        <v>693</v>
      </c>
      <c r="L144" s="12">
        <v>93</v>
      </c>
      <c r="M144" s="12">
        <v>43176357848</v>
      </c>
      <c r="N144" s="12"/>
      <c r="O144" s="12"/>
      <c r="P144" s="12">
        <f t="shared" si="3"/>
        <v>0</v>
      </c>
      <c r="Q144" s="12"/>
      <c r="R144" s="12"/>
      <c r="S144" s="21"/>
    </row>
    <row r="145" spans="1:19" x14ac:dyDescent="0.25">
      <c r="A145" s="14" t="s">
        <v>54</v>
      </c>
      <c r="B145" s="15" t="s">
        <v>65</v>
      </c>
      <c r="C145" s="16">
        <v>3</v>
      </c>
      <c r="D145" s="16">
        <v>13175471</v>
      </c>
      <c r="E145" s="16"/>
      <c r="F145" s="16"/>
      <c r="G145" s="16"/>
      <c r="H145" s="16"/>
      <c r="I145" s="16"/>
      <c r="J145" s="16">
        <v>688</v>
      </c>
      <c r="K145" s="16">
        <v>688</v>
      </c>
      <c r="L145" s="16">
        <v>93</v>
      </c>
      <c r="M145" s="16">
        <v>43176357848</v>
      </c>
      <c r="N145" s="16"/>
      <c r="O145" s="16"/>
      <c r="P145" s="16">
        <f t="shared" si="3"/>
        <v>0</v>
      </c>
      <c r="Q145" s="16"/>
      <c r="R145" s="16"/>
      <c r="S14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Sheet8</vt:lpstr>
      <vt:lpstr>Sheet7</vt:lpstr>
      <vt:lpstr>Sheet9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2021-03-18T02:26:57Z</dcterms:modified>
</cp:coreProperties>
</file>