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a\Documents\Computers in Biology and Medicine\results\"/>
    </mc:Choice>
  </mc:AlternateContent>
  <xr:revisionPtr revIDLastSave="0" documentId="13_ncr:1_{21178F49-9623-470D-B4FF-79C5B16AD56B}" xr6:coauthVersionLast="45" xr6:coauthVersionMax="45" xr10:uidLastSave="{00000000-0000-0000-0000-000000000000}"/>
  <bookViews>
    <workbookView xWindow="825" yWindow="780" windowWidth="28800" windowHeight="15090" xr2:uid="{52784DF6-07B1-430C-BD84-61FD10B57C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F78" i="1"/>
  <c r="E73" i="1"/>
  <c r="G80" i="1" s="1"/>
  <c r="B73" i="1"/>
  <c r="E72" i="1"/>
  <c r="B72" i="1"/>
  <c r="Q30" i="1"/>
  <c r="X30" i="1" s="1"/>
  <c r="J26" i="1" s="1"/>
  <c r="N30" i="1"/>
  <c r="X29" i="1"/>
  <c r="J25" i="1" s="1"/>
  <c r="V29" i="1"/>
  <c r="T29" i="1"/>
  <c r="Q29" i="1"/>
  <c r="Z29" i="1" s="1"/>
  <c r="J6" i="1" s="1"/>
  <c r="N29" i="1"/>
  <c r="W29" i="1" s="1"/>
  <c r="Q24" i="1"/>
  <c r="X24" i="1" s="1"/>
  <c r="I26" i="1" s="1"/>
  <c r="N24" i="1"/>
  <c r="V23" i="1"/>
  <c r="Y23" i="1" s="1"/>
  <c r="Q23" i="1"/>
  <c r="X23" i="1" s="1"/>
  <c r="I25" i="1" s="1"/>
  <c r="N23" i="1"/>
  <c r="W23" i="1" s="1"/>
  <c r="I19" i="1"/>
  <c r="Q18" i="1"/>
  <c r="X18" i="1" s="1"/>
  <c r="H26" i="1" s="1"/>
  <c r="N18" i="1"/>
  <c r="X17" i="1"/>
  <c r="H25" i="1" s="1"/>
  <c r="V17" i="1"/>
  <c r="T17" i="1"/>
  <c r="Q17" i="1"/>
  <c r="Z17" i="1" s="1"/>
  <c r="H6" i="1" s="1"/>
  <c r="N17" i="1"/>
  <c r="W17" i="1" s="1"/>
  <c r="W12" i="1"/>
  <c r="G20" i="1" s="1"/>
  <c r="Q12" i="1"/>
  <c r="X12" i="1" s="1"/>
  <c r="G26" i="1" s="1"/>
  <c r="N12" i="1"/>
  <c r="I12" i="1"/>
  <c r="Q11" i="1"/>
  <c r="X11" i="1" s="1"/>
  <c r="G25" i="1" s="1"/>
  <c r="N11" i="1"/>
  <c r="Z11" i="1" s="1"/>
  <c r="G6" i="1" s="1"/>
  <c r="V7" i="1"/>
  <c r="Q7" i="1"/>
  <c r="Z7" i="1" s="1"/>
  <c r="N7" i="1"/>
  <c r="W7" i="1" s="1"/>
  <c r="Q6" i="1"/>
  <c r="X6" i="1" s="1"/>
  <c r="N6" i="1"/>
  <c r="Z6" i="1" s="1"/>
  <c r="F25" i="1" l="1"/>
  <c r="K25" i="1" s="1"/>
  <c r="G40" i="1" s="1"/>
  <c r="G64" i="1" s="1"/>
  <c r="X33" i="1"/>
  <c r="F7" i="1"/>
  <c r="F6" i="1"/>
  <c r="F20" i="1"/>
  <c r="S6" i="1"/>
  <c r="W6" i="1"/>
  <c r="T7" i="1"/>
  <c r="F32" i="1"/>
  <c r="X7" i="1"/>
  <c r="AA7" i="1" s="1"/>
  <c r="S11" i="1"/>
  <c r="W11" i="1"/>
  <c r="T12" i="1"/>
  <c r="AA12" i="1"/>
  <c r="H19" i="1"/>
  <c r="AA17" i="1"/>
  <c r="Z18" i="1"/>
  <c r="H7" i="1" s="1"/>
  <c r="V18" i="1"/>
  <c r="T18" i="1"/>
  <c r="S18" i="1"/>
  <c r="U18" i="1" s="1"/>
  <c r="H37" i="1" s="1"/>
  <c r="W18" i="1"/>
  <c r="Z23" i="1"/>
  <c r="I6" i="1" s="1"/>
  <c r="AA29" i="1"/>
  <c r="J19" i="1"/>
  <c r="Z30" i="1"/>
  <c r="J7" i="1" s="1"/>
  <c r="V30" i="1"/>
  <c r="T30" i="1"/>
  <c r="S30" i="1"/>
  <c r="U30" i="1" s="1"/>
  <c r="J37" i="1" s="1"/>
  <c r="W30" i="1"/>
  <c r="I31" i="1"/>
  <c r="T6" i="1"/>
  <c r="V6" i="1"/>
  <c r="S7" i="1"/>
  <c r="U7" i="1" s="1"/>
  <c r="Y7" i="1"/>
  <c r="T11" i="1"/>
  <c r="V11" i="1"/>
  <c r="Z12" i="1"/>
  <c r="G7" i="1" s="1"/>
  <c r="V12" i="1"/>
  <c r="V34" i="1" s="1"/>
  <c r="S12" i="1"/>
  <c r="U12" i="1" s="1"/>
  <c r="G37" i="1" s="1"/>
  <c r="H31" i="1"/>
  <c r="Y17" i="1"/>
  <c r="H12" i="1" s="1"/>
  <c r="AA23" i="1"/>
  <c r="T23" i="1"/>
  <c r="Z24" i="1"/>
  <c r="I7" i="1" s="1"/>
  <c r="V24" i="1"/>
  <c r="T24" i="1"/>
  <c r="S24" i="1"/>
  <c r="W24" i="1"/>
  <c r="J31" i="1"/>
  <c r="Y29" i="1"/>
  <c r="J12" i="1" s="1"/>
  <c r="H72" i="1"/>
  <c r="K70" i="1"/>
  <c r="G72" i="1"/>
  <c r="I72" i="1" s="1"/>
  <c r="F81" i="1" s="1"/>
  <c r="G84" i="1"/>
  <c r="H73" i="1"/>
  <c r="F79" i="1"/>
  <c r="F83" i="1" s="1"/>
  <c r="S17" i="1"/>
  <c r="U17" i="1" s="1"/>
  <c r="H36" i="1" s="1"/>
  <c r="S23" i="1"/>
  <c r="U23" i="1" s="1"/>
  <c r="I36" i="1" s="1"/>
  <c r="S29" i="1"/>
  <c r="U29" i="1" s="1"/>
  <c r="J36" i="1" s="1"/>
  <c r="G73" i="1"/>
  <c r="I73" i="1" s="1"/>
  <c r="G81" i="1" s="1"/>
  <c r="G78" i="1"/>
  <c r="G79" i="1"/>
  <c r="G83" i="1" s="1"/>
  <c r="G85" i="1" l="1"/>
  <c r="F85" i="1"/>
  <c r="F84" i="1"/>
  <c r="F13" i="1"/>
  <c r="F31" i="1"/>
  <c r="V33" i="1"/>
  <c r="Y6" i="1"/>
  <c r="J32" i="1"/>
  <c r="Y30" i="1"/>
  <c r="J13" i="1" s="1"/>
  <c r="H32" i="1"/>
  <c r="Y18" i="1"/>
  <c r="H13" i="1" s="1"/>
  <c r="G19" i="1"/>
  <c r="AA11" i="1"/>
  <c r="W33" i="1"/>
  <c r="F19" i="1"/>
  <c r="K19" i="1" s="1"/>
  <c r="F40" i="1" s="1"/>
  <c r="F64" i="1" s="1"/>
  <c r="H64" i="1" s="1"/>
  <c r="AA6" i="1"/>
  <c r="Z33" i="1"/>
  <c r="K7" i="1"/>
  <c r="J41" i="1" s="1"/>
  <c r="AA24" i="1"/>
  <c r="I20" i="1"/>
  <c r="K20" i="1" s="1"/>
  <c r="F41" i="1" s="1"/>
  <c r="F65" i="1" s="1"/>
  <c r="H65" i="1" s="1"/>
  <c r="Y12" i="1"/>
  <c r="G13" i="1" s="1"/>
  <c r="G32" i="1"/>
  <c r="G31" i="1"/>
  <c r="Y11" i="1"/>
  <c r="G12" i="1" s="1"/>
  <c r="X34" i="1"/>
  <c r="F26" i="1"/>
  <c r="K26" i="1" s="1"/>
  <c r="G41" i="1" s="1"/>
  <c r="G65" i="1" s="1"/>
  <c r="G82" i="1"/>
  <c r="U24" i="1"/>
  <c r="I37" i="1" s="1"/>
  <c r="I32" i="1"/>
  <c r="Y24" i="1"/>
  <c r="I13" i="1" s="1"/>
  <c r="F37" i="1"/>
  <c r="U34" i="1"/>
  <c r="J20" i="1"/>
  <c r="AA30" i="1"/>
  <c r="H20" i="1"/>
  <c r="AA18" i="1"/>
  <c r="AA34" i="1" s="1"/>
  <c r="U11" i="1"/>
  <c r="G36" i="1" s="1"/>
  <c r="K32" i="1"/>
  <c r="H41" i="1" s="1"/>
  <c r="U6" i="1"/>
  <c r="W34" i="1"/>
  <c r="K6" i="1"/>
  <c r="J40" i="1" s="1"/>
  <c r="F82" i="1"/>
  <c r="Z34" i="1"/>
  <c r="F36" i="1" l="1"/>
  <c r="K36" i="1" s="1"/>
  <c r="K40" i="1" s="1"/>
  <c r="U33" i="1"/>
  <c r="K37" i="1"/>
  <c r="K41" i="1" s="1"/>
  <c r="AA33" i="1"/>
  <c r="Y34" i="1"/>
  <c r="Y33" i="1"/>
  <c r="F12" i="1"/>
  <c r="K12" i="1" s="1"/>
  <c r="I40" i="1" s="1"/>
  <c r="K31" i="1"/>
  <c r="H40" i="1" s="1"/>
  <c r="K13" i="1"/>
  <c r="I41" i="1" s="1"/>
</calcChain>
</file>

<file path=xl/sharedStrings.xml><?xml version="1.0" encoding="utf-8"?>
<sst xmlns="http://schemas.openxmlformats.org/spreadsheetml/2006/main" count="183" uniqueCount="43">
  <si>
    <t>Postive Pred</t>
  </si>
  <si>
    <t>Negative P</t>
  </si>
  <si>
    <t xml:space="preserve">Postive Actutal </t>
  </si>
  <si>
    <t>TP</t>
  </si>
  <si>
    <t>FN</t>
  </si>
  <si>
    <t xml:space="preserve">Negative Actual </t>
  </si>
  <si>
    <t>FP</t>
  </si>
  <si>
    <t>TN</t>
  </si>
  <si>
    <t>K1</t>
  </si>
  <si>
    <t>K2</t>
  </si>
  <si>
    <t>K3</t>
  </si>
  <si>
    <t>K4</t>
  </si>
  <si>
    <t>K5</t>
  </si>
  <si>
    <t>Average error rate</t>
  </si>
  <si>
    <t>UP</t>
  </si>
  <si>
    <t>Down</t>
  </si>
  <si>
    <t>MCC</t>
  </si>
  <si>
    <t>Precision </t>
  </si>
  <si>
    <t xml:space="preserve">Recall/Sensitivity </t>
  </si>
  <si>
    <t>Specificity</t>
  </si>
  <si>
    <t>F1 score</t>
  </si>
  <si>
    <t>Error Rate</t>
  </si>
  <si>
    <t>BalancedAccurcey</t>
  </si>
  <si>
    <t>Expert rules</t>
  </si>
  <si>
    <t>Decision Tree</t>
  </si>
  <si>
    <t>Average F1 score</t>
  </si>
  <si>
    <t xml:space="preserve">Average Sensitivity </t>
  </si>
  <si>
    <t xml:space="preserve">Specificity </t>
  </si>
  <si>
    <t>Average Precision </t>
  </si>
  <si>
    <t>Average</t>
  </si>
  <si>
    <t>Average MCC</t>
  </si>
  <si>
    <t xml:space="preserve">Sensitivity/Recall </t>
  </si>
  <si>
    <t>Error rate</t>
  </si>
  <si>
    <t>Balanced Accuracy</t>
  </si>
  <si>
    <t xml:space="preserve">Results on 20% testing </t>
  </si>
  <si>
    <t>n</t>
  </si>
  <si>
    <t>Expert Rules</t>
  </si>
  <si>
    <t>PPV</t>
  </si>
  <si>
    <t>TPR</t>
  </si>
  <si>
    <t>TNR</t>
  </si>
  <si>
    <t xml:space="preserve">Balanced Accuracy </t>
  </si>
  <si>
    <t xml:space="preserve">Accuracy  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</si>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</sst>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Averaged over 5-folds cross validation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'[1]Expert vs DT_Downsampling'!$E$40</c:f>
              <c:strCache>
                <c:ptCount val="1"/>
                <c:pt idx="0">
                  <c:v>Expert 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'[1]Expert vs DT_Downsampling'!$F$39:$K$39</c:f>
              <c:strCache>
                <c:ptCount val="6"/>
                <c:pt idx="0">
                  <c:v>Sensitivity/Recall </c:v>
                </c:pt>
                <c:pt idx="1">
                  <c:v>Specificity </c:v>
                </c:pt>
                <c:pt idx="2">
                  <c:v>Precision </c:v>
                </c:pt>
                <c:pt idx="3">
                  <c:v>F1 score</c:v>
                </c:pt>
                <c:pt idx="4">
                  <c:v>Error rate</c:v>
                </c:pt>
                <c:pt idx="5">
                  <c:v>MCC</c:v>
                </c:pt>
              </c:strCache>
            </c:strRef>
          </c:cat>
          <c:val>
            <c:numRef>
              <c:f>'[1]Expert vs DT_Downsampling'!$F$40:$K$40</c:f>
              <c:numCache>
                <c:formatCode>0.00</c:formatCode>
                <c:ptCount val="6"/>
                <c:pt idx="0">
                  <c:v>0.93595564112805507</c:v>
                </c:pt>
                <c:pt idx="1">
                  <c:v>0.91480889129845477</c:v>
                </c:pt>
                <c:pt idx="2">
                  <c:v>0.92346307798481708</c:v>
                </c:pt>
                <c:pt idx="3">
                  <c:v>0.92796444430293268</c:v>
                </c:pt>
                <c:pt idx="4">
                  <c:v>7.3079249848759825E-2</c:v>
                </c:pt>
                <c:pt idx="5">
                  <c:v>0.85478117801960107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A-450A-81A8-013006EF984E}"/>
            </c:ext>
          </c:extLst>
        </c:ser>
        <c:ser>
          <c:idx val="1"/>
          <c:order val="1"/>
          <c:tx>
            <c:strRef>
              <c:f>'[1]Expert vs DT_Downsampling'!$E$41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'[1]Expert vs DT_Downsampling'!$F$39:$K$39</c:f>
              <c:strCache>
                <c:ptCount val="6"/>
                <c:pt idx="0">
                  <c:v>Sensitivity/Recall </c:v>
                </c:pt>
                <c:pt idx="1">
                  <c:v>Specificity </c:v>
                </c:pt>
                <c:pt idx="2">
                  <c:v>Precision </c:v>
                </c:pt>
                <c:pt idx="3">
                  <c:v>F1 score</c:v>
                </c:pt>
                <c:pt idx="4">
                  <c:v>Error rate</c:v>
                </c:pt>
                <c:pt idx="5">
                  <c:v>MCC</c:v>
                </c:pt>
              </c:strCache>
            </c:strRef>
          </c:cat>
          <c:val>
            <c:numRef>
              <c:f>'[1]Expert vs DT_Downsampling'!$F$41:$K$41</c:f>
              <c:numCache>
                <c:formatCode>0.00</c:formatCode>
                <c:ptCount val="6"/>
                <c:pt idx="0">
                  <c:v>0.95659093159093156</c:v>
                </c:pt>
                <c:pt idx="1">
                  <c:v>0.91909460558416911</c:v>
                </c:pt>
                <c:pt idx="2">
                  <c:v>0.93144722918407141</c:v>
                </c:pt>
                <c:pt idx="3">
                  <c:v>0.94224286987522277</c:v>
                </c:pt>
                <c:pt idx="4">
                  <c:v>5.9165154264972777E-2</c:v>
                </c:pt>
                <c:pt idx="5">
                  <c:v>0.88285430053987191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A-450A-81A8-013006EF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396559"/>
        <c:axId val="1784840607"/>
      </c:barChart>
      <c:catAx>
        <c:axId val="17303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40607"/>
        <c:crosses val="autoZero"/>
        <c:auto val="1"/>
        <c:lblAlgn val="ctr"/>
        <c:lblOffset val="100"/>
        <c:noMultiLvlLbl val="0"/>
      </c:catAx>
      <c:valAx>
        <c:axId val="1784840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'[1]Expert vs DT_Downsampling'!$T$33</c:f>
              <c:strCache>
                <c:ptCount val="1"/>
                <c:pt idx="0">
                  <c:v>Expert 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'[1]Expert vs DT_Downsampling'!$U$32:$Z$32</c:f>
              <c:strCache>
                <c:ptCount val="6"/>
                <c:pt idx="0">
                  <c:v>MCC</c:v>
                </c:pt>
                <c:pt idx="1">
                  <c:v>Precision </c:v>
                </c:pt>
                <c:pt idx="2">
                  <c:v>Recall/Sensitivity </c:v>
                </c:pt>
                <c:pt idx="3">
                  <c:v>Specificity</c:v>
                </c:pt>
                <c:pt idx="4">
                  <c:v>F1 score</c:v>
                </c:pt>
                <c:pt idx="5">
                  <c:v>Error Rate</c:v>
                </c:pt>
              </c:strCache>
            </c:strRef>
          </c:cat>
          <c:val>
            <c:numRef>
              <c:f>'[1]Expert vs DT_Downsampling'!$U$33:$Z$33</c:f>
              <c:numCache>
                <c:formatCode>0.00</c:formatCode>
                <c:ptCount val="6"/>
                <c:pt idx="0">
                  <c:v>0.85478117801960107</c:v>
                </c:pt>
                <c:pt idx="1">
                  <c:v>0.92346307798481708</c:v>
                </c:pt>
                <c:pt idx="2">
                  <c:v>0.93595564112805507</c:v>
                </c:pt>
                <c:pt idx="3">
                  <c:v>0.91480889129845477</c:v>
                </c:pt>
                <c:pt idx="4">
                  <c:v>0.92796444430293268</c:v>
                </c:pt>
                <c:pt idx="5">
                  <c:v>7.3079249848759825E-2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7-46E5-9478-16C2D5ED84C8}"/>
            </c:ext>
          </c:extLst>
        </c:ser>
        <c:ser>
          <c:idx val="1"/>
          <c:order val="1"/>
          <c:tx>
            <c:strRef>
              <c:f>'[1]Expert vs DT_Downsampling'!$T$34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'[1]Expert vs DT_Downsampling'!$U$32:$Z$32</c:f>
              <c:strCache>
                <c:ptCount val="6"/>
                <c:pt idx="0">
                  <c:v>MCC</c:v>
                </c:pt>
                <c:pt idx="1">
                  <c:v>Precision </c:v>
                </c:pt>
                <c:pt idx="2">
                  <c:v>Recall/Sensitivity </c:v>
                </c:pt>
                <c:pt idx="3">
                  <c:v>Specificity</c:v>
                </c:pt>
                <c:pt idx="4">
                  <c:v>F1 score</c:v>
                </c:pt>
                <c:pt idx="5">
                  <c:v>Error Rate</c:v>
                </c:pt>
              </c:strCache>
            </c:strRef>
          </c:cat>
          <c:val>
            <c:numRef>
              <c:f>'[1]Expert vs DT_Downsampling'!$U$34:$Z$34</c:f>
              <c:numCache>
                <c:formatCode>0.00</c:formatCode>
                <c:ptCount val="6"/>
                <c:pt idx="0">
                  <c:v>0.88285430053987191</c:v>
                </c:pt>
                <c:pt idx="1">
                  <c:v>0.93144722918407141</c:v>
                </c:pt>
                <c:pt idx="2">
                  <c:v>0.95659093159093156</c:v>
                </c:pt>
                <c:pt idx="3">
                  <c:v>0.91909460558416911</c:v>
                </c:pt>
                <c:pt idx="4">
                  <c:v>0.94224286987522277</c:v>
                </c:pt>
                <c:pt idx="5">
                  <c:v>5.9165154264972777E-2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7-46E5-9478-16C2D5ED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84527"/>
        <c:axId val="637636895"/>
      </c:barChart>
      <c:catAx>
        <c:axId val="5295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6895"/>
        <c:crosses val="autoZero"/>
        <c:auto val="1"/>
        <c:lblAlgn val="ctr"/>
        <c:lblOffset val="100"/>
        <c:noMultiLvlLbl val="0"/>
      </c:catAx>
      <c:valAx>
        <c:axId val="6376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'[1]Expert vs DT_Downsampling'!$F$77</c:f>
              <c:strCache>
                <c:ptCount val="1"/>
                <c:pt idx="0">
                  <c:v>Expert 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'[1]Expert vs DT_Downsampling'!$E$78:$E$85</c:f>
              <c:strCache>
                <c:ptCount val="8"/>
                <c:pt idx="0">
                  <c:v>Precision </c:v>
                </c:pt>
                <c:pt idx="1">
                  <c:v>Recall/Sensitivity </c:v>
                </c:pt>
                <c:pt idx="2">
                  <c:v>Specificity</c:v>
                </c:pt>
                <c:pt idx="3">
                  <c:v>MCC</c:v>
                </c:pt>
                <c:pt idx="4">
                  <c:v>F1 score</c:v>
                </c:pt>
                <c:pt idx="5">
                  <c:v>Balanced Accuracy </c:v>
                </c:pt>
                <c:pt idx="6">
                  <c:v>Accuracy  </c:v>
                </c:pt>
                <c:pt idx="7">
                  <c:v>Error Rate</c:v>
                </c:pt>
              </c:strCache>
            </c:strRef>
          </c:cat>
          <c:val>
            <c:numRef>
              <c:f>'[1]Expert vs DT_Downsampling'!$F$78:$F$85</c:f>
              <c:numCache>
                <c:formatCode>0.000</c:formatCode>
                <c:ptCount val="8"/>
                <c:pt idx="0">
                  <c:v>0.875</c:v>
                </c:pt>
                <c:pt idx="1">
                  <c:v>0.97222222222222221</c:v>
                </c:pt>
                <c:pt idx="2">
                  <c:v>0.86111111111111116</c:v>
                </c:pt>
                <c:pt idx="3">
                  <c:v>0.83852549156242107</c:v>
                </c:pt>
                <c:pt idx="4">
                  <c:v>0.92105263157894735</c:v>
                </c:pt>
                <c:pt idx="5">
                  <c:v>0.91666666666666674</c:v>
                </c:pt>
                <c:pt idx="6">
                  <c:v>0.91666666666666663</c:v>
                </c:pt>
                <c:pt idx="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4C4C-834E-8F7836EA5876}"/>
            </c:ext>
          </c:extLst>
        </c:ser>
        <c:ser>
          <c:idx val="1"/>
          <c:order val="1"/>
          <c:tx>
            <c:strRef>
              <c:f>'[1]Expert vs DT_Downsampling'!$G$77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'[1]Expert vs DT_Downsampling'!$E$78:$E$85</c:f>
              <c:strCache>
                <c:ptCount val="8"/>
                <c:pt idx="0">
                  <c:v>Precision </c:v>
                </c:pt>
                <c:pt idx="1">
                  <c:v>Recall/Sensitivity </c:v>
                </c:pt>
                <c:pt idx="2">
                  <c:v>Specificity</c:v>
                </c:pt>
                <c:pt idx="3">
                  <c:v>MCC</c:v>
                </c:pt>
                <c:pt idx="4">
                  <c:v>F1 score</c:v>
                </c:pt>
                <c:pt idx="5">
                  <c:v>Balanced Accuracy </c:v>
                </c:pt>
                <c:pt idx="6">
                  <c:v>Accuracy  </c:v>
                </c:pt>
                <c:pt idx="7">
                  <c:v>Error Rate</c:v>
                </c:pt>
              </c:strCache>
            </c:strRef>
          </c:cat>
          <c:val>
            <c:numRef>
              <c:f>'[1]Expert vs DT_Downsampling'!$G$78:$G$85</c:f>
              <c:numCache>
                <c:formatCode>0.000</c:formatCode>
                <c:ptCount val="8"/>
                <c:pt idx="0">
                  <c:v>0.80952380952380953</c:v>
                </c:pt>
                <c:pt idx="1">
                  <c:v>0.94444444444444442</c:v>
                </c:pt>
                <c:pt idx="2">
                  <c:v>0.77777777777777779</c:v>
                </c:pt>
                <c:pt idx="3">
                  <c:v>0.73246702076471437</c:v>
                </c:pt>
                <c:pt idx="4">
                  <c:v>0.87179487179487181</c:v>
                </c:pt>
                <c:pt idx="5">
                  <c:v>0.86111111111111116</c:v>
                </c:pt>
                <c:pt idx="6">
                  <c:v>0.86111111111111116</c:v>
                </c:pt>
                <c:pt idx="7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4-4C4C-834E-8F7836EA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58511"/>
        <c:axId val="728153455"/>
      </c:barChart>
      <c:catAx>
        <c:axId val="5306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53455"/>
        <c:crosses val="autoZero"/>
        <c:auto val="1"/>
        <c:lblAlgn val="ctr"/>
        <c:lblOffset val="100"/>
        <c:noMultiLvlLbl val="0"/>
      </c:catAx>
      <c:valAx>
        <c:axId val="7281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42</xdr:row>
      <xdr:rowOff>33337</xdr:rowOff>
    </xdr:from>
    <xdr:to>
      <xdr:col>9</xdr:col>
      <xdr:colOff>942974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29525-D7B9-4F9D-BC20-0B5039D3D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223837</xdr:colOff>
      <xdr:row>38</xdr:row>
      <xdr:rowOff>152400</xdr:rowOff>
    </xdr:from>
    <xdr:to>
      <xdr:col>26</xdr:col>
      <xdr:colOff>161925</xdr:colOff>
      <xdr:row>55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19C6B-5A38-441B-81D5-15AE2CD6B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433386</xdr:colOff>
      <xdr:row>73</xdr:row>
      <xdr:rowOff>142875</xdr:rowOff>
    </xdr:from>
    <xdr:to>
      <xdr:col>17</xdr:col>
      <xdr:colOff>457200</xdr:colOff>
      <xdr:row>95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D95700-B7A7-41C2-BF19-967694C4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gnostic%20accuracy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t algorithm accuracy"/>
      <sheetName val="Spearman's rank correlation"/>
      <sheetName val="Expert vs DT_NoSampling"/>
      <sheetName val="Expert vs DT_Downsampling"/>
    </sheetNames>
    <sheetDataSet>
      <sheetData sheetId="0"/>
      <sheetData sheetId="1"/>
      <sheetData sheetId="2"/>
      <sheetData sheetId="3">
        <row r="32">
          <cell r="U32" t="str">
            <v>MCC</v>
          </cell>
          <cell r="V32" t="str">
            <v>Precision </v>
          </cell>
          <cell r="W32" t="str">
            <v xml:space="preserve">Recall/Sensitivity </v>
          </cell>
          <cell r="X32" t="str">
            <v>Specificity</v>
          </cell>
          <cell r="Y32" t="str">
            <v>F1 score</v>
          </cell>
          <cell r="Z32" t="str">
            <v>Error Rate</v>
          </cell>
        </row>
        <row r="33">
          <cell r="T33" t="str">
            <v>Expert rules</v>
          </cell>
          <cell r="U33">
            <v>0.85478117801960107</v>
          </cell>
          <cell r="V33">
            <v>0.92346307798481708</v>
          </cell>
          <cell r="W33">
            <v>0.93595564112805507</v>
          </cell>
          <cell r="X33">
            <v>0.91480889129845477</v>
          </cell>
          <cell r="Y33">
            <v>0.92796444430293268</v>
          </cell>
          <cell r="Z33">
            <v>7.3079249848759825E-2</v>
          </cell>
        </row>
        <row r="34">
          <cell r="T34" t="str">
            <v>Decision Tree</v>
          </cell>
          <cell r="U34">
            <v>0.88285430053987191</v>
          </cell>
          <cell r="V34">
            <v>0.93144722918407141</v>
          </cell>
          <cell r="W34">
            <v>0.95659093159093156</v>
          </cell>
          <cell r="X34">
            <v>0.91909460558416911</v>
          </cell>
          <cell r="Y34">
            <v>0.94224286987522277</v>
          </cell>
          <cell r="Z34">
            <v>5.9165154264972777E-2</v>
          </cell>
        </row>
        <row r="39">
          <cell r="F39" t="str">
            <v xml:space="preserve">Sensitivity/Recall </v>
          </cell>
          <cell r="G39" t="str">
            <v xml:space="preserve">Specificity </v>
          </cell>
          <cell r="H39" t="str">
            <v>Precision </v>
          </cell>
          <cell r="I39" t="str">
            <v>F1 score</v>
          </cell>
          <cell r="J39" t="str">
            <v>Error rate</v>
          </cell>
          <cell r="K39" t="str">
            <v>MCC</v>
          </cell>
        </row>
        <row r="40">
          <cell r="E40" t="str">
            <v>Expert rules</v>
          </cell>
          <cell r="F40">
            <v>0.93595564112805507</v>
          </cell>
          <cell r="G40">
            <v>0.91480889129845477</v>
          </cell>
          <cell r="H40">
            <v>0.92346307798481708</v>
          </cell>
          <cell r="I40">
            <v>0.92796444430293268</v>
          </cell>
          <cell r="J40">
            <v>7.3079249848759825E-2</v>
          </cell>
          <cell r="K40">
            <v>0.85478117801960107</v>
          </cell>
        </row>
        <row r="41">
          <cell r="E41" t="str">
            <v>Decision Tree</v>
          </cell>
          <cell r="F41">
            <v>0.95659093159093156</v>
          </cell>
          <cell r="G41">
            <v>0.91909460558416911</v>
          </cell>
          <cell r="H41">
            <v>0.93144722918407141</v>
          </cell>
          <cell r="I41">
            <v>0.94224286987522277</v>
          </cell>
          <cell r="J41">
            <v>5.9165154264972777E-2</v>
          </cell>
          <cell r="K41">
            <v>0.88285430053987191</v>
          </cell>
        </row>
        <row r="77">
          <cell r="F77" t="str">
            <v>Expert Rules</v>
          </cell>
          <cell r="G77" t="str">
            <v>Decision Tree</v>
          </cell>
        </row>
        <row r="78">
          <cell r="E78" t="str">
            <v>Precision </v>
          </cell>
          <cell r="F78">
            <v>0.875</v>
          </cell>
          <cell r="G78">
            <v>0.80952380952380953</v>
          </cell>
        </row>
        <row r="79">
          <cell r="E79" t="str">
            <v xml:space="preserve">Recall/Sensitivity </v>
          </cell>
          <cell r="F79">
            <v>0.97222222222222221</v>
          </cell>
          <cell r="G79">
            <v>0.94444444444444442</v>
          </cell>
        </row>
        <row r="80">
          <cell r="E80" t="str">
            <v>Specificity</v>
          </cell>
          <cell r="F80">
            <v>0.86111111111111116</v>
          </cell>
          <cell r="G80">
            <v>0.77777777777777779</v>
          </cell>
        </row>
        <row r="81">
          <cell r="E81" t="str">
            <v>MCC</v>
          </cell>
          <cell r="F81">
            <v>0.83852549156242107</v>
          </cell>
          <cell r="G81">
            <v>0.73246702076471437</v>
          </cell>
        </row>
        <row r="82">
          <cell r="E82" t="str">
            <v>F1 score</v>
          </cell>
          <cell r="F82">
            <v>0.92105263157894735</v>
          </cell>
          <cell r="G82">
            <v>0.87179487179487181</v>
          </cell>
        </row>
        <row r="83">
          <cell r="E83" t="str">
            <v xml:space="preserve">Balanced Accuracy </v>
          </cell>
          <cell r="F83">
            <v>0.91666666666666674</v>
          </cell>
          <cell r="G83">
            <v>0.86111111111111116</v>
          </cell>
        </row>
        <row r="84">
          <cell r="E84" t="str">
            <v xml:space="preserve">Accuracy  </v>
          </cell>
          <cell r="F84">
            <v>0.91666666666666663</v>
          </cell>
          <cell r="G84">
            <v>0.86111111111111116</v>
          </cell>
        </row>
        <row r="85">
          <cell r="E85" t="str">
            <v>Error Rate</v>
          </cell>
          <cell r="F85">
            <v>8.3333333333333329E-2</v>
          </cell>
          <cell r="G85">
            <v>0.1388888888888889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3642-5198-4153-A235-DE17C7F2C49D}">
  <dimension ref="A1:AA86"/>
  <sheetViews>
    <sheetView tabSelected="1" workbookViewId="0">
      <selection activeCell="E12" sqref="E12"/>
    </sheetView>
  </sheetViews>
  <sheetFormatPr defaultRowHeight="15" x14ac:dyDescent="0.25"/>
  <cols>
    <col min="1" max="1" width="19.5703125" customWidth="1"/>
    <col min="2" max="2" width="17" customWidth="1"/>
    <col min="3" max="3" width="12.85546875" customWidth="1"/>
    <col min="4" max="4" width="11.85546875" customWidth="1"/>
    <col min="5" max="5" width="18.7109375" customWidth="1"/>
    <col min="6" max="6" width="18.28515625" customWidth="1"/>
    <col min="7" max="7" width="12.7109375" customWidth="1"/>
    <col min="8" max="8" width="18.7109375" customWidth="1"/>
    <col min="9" max="9" width="11" customWidth="1"/>
    <col min="10" max="10" width="14.42578125" customWidth="1"/>
    <col min="11" max="11" width="18.7109375" customWidth="1"/>
    <col min="12" max="12" width="11" bestFit="1" customWidth="1"/>
    <col min="13" max="13" width="13.28515625" customWidth="1"/>
    <col min="20" max="20" width="13.7109375" customWidth="1"/>
    <col min="22" max="22" width="9.140625" style="2"/>
    <col min="23" max="23" width="16.7109375" style="2" customWidth="1"/>
    <col min="24" max="24" width="10.7109375" style="2" customWidth="1"/>
    <col min="25" max="26" width="9.140625" style="2"/>
    <col min="27" max="27" width="14.7109375" style="2" customWidth="1"/>
  </cols>
  <sheetData>
    <row r="1" spans="1:27" x14ac:dyDescent="0.25">
      <c r="B1" t="s">
        <v>0</v>
      </c>
      <c r="C1" t="s">
        <v>1</v>
      </c>
      <c r="F1" s="1"/>
      <c r="G1" s="1"/>
      <c r="H1" s="1"/>
      <c r="I1" s="1"/>
    </row>
    <row r="2" spans="1:27" x14ac:dyDescent="0.25">
      <c r="A2" t="s">
        <v>2</v>
      </c>
      <c r="B2" t="s">
        <v>3</v>
      </c>
      <c r="C2" t="s">
        <v>4</v>
      </c>
      <c r="O2" s="3"/>
    </row>
    <row r="3" spans="1:27" x14ac:dyDescent="0.25">
      <c r="A3" t="s">
        <v>5</v>
      </c>
      <c r="B3" t="s">
        <v>6</v>
      </c>
      <c r="C3" t="s">
        <v>7</v>
      </c>
      <c r="O3" s="3"/>
    </row>
    <row r="4" spans="1:27" x14ac:dyDescent="0.25">
      <c r="N4" s="4" t="s">
        <v>8</v>
      </c>
      <c r="O4" s="4"/>
      <c r="P4" s="4"/>
      <c r="Q4" s="4"/>
      <c r="R4" s="5"/>
      <c r="S4" s="5"/>
      <c r="T4" s="5"/>
      <c r="U4" s="5"/>
    </row>
    <row r="5" spans="1:27" x14ac:dyDescent="0.25">
      <c r="E5" s="6"/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M5" s="8"/>
      <c r="N5" s="8" t="s">
        <v>3</v>
      </c>
      <c r="O5" s="8" t="s">
        <v>4</v>
      </c>
      <c r="P5" s="8" t="s">
        <v>6</v>
      </c>
      <c r="Q5" s="9" t="s">
        <v>7</v>
      </c>
      <c r="S5" s="8" t="s">
        <v>14</v>
      </c>
      <c r="T5" s="8" t="s">
        <v>15</v>
      </c>
      <c r="U5" s="10" t="s">
        <v>16</v>
      </c>
      <c r="V5" s="11" t="s">
        <v>17</v>
      </c>
      <c r="W5" s="11" t="s">
        <v>18</v>
      </c>
      <c r="X5" s="11" t="s">
        <v>19</v>
      </c>
      <c r="Y5" s="11" t="s">
        <v>20</v>
      </c>
      <c r="Z5" s="11" t="s">
        <v>21</v>
      </c>
      <c r="AA5" s="11" t="s">
        <v>22</v>
      </c>
    </row>
    <row r="6" spans="1:27" x14ac:dyDescent="0.25">
      <c r="E6" s="6" t="s">
        <v>23</v>
      </c>
      <c r="F6" s="12">
        <f>Z6</f>
        <v>5.1724137931034482E-2</v>
      </c>
      <c r="G6" s="12">
        <f>Z11</f>
        <v>0.14035087719298245</v>
      </c>
      <c r="H6" s="12">
        <f>Z17</f>
        <v>5.1724137931034482E-2</v>
      </c>
      <c r="I6" s="12">
        <f>Z23</f>
        <v>5.2631578947368418E-2</v>
      </c>
      <c r="J6" s="12">
        <f>Z29</f>
        <v>6.8965517241379309E-2</v>
      </c>
      <c r="K6" s="7">
        <f>AVERAGE(F6:J6)</f>
        <v>7.3079249848759825E-2</v>
      </c>
      <c r="M6" s="8" t="s">
        <v>23</v>
      </c>
      <c r="N6" s="8">
        <f>37-O6</f>
        <v>35</v>
      </c>
      <c r="O6" s="8">
        <v>2</v>
      </c>
      <c r="P6" s="8">
        <v>1</v>
      </c>
      <c r="Q6" s="9">
        <f>21-P6</f>
        <v>20</v>
      </c>
      <c r="S6" s="8">
        <f>(N6*Q6) - (P6*O6)</f>
        <v>698</v>
      </c>
      <c r="T6" s="8">
        <f>(N6+P6) * (N6+O6)*(Q6+P6)*(Q6+O6)</f>
        <v>615384</v>
      </c>
      <c r="U6" s="8">
        <f>S6/SQRT(T6)</f>
        <v>0.88977935001172714</v>
      </c>
      <c r="V6" s="13">
        <f>N6/(N6+P6)</f>
        <v>0.97222222222222221</v>
      </c>
      <c r="W6" s="13">
        <f>N6/(N6+O6)</f>
        <v>0.94594594594594594</v>
      </c>
      <c r="X6" s="13">
        <f>Q6/(P6+Q6)</f>
        <v>0.95238095238095233</v>
      </c>
      <c r="Y6" s="13">
        <f>2*(V6*W6)/(V6+W6)</f>
        <v>0.95890410958904115</v>
      </c>
      <c r="Z6" s="13">
        <f>(O6+P6)/SUM(N6:Q6)</f>
        <v>5.1724137931034482E-2</v>
      </c>
      <c r="AA6" s="13">
        <f>AVERAGE(W6,X6)</f>
        <v>0.94916344916344908</v>
      </c>
    </row>
    <row r="7" spans="1:27" x14ac:dyDescent="0.25">
      <c r="E7" s="6" t="s">
        <v>24</v>
      </c>
      <c r="F7" s="12">
        <f>Z7</f>
        <v>5.1724137931034482E-2</v>
      </c>
      <c r="G7" s="12">
        <f>Z12</f>
        <v>0.10526315789473684</v>
      </c>
      <c r="H7" s="12">
        <f>Z18</f>
        <v>3.4482758620689655E-2</v>
      </c>
      <c r="I7" s="12">
        <f>Z24</f>
        <v>5.2631578947368418E-2</v>
      </c>
      <c r="J7" s="12">
        <f>Z30</f>
        <v>5.1724137931034482E-2</v>
      </c>
      <c r="K7" s="7">
        <f>AVERAGE(F7:J7)</f>
        <v>5.9165154264972777E-2</v>
      </c>
      <c r="M7" s="8" t="s">
        <v>24</v>
      </c>
      <c r="N7" s="8">
        <f>37-O7</f>
        <v>36</v>
      </c>
      <c r="O7" s="8">
        <v>1</v>
      </c>
      <c r="P7" s="8">
        <v>2</v>
      </c>
      <c r="Q7" s="9">
        <f>21-P7</f>
        <v>19</v>
      </c>
      <c r="S7" s="8">
        <f>(N7*Q7) - (P7*O7)</f>
        <v>682</v>
      </c>
      <c r="T7" s="8">
        <f>(N7+P7) * (N7+O7)*(Q7+P7)*(Q7+O7)</f>
        <v>590520</v>
      </c>
      <c r="U7" s="8">
        <f>S7/SQRT(T7)</f>
        <v>0.88749735849509537</v>
      </c>
      <c r="V7" s="13">
        <f>N7/(N7+P7)</f>
        <v>0.94736842105263153</v>
      </c>
      <c r="W7" s="13">
        <f>N7/(N7+O7)</f>
        <v>0.97297297297297303</v>
      </c>
      <c r="X7" s="13">
        <f>Q7/(P7+Q7)</f>
        <v>0.90476190476190477</v>
      </c>
      <c r="Y7" s="13">
        <f>2*(V7*W7)/(V7+W7)</f>
        <v>0.95999999999999985</v>
      </c>
      <c r="Z7" s="13">
        <f>(O7+P7)/SUM(N7:Q7)</f>
        <v>5.1724137931034482E-2</v>
      </c>
      <c r="AA7" s="13">
        <f>AVERAGE(W7,X7)</f>
        <v>0.93886743886743895</v>
      </c>
    </row>
    <row r="8" spans="1:27" x14ac:dyDescent="0.25">
      <c r="E8" s="5"/>
      <c r="F8" s="5"/>
      <c r="G8" s="5"/>
      <c r="H8" s="5"/>
      <c r="I8" s="5"/>
      <c r="J8" s="5"/>
      <c r="K8" s="5"/>
    </row>
    <row r="9" spans="1:27" x14ac:dyDescent="0.25">
      <c r="E9" s="5"/>
      <c r="F9" s="5"/>
      <c r="G9" s="5"/>
      <c r="H9" s="5"/>
      <c r="I9" s="5"/>
      <c r="J9" s="5"/>
      <c r="K9" s="5"/>
      <c r="M9" s="8"/>
      <c r="N9" s="4" t="s">
        <v>9</v>
      </c>
      <c r="O9" s="4"/>
      <c r="P9" s="4"/>
      <c r="Q9" s="4"/>
      <c r="R9" s="5"/>
      <c r="S9" s="5"/>
      <c r="T9" s="5"/>
      <c r="U9" s="5"/>
    </row>
    <row r="10" spans="1:27" x14ac:dyDescent="0.25">
      <c r="E10" s="5"/>
      <c r="F10" s="5"/>
      <c r="G10" s="5"/>
      <c r="H10" s="5"/>
      <c r="I10" s="5"/>
      <c r="J10" s="5"/>
      <c r="K10" s="5"/>
      <c r="M10" s="8"/>
      <c r="N10" s="8" t="s">
        <v>3</v>
      </c>
      <c r="O10" s="8" t="s">
        <v>4</v>
      </c>
      <c r="P10" s="8" t="s">
        <v>6</v>
      </c>
      <c r="Q10" s="9" t="s">
        <v>7</v>
      </c>
      <c r="S10" s="8" t="s">
        <v>14</v>
      </c>
      <c r="T10" s="8" t="s">
        <v>15</v>
      </c>
      <c r="U10" s="10" t="s">
        <v>16</v>
      </c>
      <c r="V10" s="11" t="s">
        <v>17</v>
      </c>
      <c r="W10" s="11" t="s">
        <v>18</v>
      </c>
      <c r="X10" s="11" t="s">
        <v>19</v>
      </c>
      <c r="Y10" s="11" t="s">
        <v>20</v>
      </c>
      <c r="Z10" s="11" t="s">
        <v>21</v>
      </c>
      <c r="AA10" s="11" t="s">
        <v>22</v>
      </c>
    </row>
    <row r="11" spans="1:27" x14ac:dyDescent="0.25">
      <c r="E11" s="6"/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7" t="s">
        <v>25</v>
      </c>
      <c r="M11" s="8" t="s">
        <v>23</v>
      </c>
      <c r="N11" s="8">
        <f>29-O11</f>
        <v>28</v>
      </c>
      <c r="O11" s="8">
        <v>1</v>
      </c>
      <c r="P11" s="8">
        <v>7</v>
      </c>
      <c r="Q11" s="9">
        <f>28-P11</f>
        <v>21</v>
      </c>
      <c r="S11" s="8">
        <f>(N11*Q11) - (P11*O11)</f>
        <v>581</v>
      </c>
      <c r="T11" s="8">
        <f>(N11+P11) * (N11+O11)*(Q11+P11)*(Q11+O11)</f>
        <v>625240</v>
      </c>
      <c r="U11" s="8">
        <f>S11/SQRT(T11)</f>
        <v>0.73477226548888019</v>
      </c>
      <c r="V11" s="13">
        <f>N11/(N11+P11)</f>
        <v>0.8</v>
      </c>
      <c r="W11" s="13">
        <f>N11/(N11+O11)</f>
        <v>0.96551724137931039</v>
      </c>
      <c r="X11" s="13">
        <f>Q11/(P11+Q11)</f>
        <v>0.75</v>
      </c>
      <c r="Y11" s="13">
        <f>2*(V11*W11)/(V11+W11)</f>
        <v>0.87500000000000011</v>
      </c>
      <c r="Z11" s="13">
        <f>(O11+P11)/SUM(N11:Q11)</f>
        <v>0.14035087719298245</v>
      </c>
      <c r="AA11" s="13">
        <f>AVERAGE(W11,X11)</f>
        <v>0.85775862068965525</v>
      </c>
    </row>
    <row r="12" spans="1:27" x14ac:dyDescent="0.25">
      <c r="E12" s="6" t="s">
        <v>23</v>
      </c>
      <c r="F12" s="12">
        <f>Y6</f>
        <v>0.95890410958904115</v>
      </c>
      <c r="G12" s="12">
        <f>Y11</f>
        <v>0.87500000000000011</v>
      </c>
      <c r="H12" s="12">
        <f>Y17</f>
        <v>0.93617021276595735</v>
      </c>
      <c r="I12" s="12">
        <f>Y23</f>
        <v>0.94117647058823528</v>
      </c>
      <c r="J12" s="12">
        <f>Y29</f>
        <v>0.9285714285714286</v>
      </c>
      <c r="K12" s="7">
        <f>AVERAGE(F12:J12)</f>
        <v>0.92796444430293268</v>
      </c>
      <c r="M12" s="8" t="s">
        <v>24</v>
      </c>
      <c r="N12" s="8">
        <f>29-O12</f>
        <v>29</v>
      </c>
      <c r="O12" s="8">
        <v>0</v>
      </c>
      <c r="P12" s="8">
        <v>6</v>
      </c>
      <c r="Q12" s="9">
        <f>28-P12</f>
        <v>22</v>
      </c>
      <c r="S12" s="8">
        <f>(N12*Q12) - (P12*O12)</f>
        <v>638</v>
      </c>
      <c r="T12" s="8">
        <f>(N12+P12) * (N12+O12)*(Q12+P12)*(Q12+O12)</f>
        <v>625240</v>
      </c>
      <c r="U12" s="8">
        <f>S12/SQRT(T12)</f>
        <v>0.8068583569395964</v>
      </c>
      <c r="V12" s="13">
        <f>N12/(N12+P12)</f>
        <v>0.82857142857142863</v>
      </c>
      <c r="W12" s="13">
        <f>N12/(N12+O12)</f>
        <v>1</v>
      </c>
      <c r="X12" s="13">
        <f>Q12/(P12+Q12)</f>
        <v>0.7857142857142857</v>
      </c>
      <c r="Y12" s="13">
        <f>2*(V12*W12)/(V12+W12)</f>
        <v>0.90625</v>
      </c>
      <c r="Z12" s="13">
        <f>(O12+P12)/SUM(N12:Q12)</f>
        <v>0.10526315789473684</v>
      </c>
      <c r="AA12" s="13">
        <f>AVERAGE(W12,X12)</f>
        <v>0.89285714285714279</v>
      </c>
    </row>
    <row r="13" spans="1:27" x14ac:dyDescent="0.25">
      <c r="E13" s="6" t="s">
        <v>24</v>
      </c>
      <c r="F13" s="12">
        <f>Y7</f>
        <v>0.95999999999999985</v>
      </c>
      <c r="G13" s="12">
        <f>Y12</f>
        <v>0.90625</v>
      </c>
      <c r="H13" s="12">
        <f>Y18</f>
        <v>0.95833333333333337</v>
      </c>
      <c r="I13" s="12">
        <f>Y24</f>
        <v>0.94117647058823528</v>
      </c>
      <c r="J13" s="12">
        <f>Y30</f>
        <v>0.94545454545454544</v>
      </c>
      <c r="K13" s="7">
        <f>AVERAGE(F13:J13)</f>
        <v>0.94224286987522277</v>
      </c>
    </row>
    <row r="15" spans="1:27" x14ac:dyDescent="0.25">
      <c r="M15" s="8"/>
      <c r="N15" s="4" t="s">
        <v>10</v>
      </c>
      <c r="O15" s="4"/>
      <c r="P15" s="4"/>
      <c r="Q15" s="4"/>
      <c r="R15" s="5"/>
      <c r="S15" s="5"/>
      <c r="T15" s="5"/>
      <c r="U15" s="5"/>
    </row>
    <row r="16" spans="1:27" x14ac:dyDescent="0.25">
      <c r="M16" s="8"/>
      <c r="N16" s="8" t="s">
        <v>3</v>
      </c>
      <c r="O16" s="8" t="s">
        <v>4</v>
      </c>
      <c r="P16" s="8" t="s">
        <v>6</v>
      </c>
      <c r="Q16" s="9" t="s">
        <v>7</v>
      </c>
      <c r="S16" s="8" t="s">
        <v>14</v>
      </c>
      <c r="T16" s="8" t="s">
        <v>15</v>
      </c>
      <c r="U16" s="10" t="s">
        <v>16</v>
      </c>
      <c r="V16" s="11" t="s">
        <v>17</v>
      </c>
      <c r="W16" s="11" t="s">
        <v>18</v>
      </c>
      <c r="X16" s="11" t="s">
        <v>19</v>
      </c>
      <c r="Y16" s="11" t="s">
        <v>20</v>
      </c>
      <c r="Z16" s="11" t="s">
        <v>21</v>
      </c>
      <c r="AA16" s="11" t="s">
        <v>22</v>
      </c>
    </row>
    <row r="17" spans="5:27" x14ac:dyDescent="0.25">
      <c r="M17" s="8" t="s">
        <v>23</v>
      </c>
      <c r="N17" s="8">
        <f>24-O17</f>
        <v>22</v>
      </c>
      <c r="O17" s="8">
        <v>2</v>
      </c>
      <c r="P17" s="8">
        <v>1</v>
      </c>
      <c r="Q17" s="9">
        <f>34-P17</f>
        <v>33</v>
      </c>
      <c r="S17" s="8">
        <f>(N17*Q17) - (P17*O17)</f>
        <v>724</v>
      </c>
      <c r="T17" s="8">
        <f>(N17+P17) * (N17+O17)*(Q17+P17)*(Q17+O17)</f>
        <v>656880</v>
      </c>
      <c r="U17" s="8">
        <f>S17/SQRT(T17)</f>
        <v>0.89329632360347699</v>
      </c>
      <c r="V17" s="13">
        <f>N17/(N17+P17)</f>
        <v>0.95652173913043481</v>
      </c>
      <c r="W17" s="13">
        <f>N17/(N17+O17)</f>
        <v>0.91666666666666663</v>
      </c>
      <c r="X17" s="13">
        <f>Q17/(P17+Q17)</f>
        <v>0.97058823529411764</v>
      </c>
      <c r="Y17" s="13">
        <f>2*(V17*W17)/(V17+W17)</f>
        <v>0.93617021276595735</v>
      </c>
      <c r="Z17" s="13">
        <f>(O17+P17)/SUM(N17:Q17)</f>
        <v>5.1724137931034482E-2</v>
      </c>
      <c r="AA17" s="13">
        <f>AVERAGE(W17,X17)</f>
        <v>0.94362745098039214</v>
      </c>
    </row>
    <row r="18" spans="5:27" x14ac:dyDescent="0.25">
      <c r="E18" s="6"/>
      <c r="F18" s="7" t="s">
        <v>8</v>
      </c>
      <c r="G18" s="7" t="s">
        <v>9</v>
      </c>
      <c r="H18" s="7" t="s">
        <v>10</v>
      </c>
      <c r="I18" s="7" t="s">
        <v>11</v>
      </c>
      <c r="J18" s="7" t="s">
        <v>12</v>
      </c>
      <c r="K18" s="7" t="s">
        <v>26</v>
      </c>
      <c r="M18" s="8" t="s">
        <v>24</v>
      </c>
      <c r="N18" s="8">
        <f>24-O18</f>
        <v>23</v>
      </c>
      <c r="O18" s="8">
        <v>1</v>
      </c>
      <c r="P18" s="8">
        <v>1</v>
      </c>
      <c r="Q18" s="9">
        <f>34-P18</f>
        <v>33</v>
      </c>
      <c r="S18" s="8">
        <f>(N18*Q18) - (P18*O18)</f>
        <v>758</v>
      </c>
      <c r="T18" s="8">
        <f>(N18+P18) * (N18+O18)*(Q18+P18)*(Q18+O18)</f>
        <v>665856</v>
      </c>
      <c r="U18" s="8">
        <f>S18/SQRT(T18)</f>
        <v>0.92892156862745101</v>
      </c>
      <c r="V18" s="13">
        <f>N18/(N18+P18)</f>
        <v>0.95833333333333337</v>
      </c>
      <c r="W18" s="13">
        <f>N18/(N18+O18)</f>
        <v>0.95833333333333337</v>
      </c>
      <c r="X18" s="13">
        <f>Q18/(P18+Q18)</f>
        <v>0.97058823529411764</v>
      </c>
      <c r="Y18" s="13">
        <f>2*(V18*W18)/(V18+W18)</f>
        <v>0.95833333333333337</v>
      </c>
      <c r="Z18" s="13">
        <f>(O18+P18)/SUM(N18:Q18)</f>
        <v>3.4482758620689655E-2</v>
      </c>
      <c r="AA18" s="13">
        <f>AVERAGE(W18,X18)</f>
        <v>0.96446078431372551</v>
      </c>
    </row>
    <row r="19" spans="5:27" x14ac:dyDescent="0.25">
      <c r="E19" s="6" t="s">
        <v>23</v>
      </c>
      <c r="F19" s="12">
        <f>W6</f>
        <v>0.94594594594594594</v>
      </c>
      <c r="G19" s="12">
        <f>W11</f>
        <v>0.96551724137931039</v>
      </c>
      <c r="H19" s="12">
        <f>W17</f>
        <v>0.91666666666666663</v>
      </c>
      <c r="I19" s="12">
        <f>W23</f>
        <v>0.92307692307692313</v>
      </c>
      <c r="J19" s="12">
        <f>W29</f>
        <v>0.9285714285714286</v>
      </c>
      <c r="K19" s="7">
        <f>AVERAGE(F19:J19)</f>
        <v>0.93595564112805507</v>
      </c>
    </row>
    <row r="20" spans="5:27" x14ac:dyDescent="0.25">
      <c r="E20" s="6" t="s">
        <v>24</v>
      </c>
      <c r="F20" s="12">
        <f>W7</f>
        <v>0.97297297297297303</v>
      </c>
      <c r="G20" s="12">
        <f>W12</f>
        <v>1</v>
      </c>
      <c r="H20" s="12">
        <f>W18</f>
        <v>0.95833333333333337</v>
      </c>
      <c r="I20" s="12">
        <f>W24</f>
        <v>0.92307692307692313</v>
      </c>
      <c r="J20" s="12">
        <f>W30</f>
        <v>0.9285714285714286</v>
      </c>
      <c r="K20" s="7">
        <f>AVERAGE(F20:J20)</f>
        <v>0.95659093159093156</v>
      </c>
    </row>
    <row r="21" spans="5:27" x14ac:dyDescent="0.25">
      <c r="M21" s="8"/>
      <c r="N21" s="4" t="s">
        <v>11</v>
      </c>
      <c r="O21" s="4"/>
      <c r="P21" s="4"/>
      <c r="Q21" s="4"/>
      <c r="R21" s="5"/>
      <c r="S21" s="5"/>
      <c r="T21" s="5"/>
      <c r="U21" s="5"/>
    </row>
    <row r="22" spans="5:27" x14ac:dyDescent="0.25">
      <c r="M22" s="8"/>
      <c r="N22" s="8" t="s">
        <v>3</v>
      </c>
      <c r="O22" s="8" t="s">
        <v>4</v>
      </c>
      <c r="P22" s="8" t="s">
        <v>6</v>
      </c>
      <c r="Q22" s="9" t="s">
        <v>7</v>
      </c>
      <c r="S22" s="8" t="s">
        <v>14</v>
      </c>
      <c r="T22" s="8" t="s">
        <v>15</v>
      </c>
      <c r="U22" s="10" t="s">
        <v>16</v>
      </c>
      <c r="V22" s="11" t="s">
        <v>17</v>
      </c>
      <c r="W22" s="11" t="s">
        <v>18</v>
      </c>
      <c r="X22" s="11" t="s">
        <v>19</v>
      </c>
      <c r="Y22" s="11" t="s">
        <v>20</v>
      </c>
      <c r="Z22" s="11" t="s">
        <v>21</v>
      </c>
      <c r="AA22" s="11" t="s">
        <v>22</v>
      </c>
    </row>
    <row r="23" spans="5:27" x14ac:dyDescent="0.25">
      <c r="M23" s="8" t="s">
        <v>23</v>
      </c>
      <c r="N23" s="8">
        <f>26-O23</f>
        <v>24</v>
      </c>
      <c r="O23" s="8">
        <v>2</v>
      </c>
      <c r="P23" s="8">
        <v>1</v>
      </c>
      <c r="Q23" s="9">
        <f>31-P23</f>
        <v>30</v>
      </c>
      <c r="S23" s="8">
        <f>(N23*Q23) - (P23*O23)</f>
        <v>718</v>
      </c>
      <c r="T23" s="8">
        <f>(N23+P23) * (N23+O23)*(Q23+P23)*(Q23+O23)</f>
        <v>644800</v>
      </c>
      <c r="U23" s="8">
        <f>S23/SQRT(T23)</f>
        <v>0.89415318908915864</v>
      </c>
      <c r="V23" s="13">
        <f>N23/(N23+P23)</f>
        <v>0.96</v>
      </c>
      <c r="W23" s="13">
        <f>N23/(N23+O23)</f>
        <v>0.92307692307692313</v>
      </c>
      <c r="X23" s="13">
        <f>Q23/(P23+Q23)</f>
        <v>0.967741935483871</v>
      </c>
      <c r="Y23" s="13">
        <f>2*(V23*W23)/(V23+W23)</f>
        <v>0.94117647058823528</v>
      </c>
      <c r="Z23" s="13">
        <f>(O23+P23)/SUM(N23:Q23)</f>
        <v>5.2631578947368418E-2</v>
      </c>
      <c r="AA23" s="13">
        <f>AVERAGE(W23,X23)</f>
        <v>0.94540942928039706</v>
      </c>
    </row>
    <row r="24" spans="5:27" x14ac:dyDescent="0.25">
      <c r="E24" s="6"/>
      <c r="F24" s="7" t="s">
        <v>8</v>
      </c>
      <c r="G24" s="7" t="s">
        <v>9</v>
      </c>
      <c r="H24" s="7" t="s">
        <v>10</v>
      </c>
      <c r="I24" s="7" t="s">
        <v>11</v>
      </c>
      <c r="J24" s="7" t="s">
        <v>12</v>
      </c>
      <c r="K24" s="7" t="s">
        <v>27</v>
      </c>
      <c r="M24" s="8" t="s">
        <v>24</v>
      </c>
      <c r="N24" s="8">
        <f>26-O24</f>
        <v>24</v>
      </c>
      <c r="O24" s="8">
        <v>2</v>
      </c>
      <c r="P24" s="8">
        <v>1</v>
      </c>
      <c r="Q24" s="9">
        <f>31-P24</f>
        <v>30</v>
      </c>
      <c r="S24" s="8">
        <f>(N24*Q24) - (P24*O24)</f>
        <v>718</v>
      </c>
      <c r="T24" s="8">
        <f>(N24+P24) * (N24+O24)*(Q24+P24)*(Q24+O24)</f>
        <v>644800</v>
      </c>
      <c r="U24" s="8">
        <f>S24/SQRT(T24)</f>
        <v>0.89415318908915864</v>
      </c>
      <c r="V24" s="13">
        <f>N24/(N24+P24)</f>
        <v>0.96</v>
      </c>
      <c r="W24" s="13">
        <f>N24/(N24+O24)</f>
        <v>0.92307692307692313</v>
      </c>
      <c r="X24" s="13">
        <f>Q24/(P24+Q24)</f>
        <v>0.967741935483871</v>
      </c>
      <c r="Y24" s="13">
        <f>2*(V24*W24)/(V24+W24)</f>
        <v>0.94117647058823528</v>
      </c>
      <c r="Z24" s="13">
        <f>(O24+P24)/SUM(N24:Q24)</f>
        <v>5.2631578947368418E-2</v>
      </c>
      <c r="AA24" s="13">
        <f>AVERAGE(W24,X24)</f>
        <v>0.94540942928039706</v>
      </c>
    </row>
    <row r="25" spans="5:27" x14ac:dyDescent="0.25">
      <c r="E25" s="6" t="s">
        <v>23</v>
      </c>
      <c r="F25" s="12">
        <f>X6</f>
        <v>0.95238095238095233</v>
      </c>
      <c r="G25" s="12">
        <f>X11</f>
        <v>0.75</v>
      </c>
      <c r="H25" s="12">
        <f>X17</f>
        <v>0.97058823529411764</v>
      </c>
      <c r="I25" s="12">
        <f>X23</f>
        <v>0.967741935483871</v>
      </c>
      <c r="J25" s="12">
        <f>X29</f>
        <v>0.93333333333333335</v>
      </c>
      <c r="K25" s="7">
        <f>AVERAGE(F25:J25)</f>
        <v>0.91480889129845477</v>
      </c>
    </row>
    <row r="26" spans="5:27" x14ac:dyDescent="0.25">
      <c r="E26" s="6" t="s">
        <v>24</v>
      </c>
      <c r="F26" s="12">
        <f>X7</f>
        <v>0.90476190476190477</v>
      </c>
      <c r="G26" s="12">
        <f>X12</f>
        <v>0.7857142857142857</v>
      </c>
      <c r="H26" s="12">
        <f>X18</f>
        <v>0.97058823529411764</v>
      </c>
      <c r="I26" s="12">
        <f>X24</f>
        <v>0.967741935483871</v>
      </c>
      <c r="J26" s="12">
        <f>X30</f>
        <v>0.96666666666666667</v>
      </c>
      <c r="K26" s="7">
        <f>AVERAGE(F26:J26)</f>
        <v>0.91909460558416911</v>
      </c>
    </row>
    <row r="27" spans="5:27" x14ac:dyDescent="0.25">
      <c r="M27" s="8"/>
      <c r="N27" s="4" t="s">
        <v>12</v>
      </c>
      <c r="O27" s="4"/>
      <c r="P27" s="4"/>
      <c r="Q27" s="4"/>
      <c r="R27" s="5"/>
      <c r="S27" s="5"/>
      <c r="T27" s="5"/>
      <c r="U27" s="5"/>
    </row>
    <row r="28" spans="5:27" x14ac:dyDescent="0.25">
      <c r="M28" s="8"/>
      <c r="N28" s="8" t="s">
        <v>3</v>
      </c>
      <c r="O28" s="8" t="s">
        <v>4</v>
      </c>
      <c r="P28" s="8" t="s">
        <v>6</v>
      </c>
      <c r="Q28" s="9" t="s">
        <v>7</v>
      </c>
      <c r="S28" s="8" t="s">
        <v>14</v>
      </c>
      <c r="T28" s="8" t="s">
        <v>15</v>
      </c>
      <c r="U28" s="10" t="s">
        <v>16</v>
      </c>
      <c r="V28" s="11" t="s">
        <v>17</v>
      </c>
      <c r="W28" s="11" t="s">
        <v>18</v>
      </c>
      <c r="X28" s="11" t="s">
        <v>19</v>
      </c>
      <c r="Y28" s="11" t="s">
        <v>20</v>
      </c>
      <c r="Z28" s="11" t="s">
        <v>21</v>
      </c>
      <c r="AA28" s="11" t="s">
        <v>22</v>
      </c>
    </row>
    <row r="29" spans="5:27" x14ac:dyDescent="0.25">
      <c r="M29" s="8" t="s">
        <v>23</v>
      </c>
      <c r="N29" s="8">
        <f>28-O29</f>
        <v>26</v>
      </c>
      <c r="O29" s="8">
        <v>2</v>
      </c>
      <c r="P29" s="8">
        <v>2</v>
      </c>
      <c r="Q29" s="9">
        <f>30-P29</f>
        <v>28</v>
      </c>
      <c r="S29" s="8">
        <f>(N29*Q29) - (P29*O29)</f>
        <v>724</v>
      </c>
      <c r="T29" s="8">
        <f>(N29+P29) * (N29+O29)*(Q29+P29)*(Q29+O29)</f>
        <v>705600</v>
      </c>
      <c r="U29" s="8">
        <f>S29/SQRT(T29)</f>
        <v>0.86190476190476195</v>
      </c>
      <c r="V29" s="13">
        <f>N29/(N29+P29)</f>
        <v>0.9285714285714286</v>
      </c>
      <c r="W29" s="13">
        <f>N29/(N29+O29)</f>
        <v>0.9285714285714286</v>
      </c>
      <c r="X29" s="13">
        <f>Q29/(P29+Q29)</f>
        <v>0.93333333333333335</v>
      </c>
      <c r="Y29" s="13">
        <f>2*(V29*W29)/(V29+W29)</f>
        <v>0.9285714285714286</v>
      </c>
      <c r="Z29" s="13">
        <f>(O29+P29)/SUM(N29:Q29)</f>
        <v>6.8965517241379309E-2</v>
      </c>
      <c r="AA29" s="13">
        <f>AVERAGE(W29,X29)</f>
        <v>0.93095238095238098</v>
      </c>
    </row>
    <row r="30" spans="5:27" x14ac:dyDescent="0.25">
      <c r="E30" s="6"/>
      <c r="F30" s="7" t="s">
        <v>8</v>
      </c>
      <c r="G30" s="7" t="s">
        <v>9</v>
      </c>
      <c r="H30" s="7" t="s">
        <v>10</v>
      </c>
      <c r="I30" s="7" t="s">
        <v>11</v>
      </c>
      <c r="J30" s="7" t="s">
        <v>12</v>
      </c>
      <c r="K30" s="7" t="s">
        <v>28</v>
      </c>
      <c r="M30" s="8" t="s">
        <v>24</v>
      </c>
      <c r="N30" s="8">
        <f>28-O30</f>
        <v>26</v>
      </c>
      <c r="O30" s="8">
        <v>2</v>
      </c>
      <c r="P30" s="8">
        <v>1</v>
      </c>
      <c r="Q30" s="9">
        <f>30-P30</f>
        <v>29</v>
      </c>
      <c r="S30" s="8">
        <f>(N30*Q30) - (P30*O30)</f>
        <v>752</v>
      </c>
      <c r="T30" s="8">
        <f>(N30+P30) * (N30+O30)*(Q30+P30)*(Q30+O30)</f>
        <v>703080</v>
      </c>
      <c r="U30" s="8">
        <f>S30/SQRT(T30)</f>
        <v>0.89684102954805844</v>
      </c>
      <c r="V30" s="13">
        <f>N30/(N30+P30)</f>
        <v>0.96296296296296291</v>
      </c>
      <c r="W30" s="13">
        <f>N30/(N30+O30)</f>
        <v>0.9285714285714286</v>
      </c>
      <c r="X30" s="13">
        <f>Q30/(P30+Q30)</f>
        <v>0.96666666666666667</v>
      </c>
      <c r="Y30" s="13">
        <f>2*(V30*W30)/(V30+W30)</f>
        <v>0.94545454545454544</v>
      </c>
      <c r="Z30" s="13">
        <f>(O30+P30)/SUM(N30:Q30)</f>
        <v>5.1724137931034482E-2</v>
      </c>
      <c r="AA30" s="13">
        <f>AVERAGE(W30,X30)</f>
        <v>0.94761904761904758</v>
      </c>
    </row>
    <row r="31" spans="5:27" x14ac:dyDescent="0.25">
      <c r="E31" s="6" t="s">
        <v>23</v>
      </c>
      <c r="F31" s="12">
        <f>V6</f>
        <v>0.97222222222222221</v>
      </c>
      <c r="G31" s="12">
        <f>V11</f>
        <v>0.8</v>
      </c>
      <c r="H31" s="12">
        <f>V17</f>
        <v>0.95652173913043481</v>
      </c>
      <c r="I31" s="12">
        <f>V23</f>
        <v>0.96</v>
      </c>
      <c r="J31" s="12">
        <f>V29</f>
        <v>0.9285714285714286</v>
      </c>
      <c r="K31" s="7">
        <f>AVERAGE(F31:J31)</f>
        <v>0.92346307798481708</v>
      </c>
    </row>
    <row r="32" spans="5:27" x14ac:dyDescent="0.25">
      <c r="E32" s="6" t="s">
        <v>24</v>
      </c>
      <c r="F32" s="12">
        <f>V7</f>
        <v>0.94736842105263153</v>
      </c>
      <c r="G32" s="12">
        <f>V12</f>
        <v>0.82857142857142863</v>
      </c>
      <c r="H32" s="12">
        <f>V18</f>
        <v>0.95833333333333337</v>
      </c>
      <c r="I32" s="12">
        <f>V24</f>
        <v>0.96</v>
      </c>
      <c r="J32" s="12">
        <f>V30</f>
        <v>0.96296296296296291</v>
      </c>
      <c r="K32" s="7">
        <f>AVERAGE(F32:J32)</f>
        <v>0.93144722918407141</v>
      </c>
      <c r="U32" s="10" t="s">
        <v>16</v>
      </c>
      <c r="V32" s="11" t="s">
        <v>17</v>
      </c>
      <c r="W32" s="11" t="s">
        <v>18</v>
      </c>
      <c r="X32" s="11" t="s">
        <v>19</v>
      </c>
      <c r="Y32" s="11" t="s">
        <v>20</v>
      </c>
      <c r="Z32" s="11" t="s">
        <v>21</v>
      </c>
      <c r="AA32" s="14" t="s">
        <v>29</v>
      </c>
    </row>
    <row r="33" spans="5:27" x14ac:dyDescent="0.25">
      <c r="T33" s="9" t="s">
        <v>23</v>
      </c>
      <c r="U33" s="7">
        <f>AVERAGE(U6,U11,U17,U23,U29)</f>
        <v>0.85478117801960107</v>
      </c>
      <c r="V33" s="7">
        <f t="shared" ref="V33:AA34" si="0">AVERAGE(V6,V11,V17,V23,V29)</f>
        <v>0.92346307798481708</v>
      </c>
      <c r="W33" s="7">
        <f t="shared" si="0"/>
        <v>0.93595564112805507</v>
      </c>
      <c r="X33" s="7">
        <f t="shared" si="0"/>
        <v>0.91480889129845477</v>
      </c>
      <c r="Y33" s="7">
        <f t="shared" si="0"/>
        <v>0.92796444430293268</v>
      </c>
      <c r="Z33" s="7">
        <f t="shared" si="0"/>
        <v>7.3079249848759825E-2</v>
      </c>
      <c r="AA33" s="12">
        <f t="shared" si="0"/>
        <v>0.92538226621325492</v>
      </c>
    </row>
    <row r="34" spans="5:27" x14ac:dyDescent="0.25">
      <c r="T34" s="9" t="s">
        <v>24</v>
      </c>
      <c r="U34" s="7">
        <f>AVERAGE(U7,U12,U18,U24,U30)</f>
        <v>0.88285430053987191</v>
      </c>
      <c r="V34" s="7">
        <f t="shared" si="0"/>
        <v>0.93144722918407141</v>
      </c>
      <c r="W34" s="7">
        <f t="shared" si="0"/>
        <v>0.95659093159093156</v>
      </c>
      <c r="X34" s="7">
        <f t="shared" si="0"/>
        <v>0.91909460558416911</v>
      </c>
      <c r="Y34" s="7">
        <f t="shared" si="0"/>
        <v>0.94224286987522277</v>
      </c>
      <c r="Z34" s="7">
        <f t="shared" si="0"/>
        <v>5.9165154264972777E-2</v>
      </c>
      <c r="AA34" s="12">
        <f t="shared" si="0"/>
        <v>0.93784276858755045</v>
      </c>
    </row>
    <row r="35" spans="5:27" x14ac:dyDescent="0.25">
      <c r="E35" s="6"/>
      <c r="F35" s="7" t="s">
        <v>8</v>
      </c>
      <c r="G35" s="7" t="s">
        <v>9</v>
      </c>
      <c r="H35" s="7" t="s">
        <v>10</v>
      </c>
      <c r="I35" s="7" t="s">
        <v>11</v>
      </c>
      <c r="J35" s="7" t="s">
        <v>12</v>
      </c>
      <c r="K35" s="7" t="s">
        <v>30</v>
      </c>
    </row>
    <row r="36" spans="5:27" x14ac:dyDescent="0.25">
      <c r="E36" s="6" t="s">
        <v>23</v>
      </c>
      <c r="F36" s="12">
        <f>U6</f>
        <v>0.88977935001172714</v>
      </c>
      <c r="G36" s="12">
        <f>U11</f>
        <v>0.73477226548888019</v>
      </c>
      <c r="H36" s="12">
        <f>U17</f>
        <v>0.89329632360347699</v>
      </c>
      <c r="I36" s="12">
        <f>U23</f>
        <v>0.89415318908915864</v>
      </c>
      <c r="J36" s="12">
        <f>U29</f>
        <v>0.86190476190476195</v>
      </c>
      <c r="K36" s="7">
        <f>AVERAGE(F36:J36)</f>
        <v>0.85478117801960107</v>
      </c>
    </row>
    <row r="37" spans="5:27" x14ac:dyDescent="0.25">
      <c r="E37" s="6" t="s">
        <v>24</v>
      </c>
      <c r="F37" s="12">
        <f>U7</f>
        <v>0.88749735849509537</v>
      </c>
      <c r="G37" s="12">
        <f>U12</f>
        <v>0.8068583569395964</v>
      </c>
      <c r="H37" s="12">
        <f>U18</f>
        <v>0.92892156862745101</v>
      </c>
      <c r="I37" s="12">
        <f>U24</f>
        <v>0.89415318908915864</v>
      </c>
      <c r="J37" s="12">
        <f>U30</f>
        <v>0.89684102954805844</v>
      </c>
      <c r="K37" s="7">
        <f>AVERAGE(F37:J37)</f>
        <v>0.88285430053987191</v>
      </c>
    </row>
    <row r="39" spans="5:27" x14ac:dyDescent="0.25">
      <c r="E39" s="6"/>
      <c r="F39" s="7" t="s">
        <v>31</v>
      </c>
      <c r="G39" s="7" t="s">
        <v>27</v>
      </c>
      <c r="H39" s="7" t="s">
        <v>17</v>
      </c>
      <c r="I39" s="7" t="s">
        <v>20</v>
      </c>
      <c r="J39" s="7" t="s">
        <v>32</v>
      </c>
      <c r="K39" s="7" t="s">
        <v>16</v>
      </c>
    </row>
    <row r="40" spans="5:27" x14ac:dyDescent="0.25">
      <c r="E40" s="6" t="s">
        <v>23</v>
      </c>
      <c r="F40" s="7">
        <f>K19</f>
        <v>0.93595564112805507</v>
      </c>
      <c r="G40" s="7">
        <f>K25</f>
        <v>0.91480889129845477</v>
      </c>
      <c r="H40" s="7">
        <f>K31</f>
        <v>0.92346307798481708</v>
      </c>
      <c r="I40" s="7">
        <f>K12</f>
        <v>0.92796444430293268</v>
      </c>
      <c r="J40" s="7">
        <f>K6</f>
        <v>7.3079249848759825E-2</v>
      </c>
      <c r="K40" s="7">
        <f>K36</f>
        <v>0.85478117801960107</v>
      </c>
    </row>
    <row r="41" spans="5:27" x14ac:dyDescent="0.25">
      <c r="E41" s="6" t="s">
        <v>24</v>
      </c>
      <c r="F41" s="7">
        <f>K20</f>
        <v>0.95659093159093156</v>
      </c>
      <c r="G41" s="7">
        <f>K26</f>
        <v>0.91909460558416911</v>
      </c>
      <c r="H41" s="7">
        <f>K32</f>
        <v>0.93144722918407141</v>
      </c>
      <c r="I41" s="7">
        <f>K13</f>
        <v>0.94224286987522277</v>
      </c>
      <c r="J41" s="7">
        <f>K7</f>
        <v>5.9165154264972777E-2</v>
      </c>
      <c r="K41" s="7">
        <f>K37</f>
        <v>0.88285430053987191</v>
      </c>
    </row>
    <row r="63" spans="5:8" x14ac:dyDescent="0.25">
      <c r="E63" s="8"/>
      <c r="F63" s="7" t="s">
        <v>31</v>
      </c>
      <c r="G63" s="7" t="s">
        <v>27</v>
      </c>
      <c r="H63" s="8" t="s">
        <v>33</v>
      </c>
    </row>
    <row r="64" spans="5:8" x14ac:dyDescent="0.25">
      <c r="E64" s="8" t="s">
        <v>23</v>
      </c>
      <c r="F64" s="14">
        <f>F40</f>
        <v>0.93595564112805507</v>
      </c>
      <c r="G64" s="14">
        <f>G40</f>
        <v>0.91480889129845477</v>
      </c>
      <c r="H64" s="14">
        <f>AVERAGE(F64:G64)</f>
        <v>0.92538226621325492</v>
      </c>
    </row>
    <row r="65" spans="1:11" x14ac:dyDescent="0.25">
      <c r="E65" s="8" t="s">
        <v>24</v>
      </c>
      <c r="F65" s="14">
        <f>F41</f>
        <v>0.95659093159093156</v>
      </c>
      <c r="G65" s="14">
        <f>G41</f>
        <v>0.91909460558416911</v>
      </c>
      <c r="H65" s="14">
        <f>AVERAGE(F65:G65)</f>
        <v>0.93784276858755034</v>
      </c>
    </row>
    <row r="70" spans="1:11" x14ac:dyDescent="0.25">
      <c r="A70" s="8"/>
      <c r="B70" s="15" t="s">
        <v>34</v>
      </c>
      <c r="C70" s="16"/>
      <c r="D70" s="16"/>
      <c r="E70" s="17"/>
      <c r="J70" s="10" t="s">
        <v>35</v>
      </c>
      <c r="K70" s="10">
        <f>B72+C72+D72+E72</f>
        <v>72</v>
      </c>
    </row>
    <row r="71" spans="1:11" x14ac:dyDescent="0.25">
      <c r="A71" s="8"/>
      <c r="B71" s="8" t="s">
        <v>3</v>
      </c>
      <c r="C71" s="8" t="s">
        <v>4</v>
      </c>
      <c r="D71" s="8" t="s">
        <v>6</v>
      </c>
      <c r="E71" s="8" t="s">
        <v>7</v>
      </c>
      <c r="G71" s="8" t="s">
        <v>14</v>
      </c>
      <c r="H71" s="8" t="s">
        <v>15</v>
      </c>
      <c r="I71" s="8" t="s">
        <v>16</v>
      </c>
      <c r="K71" s="3"/>
    </row>
    <row r="72" spans="1:11" x14ac:dyDescent="0.25">
      <c r="A72" s="8" t="s">
        <v>23</v>
      </c>
      <c r="B72" s="8">
        <f>36-C72</f>
        <v>35</v>
      </c>
      <c r="C72" s="8">
        <v>1</v>
      </c>
      <c r="D72" s="8">
        <v>5</v>
      </c>
      <c r="E72" s="8">
        <f>36-D72</f>
        <v>31</v>
      </c>
      <c r="G72" s="8">
        <f>(B72*E72) - (D72*C72)</f>
        <v>1080</v>
      </c>
      <c r="H72" s="8">
        <f>(B72+D72) * (B72+C72)*(E72+D72)*(E72+C72)</f>
        <v>1658880</v>
      </c>
      <c r="I72" s="8">
        <f>G72/SQRT(H72)</f>
        <v>0.83852549156242107</v>
      </c>
      <c r="K72" s="3"/>
    </row>
    <row r="73" spans="1:11" x14ac:dyDescent="0.25">
      <c r="A73" s="8" t="s">
        <v>24</v>
      </c>
      <c r="B73" s="8">
        <f>36-C73</f>
        <v>34</v>
      </c>
      <c r="C73" s="8">
        <v>2</v>
      </c>
      <c r="D73" s="8">
        <v>8</v>
      </c>
      <c r="E73" s="8">
        <f>36-D73</f>
        <v>28</v>
      </c>
      <c r="G73" s="8">
        <f>(B73*E73) - (D73*C73)</f>
        <v>936</v>
      </c>
      <c r="H73" s="8">
        <f>(B73+D73) * (B73+C73)*(E73+D73)*(E73+C73)</f>
        <v>1632960</v>
      </c>
      <c r="I73" s="8">
        <f>G73/SQRT(H73)</f>
        <v>0.73246702076471437</v>
      </c>
      <c r="K73" s="3"/>
    </row>
    <row r="77" spans="1:11" x14ac:dyDescent="0.25">
      <c r="D77" s="18"/>
      <c r="E77" s="19"/>
      <c r="F77" s="13" t="s">
        <v>36</v>
      </c>
      <c r="G77" s="13" t="s">
        <v>24</v>
      </c>
    </row>
    <row r="78" spans="1:11" x14ac:dyDescent="0.25">
      <c r="A78" s="3"/>
      <c r="D78" s="11" t="s">
        <v>37</v>
      </c>
      <c r="E78" s="11" t="s">
        <v>17</v>
      </c>
      <c r="F78" s="20">
        <f>B72/(B72+D72)</f>
        <v>0.875</v>
      </c>
      <c r="G78" s="21">
        <f>B73/(B73+D73)</f>
        <v>0.80952380952380953</v>
      </c>
    </row>
    <row r="79" spans="1:11" x14ac:dyDescent="0.25">
      <c r="A79" s="2"/>
      <c r="B79" s="2"/>
      <c r="D79" s="11" t="s">
        <v>38</v>
      </c>
      <c r="E79" s="11" t="s">
        <v>18</v>
      </c>
      <c r="F79" s="20">
        <f>B72/(B72+C72)</f>
        <v>0.97222222222222221</v>
      </c>
      <c r="G79" s="21">
        <f>B73/(B73+C73)</f>
        <v>0.94444444444444442</v>
      </c>
    </row>
    <row r="80" spans="1:11" x14ac:dyDescent="0.25">
      <c r="A80" s="2"/>
      <c r="B80" s="2"/>
      <c r="D80" s="11" t="s">
        <v>39</v>
      </c>
      <c r="E80" s="11" t="s">
        <v>19</v>
      </c>
      <c r="F80" s="20">
        <f>E72/(D72+E72)</f>
        <v>0.86111111111111116</v>
      </c>
      <c r="G80" s="21">
        <f>E73/(D73+E73)</f>
        <v>0.77777777777777779</v>
      </c>
    </row>
    <row r="81" spans="1:7" x14ac:dyDescent="0.25">
      <c r="A81" s="2"/>
      <c r="B81" s="2"/>
      <c r="D81" s="11"/>
      <c r="E81" s="11" t="s">
        <v>16</v>
      </c>
      <c r="F81" s="20">
        <f>I72</f>
        <v>0.83852549156242107</v>
      </c>
      <c r="G81" s="21">
        <f>I73</f>
        <v>0.73246702076471437</v>
      </c>
    </row>
    <row r="82" spans="1:7" x14ac:dyDescent="0.25">
      <c r="A82" s="2"/>
      <c r="B82" s="2"/>
      <c r="D82" s="11"/>
      <c r="E82" s="11" t="s">
        <v>20</v>
      </c>
      <c r="F82" s="20">
        <f>2*(F78*F79)/(F78+F79)</f>
        <v>0.92105263157894735</v>
      </c>
      <c r="G82" s="21">
        <f>2*(G78*G79)/(G78+G79)</f>
        <v>0.87179487179487181</v>
      </c>
    </row>
    <row r="83" spans="1:7" x14ac:dyDescent="0.25">
      <c r="A83" s="2"/>
      <c r="B83" s="2"/>
      <c r="D83" s="22"/>
      <c r="E83" s="11" t="s">
        <v>40</v>
      </c>
      <c r="F83" s="20">
        <f>AVERAGE(F79:F80)</f>
        <v>0.91666666666666674</v>
      </c>
      <c r="G83" s="21">
        <f>AVERAGE(G79:G80)</f>
        <v>0.86111111111111116</v>
      </c>
    </row>
    <row r="84" spans="1:7" x14ac:dyDescent="0.25">
      <c r="A84" s="2"/>
      <c r="B84" s="2"/>
      <c r="D84" s="22"/>
      <c r="E84" s="11" t="s">
        <v>41</v>
      </c>
      <c r="F84" s="20">
        <f>(B72+E72)/K70</f>
        <v>0.91666666666666663</v>
      </c>
      <c r="G84" s="21">
        <f>(B73+E73)/K70</f>
        <v>0.86111111111111116</v>
      </c>
    </row>
    <row r="85" spans="1:7" x14ac:dyDescent="0.25">
      <c r="A85" s="2"/>
      <c r="B85" s="2"/>
      <c r="D85" s="23"/>
      <c r="E85" s="11" t="s">
        <v>21</v>
      </c>
      <c r="F85" s="20">
        <f>(C72+D72)/K70</f>
        <v>8.3333333333333329E-2</v>
      </c>
      <c r="G85" s="21">
        <f>(C73+D73)/K70</f>
        <v>0.1388888888888889</v>
      </c>
    </row>
    <row r="86" spans="1:7" x14ac:dyDescent="0.25">
      <c r="D86" s="2"/>
      <c r="E86" s="11" t="s">
        <v>42</v>
      </c>
      <c r="F86" s="24"/>
      <c r="G86" s="13"/>
    </row>
  </sheetData>
  <mergeCells count="7">
    <mergeCell ref="B70:E70"/>
    <mergeCell ref="F1:I1"/>
    <mergeCell ref="N4:Q4"/>
    <mergeCell ref="N9:Q9"/>
    <mergeCell ref="N15:Q15"/>
    <mergeCell ref="N21:Q21"/>
    <mergeCell ref="N27:Q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Alaa</cp:lastModifiedBy>
  <dcterms:created xsi:type="dcterms:W3CDTF">2021-01-04T11:01:00Z</dcterms:created>
  <dcterms:modified xsi:type="dcterms:W3CDTF">2021-01-04T11:01:55Z</dcterms:modified>
</cp:coreProperties>
</file>