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garrett/GoogleDrive/Research/Papers/VNG_and_socioecological_variables/AJBA/Revisions/"/>
    </mc:Choice>
  </mc:AlternateContent>
  <xr:revisionPtr revIDLastSave="0" documentId="13_ncr:9_{0FF5D0E5-243A-5C4C-AE9D-2927A2D73FE4}" xr6:coauthVersionLast="47" xr6:coauthVersionMax="47" xr10:uidLastSave="{00000000-0000-0000-0000-000000000000}"/>
  <bookViews>
    <workbookView xWindow="0" yWindow="0" windowWidth="33600" windowHeight="21000" xr2:uid="{FAD01328-33D2-D345-AF9B-B2E84026F5FC}"/>
  </bookViews>
  <sheets>
    <sheet name="Raw_length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0" i="1" l="1"/>
  <c r="K80" i="1" s="1"/>
  <c r="H80" i="1"/>
  <c r="J80" i="1" s="1"/>
  <c r="I79" i="1"/>
  <c r="H79" i="1"/>
  <c r="J79" i="1" s="1"/>
  <c r="J78" i="1"/>
  <c r="I78" i="1"/>
  <c r="K78" i="1" s="1"/>
  <c r="I77" i="1"/>
  <c r="K77" i="1" s="1"/>
  <c r="H77" i="1"/>
  <c r="J77" i="1" s="1"/>
  <c r="K76" i="1"/>
  <c r="J76" i="1"/>
  <c r="I76" i="1"/>
  <c r="H76" i="1"/>
  <c r="I74" i="1"/>
  <c r="K74" i="1" s="1"/>
  <c r="H74" i="1"/>
  <c r="J74" i="1" s="1"/>
  <c r="I73" i="1"/>
  <c r="K73" i="1" s="1"/>
  <c r="H73" i="1"/>
  <c r="J73" i="1" s="1"/>
  <c r="I75" i="1"/>
  <c r="K75" i="1" s="1"/>
  <c r="H75" i="1"/>
  <c r="J75" i="1" s="1"/>
  <c r="I71" i="1"/>
  <c r="K71" i="1" s="1"/>
  <c r="H71" i="1"/>
  <c r="J71" i="1" s="1"/>
  <c r="K70" i="1"/>
  <c r="J70" i="1"/>
  <c r="I69" i="1"/>
  <c r="K69" i="1" s="1"/>
  <c r="H69" i="1"/>
  <c r="J69" i="1" s="1"/>
  <c r="I72" i="1"/>
  <c r="K72" i="1" s="1"/>
  <c r="H72" i="1"/>
  <c r="J72" i="1" s="1"/>
  <c r="I68" i="1"/>
  <c r="K68" i="1" s="1"/>
  <c r="H68" i="1"/>
  <c r="J68" i="1" s="1"/>
  <c r="I81" i="1"/>
  <c r="K81" i="1" s="1"/>
  <c r="H81" i="1"/>
  <c r="J81" i="1" s="1"/>
  <c r="I67" i="1"/>
  <c r="K67" i="1" s="1"/>
  <c r="H67" i="1"/>
  <c r="J67" i="1" s="1"/>
  <c r="J66" i="1"/>
  <c r="I66" i="1"/>
  <c r="K66" i="1" s="1"/>
  <c r="I63" i="1"/>
  <c r="K63" i="1" s="1"/>
  <c r="H63" i="1"/>
  <c r="J63" i="1" s="1"/>
  <c r="I62" i="1"/>
  <c r="K62" i="1" s="1"/>
  <c r="H62" i="1"/>
  <c r="J62" i="1" s="1"/>
  <c r="I60" i="1"/>
  <c r="K60" i="1" s="1"/>
  <c r="H60" i="1"/>
  <c r="J60" i="1" s="1"/>
  <c r="I59" i="1"/>
  <c r="H59" i="1"/>
  <c r="J59" i="1" s="1"/>
  <c r="I58" i="1"/>
  <c r="K58" i="1" s="1"/>
  <c r="H58" i="1"/>
  <c r="J58" i="1" s="1"/>
  <c r="I55" i="1"/>
  <c r="K55" i="1" s="1"/>
  <c r="H55" i="1"/>
  <c r="J55" i="1" s="1"/>
  <c r="I54" i="1"/>
  <c r="K54" i="1" s="1"/>
  <c r="H54" i="1"/>
  <c r="J54" i="1" s="1"/>
  <c r="K53" i="1"/>
  <c r="J53" i="1"/>
  <c r="I53" i="1"/>
  <c r="H53" i="1"/>
  <c r="J52" i="1"/>
  <c r="I52" i="1"/>
  <c r="K52" i="1" s="1"/>
  <c r="I47" i="1"/>
  <c r="K47" i="1" s="1"/>
  <c r="H47" i="1"/>
  <c r="J47" i="1" s="1"/>
  <c r="I48" i="1"/>
  <c r="K48" i="1" s="1"/>
  <c r="H48" i="1"/>
  <c r="J48" i="1" s="1"/>
  <c r="I50" i="1"/>
  <c r="K50" i="1" s="1"/>
  <c r="H50" i="1"/>
  <c r="J50" i="1" s="1"/>
  <c r="I49" i="1"/>
  <c r="K49" i="1" s="1"/>
  <c r="H49" i="1"/>
  <c r="J49" i="1" s="1"/>
  <c r="J46" i="1"/>
  <c r="I46" i="1"/>
  <c r="K46" i="1" s="1"/>
  <c r="H46" i="1"/>
  <c r="I45" i="1"/>
  <c r="K45" i="1" s="1"/>
  <c r="H45" i="1"/>
  <c r="J45" i="1" s="1"/>
  <c r="I44" i="1"/>
  <c r="K44" i="1" s="1"/>
  <c r="H44" i="1"/>
  <c r="J44" i="1" s="1"/>
  <c r="I43" i="1"/>
  <c r="K43" i="1" s="1"/>
  <c r="H43" i="1"/>
  <c r="J43" i="1" s="1"/>
  <c r="I42" i="1"/>
  <c r="K42" i="1" s="1"/>
  <c r="H42" i="1"/>
  <c r="J42" i="1" s="1"/>
  <c r="I41" i="1"/>
  <c r="K41" i="1" s="1"/>
  <c r="H41" i="1"/>
  <c r="J41" i="1" s="1"/>
  <c r="I40" i="1"/>
  <c r="K40" i="1" s="1"/>
  <c r="H40" i="1"/>
  <c r="J40" i="1" s="1"/>
  <c r="I38" i="1"/>
  <c r="K38" i="1" s="1"/>
  <c r="H38" i="1"/>
  <c r="J38" i="1" s="1"/>
  <c r="I37" i="1"/>
  <c r="K37" i="1" s="1"/>
  <c r="H37" i="1"/>
  <c r="J37" i="1" s="1"/>
  <c r="I36" i="1"/>
  <c r="K36" i="1" s="1"/>
  <c r="H36" i="1"/>
  <c r="J36" i="1" s="1"/>
  <c r="J35" i="1"/>
  <c r="I35" i="1"/>
  <c r="K35" i="1" s="1"/>
  <c r="H35" i="1"/>
  <c r="I34" i="1"/>
  <c r="K34" i="1" s="1"/>
  <c r="H34" i="1"/>
  <c r="J34" i="1" s="1"/>
  <c r="I33" i="1"/>
  <c r="K33" i="1" s="1"/>
  <c r="H33" i="1"/>
  <c r="J33" i="1" s="1"/>
  <c r="I32" i="1"/>
  <c r="K32" i="1" s="1"/>
  <c r="H32" i="1"/>
  <c r="J32" i="1" s="1"/>
  <c r="I31" i="1"/>
  <c r="K31" i="1" s="1"/>
  <c r="H31" i="1"/>
  <c r="J31" i="1" s="1"/>
  <c r="I29" i="1"/>
  <c r="K29" i="1" s="1"/>
  <c r="H29" i="1"/>
  <c r="J29" i="1" s="1"/>
  <c r="J27" i="1"/>
  <c r="I27" i="1"/>
  <c r="K27" i="1" s="1"/>
  <c r="H27" i="1"/>
  <c r="I26" i="1"/>
  <c r="K26" i="1" s="1"/>
  <c r="H26" i="1"/>
  <c r="J26" i="1" s="1"/>
  <c r="I25" i="1"/>
  <c r="K25" i="1" s="1"/>
  <c r="H25" i="1"/>
  <c r="J25" i="1" s="1"/>
  <c r="I24" i="1"/>
  <c r="K24" i="1" s="1"/>
  <c r="H24" i="1"/>
  <c r="J24" i="1" s="1"/>
  <c r="I23" i="1"/>
  <c r="K23" i="1" s="1"/>
  <c r="H23" i="1"/>
  <c r="J23" i="1" s="1"/>
  <c r="I22" i="1"/>
  <c r="K22" i="1" s="1"/>
  <c r="H22" i="1"/>
  <c r="J22" i="1" s="1"/>
  <c r="I21" i="1"/>
  <c r="K21" i="1" s="1"/>
  <c r="H21" i="1"/>
  <c r="J21" i="1" s="1"/>
  <c r="K20" i="1"/>
  <c r="H20" i="1"/>
  <c r="J20" i="1" s="1"/>
  <c r="I19" i="1"/>
  <c r="K19" i="1" s="1"/>
  <c r="H19" i="1"/>
  <c r="J19" i="1" s="1"/>
  <c r="K18" i="1"/>
  <c r="J18" i="1"/>
  <c r="I17" i="1"/>
  <c r="K17" i="1" s="1"/>
  <c r="H17" i="1"/>
  <c r="J17" i="1" s="1"/>
  <c r="J16" i="1"/>
  <c r="I16" i="1"/>
  <c r="K16" i="1" s="1"/>
  <c r="H16" i="1"/>
  <c r="I15" i="1"/>
  <c r="K15" i="1" s="1"/>
  <c r="H15" i="1"/>
  <c r="J15" i="1" s="1"/>
  <c r="K14" i="1"/>
  <c r="J14" i="1"/>
  <c r="I14" i="1"/>
  <c r="H14" i="1"/>
  <c r="I13" i="1"/>
  <c r="K13" i="1" s="1"/>
  <c r="H13" i="1"/>
  <c r="J13" i="1" s="1"/>
  <c r="I10" i="1"/>
  <c r="K10" i="1" s="1"/>
  <c r="H10" i="1"/>
  <c r="J10" i="1" s="1"/>
  <c r="I9" i="1"/>
  <c r="K9" i="1" s="1"/>
  <c r="H9" i="1"/>
  <c r="J9" i="1" s="1"/>
  <c r="I8" i="1"/>
  <c r="K8" i="1" s="1"/>
  <c r="H8" i="1"/>
  <c r="J8" i="1" s="1"/>
  <c r="I7" i="1"/>
  <c r="K7" i="1" s="1"/>
  <c r="H7" i="1"/>
  <c r="J7" i="1" s="1"/>
  <c r="J6" i="1"/>
  <c r="I6" i="1"/>
  <c r="K6" i="1" s="1"/>
  <c r="H6" i="1"/>
  <c r="I5" i="1"/>
  <c r="K5" i="1" s="1"/>
  <c r="H5" i="1"/>
  <c r="J5" i="1" s="1"/>
  <c r="K4" i="1"/>
  <c r="J4" i="1"/>
  <c r="I4" i="1"/>
  <c r="H4" i="1"/>
  <c r="I3" i="1"/>
  <c r="K3" i="1" s="1"/>
  <c r="H3" i="1"/>
  <c r="J3" i="1" s="1"/>
  <c r="I2" i="1"/>
  <c r="K2" i="1" s="1"/>
  <c r="H2" i="1"/>
  <c r="J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7" authorId="0" shapeId="0" xr:uid="{1C95AFC4-0D3A-3140-9F59-B7482BBE1697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ID#AAABMeHUK_U
</t>
        </r>
        <r>
          <rPr>
            <sz val="11"/>
            <color rgb="FF000000"/>
            <rFont val="Calibri"/>
            <family val="2"/>
          </rPr>
          <t xml:space="preserve">Eva Garrett    (2024-04-25 16:06:26)
</t>
        </r>
        <r>
          <rPr>
            <sz val="11"/>
            <color rgb="FF000000"/>
            <rFont val="Calibri"/>
            <family val="2"/>
          </rPr>
          <t>edwardsi</t>
        </r>
      </text>
    </comment>
    <comment ref="B48" authorId="0" shapeId="0" xr:uid="{84E4B475-8D87-6D48-A647-54B436BFECF0}">
      <text>
        <r>
          <rPr>
            <sz val="11"/>
            <color theme="1"/>
            <rFont val="Aptos Narrow"/>
            <family val="2"/>
            <scheme val="minor"/>
          </rPr>
          <t>======
ID#AAABMeHULAM
Eva Garrett    (2024-04-25 16:14:15)
not the right catalogue number!</t>
        </r>
      </text>
    </comment>
    <comment ref="A73" authorId="0" shapeId="0" xr:uid="{74FCC2E1-E89F-C24C-B31F-F3CB46DEA477}">
      <text>
        <r>
          <rPr>
            <sz val="11"/>
            <color rgb="FF000000"/>
            <rFont val="Aptos Narrow"/>
            <family val="2"/>
          </rPr>
          <t xml:space="preserve">======
</t>
        </r>
        <r>
          <rPr>
            <sz val="11"/>
            <color rgb="FF000000"/>
            <rFont val="Aptos Narrow"/>
            <family val="2"/>
          </rPr>
          <t xml:space="preserve">ID#AAABMeHULBA
</t>
        </r>
        <r>
          <rPr>
            <sz val="11"/>
            <color rgb="FF000000"/>
            <rFont val="Aptos Narrow"/>
            <family val="2"/>
          </rPr>
          <t xml:space="preserve">Eva Garrett    (2024-04-25 16:23:47)
</t>
        </r>
        <r>
          <rPr>
            <sz val="11"/>
            <color rgb="FF000000"/>
            <rFont val="Aptos Narrow"/>
            <family val="2"/>
          </rPr>
          <t>T. bancanus borneanus</t>
        </r>
      </text>
    </comment>
    <comment ref="A74" authorId="0" shapeId="0" xr:uid="{8062E85C-30D1-CA43-9378-E59ECAFF03DC}">
      <text>
        <r>
          <rPr>
            <sz val="11"/>
            <color rgb="FF000000"/>
            <rFont val="Aptos Narrow"/>
            <family val="2"/>
          </rPr>
          <t xml:space="preserve">======
</t>
        </r>
        <r>
          <rPr>
            <sz val="11"/>
            <color rgb="FF000000"/>
            <rFont val="Aptos Narrow"/>
            <family val="2"/>
          </rPr>
          <t xml:space="preserve">ID#AAABMeHULBM
</t>
        </r>
        <r>
          <rPr>
            <sz val="11"/>
            <color rgb="FF000000"/>
            <rFont val="Aptos Narrow"/>
            <family val="2"/>
          </rPr>
          <t xml:space="preserve">Eva Garrett    (2024-04-25 16:24:51)
</t>
        </r>
        <r>
          <rPr>
            <sz val="11"/>
            <color rgb="FF000000"/>
            <rFont val="Aptos Narrow"/>
            <family val="2"/>
          </rPr>
          <t>pelegensis</t>
        </r>
      </text>
    </comment>
    <comment ref="A75" authorId="0" shapeId="0" xr:uid="{184CAB7A-7DF4-1B40-864C-F4E48A7E6B21}">
      <text>
        <r>
          <rPr>
            <sz val="11"/>
            <color rgb="FF000000"/>
            <rFont val="Aptos Narrow"/>
            <family val="2"/>
          </rPr>
          <t xml:space="preserve">======
</t>
        </r>
        <r>
          <rPr>
            <sz val="11"/>
            <color rgb="FF000000"/>
            <rFont val="Aptos Narrow"/>
            <family val="2"/>
          </rPr>
          <t xml:space="preserve">ID#AAABMeHULA4
</t>
        </r>
        <r>
          <rPr>
            <sz val="11"/>
            <color rgb="FF000000"/>
            <rFont val="Aptos Narrow"/>
            <family val="2"/>
          </rPr>
          <t xml:space="preserve">Eva Garrett    (2024-04-25 16:22:46)
</t>
        </r>
        <r>
          <rPr>
            <sz val="11"/>
            <color rgb="FF000000"/>
            <rFont val="Aptos Narrow"/>
            <family val="2"/>
          </rPr>
          <t>syrichta</t>
        </r>
      </text>
    </comment>
  </commentList>
</comments>
</file>

<file path=xl/sharedStrings.xml><?xml version="1.0" encoding="utf-8"?>
<sst xmlns="http://schemas.openxmlformats.org/spreadsheetml/2006/main" count="220" uniqueCount="155">
  <si>
    <t>Species</t>
  </si>
  <si>
    <t>Specimen Number</t>
  </si>
  <si>
    <t>Sex</t>
  </si>
  <si>
    <t>Palate Start</t>
  </si>
  <si>
    <t>Palate End</t>
  </si>
  <si>
    <t>VNG Start</t>
  </si>
  <si>
    <t>VNG End</t>
  </si>
  <si>
    <t>Palate Length (slides)</t>
  </si>
  <si>
    <t>VNG Length (slides)</t>
  </si>
  <si>
    <t>Palate Length (mm)</t>
  </si>
  <si>
    <t>VNG Length (mm)</t>
  </si>
  <si>
    <t>Slice thickness (mm)</t>
  </si>
  <si>
    <t>Alouatta palliata</t>
  </si>
  <si>
    <t>DU Sage14</t>
  </si>
  <si>
    <t>F</t>
  </si>
  <si>
    <t>0.0549126453697681</t>
  </si>
  <si>
    <t>USNM 556134</t>
  </si>
  <si>
    <t>0.0568416762995981</t>
  </si>
  <si>
    <t>USNM 339921</t>
  </si>
  <si>
    <t>M</t>
  </si>
  <si>
    <t>0.0657774132298883</t>
  </si>
  <si>
    <t>Alouatta seniculus</t>
  </si>
  <si>
    <t>howl5short/USNM 281756</t>
  </si>
  <si>
    <t>howl4short/USNM 281673</t>
  </si>
  <si>
    <t>AMNH 94139</t>
  </si>
  <si>
    <t>AMNH 76858</t>
  </si>
  <si>
    <t>Aotus azarae</t>
  </si>
  <si>
    <t>AMNH 36508</t>
  </si>
  <si>
    <t>Aotus trivirgatus</t>
  </si>
  <si>
    <t>Aott5/USNM 503920</t>
  </si>
  <si>
    <t>Archaeolemur</t>
  </si>
  <si>
    <t>AMNH 30007</t>
  </si>
  <si>
    <t>Archaeonidris</t>
  </si>
  <si>
    <t>AMNH 93827</t>
  </si>
  <si>
    <t xml:space="preserve">Arctocebus calabarensis aureus  </t>
  </si>
  <si>
    <t>Arcto/USNM 395710</t>
  </si>
  <si>
    <t>U</t>
  </si>
  <si>
    <t>Ateles geoffroyi vellerosus</t>
  </si>
  <si>
    <t>AMNH 26593</t>
  </si>
  <si>
    <t>Avahi laniger</t>
  </si>
  <si>
    <t>Avahi</t>
  </si>
  <si>
    <t>Cacajao calvus rubicundus</t>
  </si>
  <si>
    <t>cacr4071</t>
  </si>
  <si>
    <t>cacr5042</t>
  </si>
  <si>
    <t>Callicebus cupreus</t>
  </si>
  <si>
    <t>AMNH 75988</t>
  </si>
  <si>
    <t>Callicebus discolor</t>
  </si>
  <si>
    <t>AMNH 72141</t>
  </si>
  <si>
    <t>AMNH 72143</t>
  </si>
  <si>
    <t>Callicebus moloch</t>
  </si>
  <si>
    <t>calm4144</t>
  </si>
  <si>
    <t>Callimico goeldi</t>
  </si>
  <si>
    <t>Gold2</t>
  </si>
  <si>
    <t>Callithrix argentata</t>
  </si>
  <si>
    <t>AMNH 95922</t>
  </si>
  <si>
    <t>0.048390</t>
  </si>
  <si>
    <t>Cebus apella libidinosis</t>
  </si>
  <si>
    <t>ceba5/USNM 518268</t>
  </si>
  <si>
    <t>ceba4/USNM 518336</t>
  </si>
  <si>
    <t>Cheirogaleus major</t>
  </si>
  <si>
    <t>AMNH 100640</t>
  </si>
  <si>
    <t>Cheirogaleus medius</t>
  </si>
  <si>
    <t>AMNH 196618</t>
  </si>
  <si>
    <t>Dinopithecus</t>
  </si>
  <si>
    <t>Echinops telfairi</t>
  </si>
  <si>
    <t>AMNH 170605</t>
  </si>
  <si>
    <t>Eoryctes melanus</t>
  </si>
  <si>
    <t>Eulemur macaco</t>
  </si>
  <si>
    <t>AMNH 100606</t>
  </si>
  <si>
    <t>AMNH 100531</t>
  </si>
  <si>
    <t>Eulemur mongoz</t>
  </si>
  <si>
    <t>AMNH 100608</t>
  </si>
  <si>
    <t>Euoticus elegantulus</t>
  </si>
  <si>
    <t>AMNH 236351</t>
  </si>
  <si>
    <t>Galago</t>
  </si>
  <si>
    <t>galaA</t>
  </si>
  <si>
    <t>Hapalemur griseus</t>
  </si>
  <si>
    <t>HapaA</t>
  </si>
  <si>
    <t>AMNH 100823</t>
  </si>
  <si>
    <t>AMNH 170682</t>
  </si>
  <si>
    <t>Ignacius</t>
  </si>
  <si>
    <t>AMNH 100506</t>
  </si>
  <si>
    <t>Indri indri</t>
  </si>
  <si>
    <t>AMNH 185638</t>
  </si>
  <si>
    <t>Lemur catta</t>
  </si>
  <si>
    <t>AMNH 100596</t>
  </si>
  <si>
    <t>AMNH 170737</t>
  </si>
  <si>
    <t>Leontopithecus rosalia</t>
  </si>
  <si>
    <t>Lepilemur ruficaudatus</t>
  </si>
  <si>
    <t>AMNH 100616</t>
  </si>
  <si>
    <t>AMNH 100820</t>
  </si>
  <si>
    <t>Lepilemur mustelinus</t>
  </si>
  <si>
    <t>AMNH 170585</t>
  </si>
  <si>
    <t>Lepilemur edwardsi</t>
  </si>
  <si>
    <t>AMNH 100642</t>
  </si>
  <si>
    <t xml:space="preserve">Megaladapis </t>
  </si>
  <si>
    <t>AMNH 30024</t>
  </si>
  <si>
    <t>Microcebus murinus</t>
  </si>
  <si>
    <t>MicroA</t>
  </si>
  <si>
    <t>AMNH 174535</t>
  </si>
  <si>
    <t>AMNH 174456</t>
  </si>
  <si>
    <t>Mirza coquereli</t>
  </si>
  <si>
    <t>AMNH 100832</t>
  </si>
  <si>
    <t xml:space="preserve">Monodelphis </t>
  </si>
  <si>
    <t>AMNH 261241</t>
  </si>
  <si>
    <t>Notharctus</t>
  </si>
  <si>
    <t>AMNH 131764</t>
  </si>
  <si>
    <t>Nycticebus coucang</t>
  </si>
  <si>
    <t>nyctC</t>
  </si>
  <si>
    <t>Nycticebus pygmaeus</t>
  </si>
  <si>
    <t>AMNH 87282</t>
  </si>
  <si>
    <t>Otolemur crassicaudatus</t>
  </si>
  <si>
    <t>ocras</t>
  </si>
  <si>
    <t>Paleopropithecus</t>
  </si>
  <si>
    <t>AMNH 300313</t>
  </si>
  <si>
    <t>Perodicticus  potto</t>
  </si>
  <si>
    <t>ppotA</t>
  </si>
  <si>
    <t>Phaner furcifer</t>
  </si>
  <si>
    <t>AMNH 100829</t>
  </si>
  <si>
    <t>Plesiadapis cookei</t>
  </si>
  <si>
    <t>UMB 87990</t>
  </si>
  <si>
    <t>Pronothodectes gaoi</t>
  </si>
  <si>
    <t>UALVP 43098</t>
  </si>
  <si>
    <t>Propithecus</t>
  </si>
  <si>
    <t>PropA</t>
  </si>
  <si>
    <t xml:space="preserve">no complete palate from scan, no individual specs </t>
  </si>
  <si>
    <t>Propithecus verreauxi</t>
  </si>
  <si>
    <t>AMNH 170467</t>
  </si>
  <si>
    <t>ptilob</t>
  </si>
  <si>
    <t>Saguinus oedipus</t>
  </si>
  <si>
    <t>Saimiri boliviensis</t>
  </si>
  <si>
    <t>AMNH 211631</t>
  </si>
  <si>
    <t>AMNH 211647</t>
  </si>
  <si>
    <t>Saimiri oerstedi</t>
  </si>
  <si>
    <t>AMNH 27002</t>
  </si>
  <si>
    <t>AMNH 203297</t>
  </si>
  <si>
    <t>AMNH 106010</t>
  </si>
  <si>
    <t>AMNH 109226</t>
  </si>
  <si>
    <t>Tupaia</t>
  </si>
  <si>
    <t>Tupaia glis belangeri</t>
  </si>
  <si>
    <t>AMNH 54714</t>
  </si>
  <si>
    <t>Varecia variegata</t>
  </si>
  <si>
    <t>Vareb/USNM 63346</t>
  </si>
  <si>
    <t>no complete palate from scan</t>
  </si>
  <si>
    <t>AMNH 35109</t>
  </si>
  <si>
    <t>AMNH 100510</t>
  </si>
  <si>
    <t>Tarsius syrichta</t>
  </si>
  <si>
    <t>Tarsius bancanus borneanus</t>
  </si>
  <si>
    <t>Tarsius pelagensis</t>
  </si>
  <si>
    <t>Saimiri sciurius</t>
  </si>
  <si>
    <t>Saim5/USNM 338948</t>
  </si>
  <si>
    <t>Sago5/USNM 306845</t>
  </si>
  <si>
    <t>lago4/USNM 398460</t>
  </si>
  <si>
    <t>Lion5/USNM 337333</t>
  </si>
  <si>
    <t>Lagothrix lagotricia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</si>
</sst>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Aptos Narrow"/>
    </font>
    <font>
      <sz val="11"/>
      <color rgb="FF000000"/>
      <name val="Docs-Calibri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4"/>
      <color rgb="FF333333"/>
      <name val="Helvetica Neue"/>
      <family val="2"/>
    </font>
    <font>
      <sz val="12"/>
      <color rgb="FF000000"/>
      <name val="Calibri"/>
      <family val="2"/>
    </font>
    <font>
      <i/>
      <sz val="12"/>
      <color theme="1"/>
      <name val="Times New Roman"/>
      <family val="1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89CE-4281-964E-B540-892CCAAD9506}">
  <dimension ref="A1:M81"/>
  <sheetViews>
    <sheetView tabSelected="1" workbookViewId="0">
      <selection activeCell="A2" sqref="A2:XFD129"/>
    </sheetView>
  </sheetViews>
  <sheetFormatPr baseColWidth="10" defaultRowHeight="16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1" t="s">
        <v>13</v>
      </c>
      <c r="C2" s="1" t="s">
        <v>14</v>
      </c>
      <c r="D2" s="1">
        <v>1857</v>
      </c>
      <c r="E2" s="1">
        <v>1244</v>
      </c>
      <c r="F2" s="1">
        <v>1682</v>
      </c>
      <c r="G2" s="1">
        <v>1570</v>
      </c>
      <c r="H2" s="1">
        <f>D2-E2</f>
        <v>613</v>
      </c>
      <c r="I2" s="1">
        <f>F2-G2</f>
        <v>112</v>
      </c>
      <c r="J2" s="1">
        <f>H2*L2</f>
        <v>33.661451611667843</v>
      </c>
      <c r="K2" s="1">
        <f>I2*L2</f>
        <v>6.1502162814140275</v>
      </c>
      <c r="L2" s="1" t="s">
        <v>15</v>
      </c>
    </row>
    <row r="3" spans="1:12">
      <c r="A3" s="2" t="s">
        <v>12</v>
      </c>
      <c r="B3" s="1" t="s">
        <v>16</v>
      </c>
      <c r="C3" s="1" t="s">
        <v>14</v>
      </c>
      <c r="D3" s="1">
        <v>1712</v>
      </c>
      <c r="E3" s="1">
        <v>1170</v>
      </c>
      <c r="F3" s="1">
        <v>1637</v>
      </c>
      <c r="G3" s="1">
        <v>1490</v>
      </c>
      <c r="H3" s="1">
        <f>D3-E3</f>
        <v>542</v>
      </c>
      <c r="I3" s="1">
        <f>F3-G3</f>
        <v>147</v>
      </c>
      <c r="J3" s="1">
        <f>H3*L3</f>
        <v>30.80818855438217</v>
      </c>
      <c r="K3" s="1">
        <f>I3*L3</f>
        <v>8.3557264160409197</v>
      </c>
      <c r="L3" s="1" t="s">
        <v>17</v>
      </c>
    </row>
    <row r="4" spans="1:12">
      <c r="A4" s="2" t="s">
        <v>12</v>
      </c>
      <c r="B4" s="1" t="s">
        <v>18</v>
      </c>
      <c r="C4" s="1" t="s">
        <v>19</v>
      </c>
      <c r="D4" s="1">
        <v>1720</v>
      </c>
      <c r="E4" s="1">
        <v>1090</v>
      </c>
      <c r="F4" s="1">
        <v>1489</v>
      </c>
      <c r="G4" s="1">
        <v>1312</v>
      </c>
      <c r="H4" s="1">
        <f>(D4-E4)</f>
        <v>630</v>
      </c>
      <c r="I4" s="1">
        <f>F4-G4</f>
        <v>177</v>
      </c>
      <c r="J4" s="1">
        <f>H4*L4</f>
        <v>41.439770334829625</v>
      </c>
      <c r="K4" s="3">
        <f>I4*L4</f>
        <v>11.642602141690228</v>
      </c>
      <c r="L4" s="1" t="s">
        <v>20</v>
      </c>
    </row>
    <row r="5" spans="1:12">
      <c r="A5" s="1" t="s">
        <v>21</v>
      </c>
      <c r="B5" s="4" t="s">
        <v>22</v>
      </c>
      <c r="D5" s="1">
        <v>28</v>
      </c>
      <c r="E5" s="1">
        <v>192</v>
      </c>
      <c r="F5" s="1">
        <v>78</v>
      </c>
      <c r="G5" s="1">
        <v>130</v>
      </c>
      <c r="H5" s="1">
        <f>(E5-D5)+1</f>
        <v>165</v>
      </c>
      <c r="I5" s="1">
        <f>(G5-F5)+1</f>
        <v>53</v>
      </c>
      <c r="J5" s="1">
        <f>H5*L5</f>
        <v>31.283999999999999</v>
      </c>
      <c r="K5" s="1">
        <f>I5*L5</f>
        <v>10.0488</v>
      </c>
      <c r="L5" s="5">
        <v>0.18959999999999999</v>
      </c>
    </row>
    <row r="6" spans="1:12">
      <c r="A6" s="1" t="s">
        <v>21</v>
      </c>
      <c r="B6" s="1" t="s">
        <v>23</v>
      </c>
      <c r="C6" s="1" t="s">
        <v>19</v>
      </c>
      <c r="D6" s="1">
        <v>17</v>
      </c>
      <c r="E6" s="1">
        <v>175</v>
      </c>
      <c r="F6" s="1">
        <v>62</v>
      </c>
      <c r="G6" s="1">
        <v>100</v>
      </c>
      <c r="H6" s="1">
        <f>(E6-D6)+1</f>
        <v>159</v>
      </c>
      <c r="I6" s="1">
        <f>(G6-F6)+1</f>
        <v>39</v>
      </c>
      <c r="J6" s="1">
        <f>H6*L6</f>
        <v>35.568300000000001</v>
      </c>
      <c r="K6" s="1">
        <f>I6*L6</f>
        <v>8.7242999999999995</v>
      </c>
      <c r="L6" s="5">
        <v>0.22370000000000001</v>
      </c>
    </row>
    <row r="7" spans="1:12" ht="18">
      <c r="A7" s="2" t="s">
        <v>21</v>
      </c>
      <c r="B7" s="1" t="s">
        <v>24</v>
      </c>
      <c r="C7" s="1" t="s">
        <v>14</v>
      </c>
      <c r="D7" s="1">
        <v>1668</v>
      </c>
      <c r="E7" s="1">
        <v>1124</v>
      </c>
      <c r="F7" s="1">
        <v>605</v>
      </c>
      <c r="G7" s="1">
        <v>510</v>
      </c>
      <c r="H7" s="1">
        <f>D7-E7</f>
        <v>544</v>
      </c>
      <c r="I7" s="1">
        <f>F7-G7</f>
        <v>95</v>
      </c>
      <c r="J7" s="1">
        <f>H7*L7</f>
        <v>33.712767999999997</v>
      </c>
      <c r="K7" s="6">
        <f>I7*L7</f>
        <v>5.88734</v>
      </c>
      <c r="L7" s="7">
        <v>6.1971999999999999E-2</v>
      </c>
    </row>
    <row r="8" spans="1:12" ht="18">
      <c r="A8" s="8" t="s">
        <v>21</v>
      </c>
      <c r="B8" s="8" t="s">
        <v>25</v>
      </c>
      <c r="C8" s="1" t="s">
        <v>19</v>
      </c>
      <c r="D8" s="1">
        <v>1807</v>
      </c>
      <c r="E8" s="1">
        <v>1195</v>
      </c>
      <c r="F8" s="1">
        <v>1619</v>
      </c>
      <c r="G8" s="1">
        <v>1527</v>
      </c>
      <c r="H8" s="1">
        <f>D8-E8</f>
        <v>612</v>
      </c>
      <c r="I8" s="1">
        <f>F8-G8</f>
        <v>92</v>
      </c>
      <c r="J8" s="1">
        <f>H8*L8</f>
        <v>42.993000000000002</v>
      </c>
      <c r="K8" s="8">
        <f>I8*L8</f>
        <v>6.463000000000001</v>
      </c>
      <c r="L8" s="7">
        <v>7.0250000000000007E-2</v>
      </c>
    </row>
    <row r="9" spans="1:12">
      <c r="A9" s="2" t="s">
        <v>26</v>
      </c>
      <c r="B9" s="1" t="s">
        <v>27</v>
      </c>
      <c r="C9" s="1" t="s">
        <v>14</v>
      </c>
      <c r="D9" s="1">
        <v>1310</v>
      </c>
      <c r="E9" s="1">
        <v>983</v>
      </c>
      <c r="F9" s="1">
        <v>1212</v>
      </c>
      <c r="G9" s="1">
        <v>1147</v>
      </c>
      <c r="H9" s="1">
        <f>(E9-D9)+1</f>
        <v>-326</v>
      </c>
      <c r="I9" s="1">
        <f>(G9-F9)+1</f>
        <v>-64</v>
      </c>
      <c r="J9" s="1">
        <f>(-(H9))*L9</f>
        <v>16.013371020000001</v>
      </c>
      <c r="K9" s="1">
        <f>(-I9)*L9</f>
        <v>3.1437292800000001</v>
      </c>
      <c r="L9" s="1">
        <v>4.9120770000000001E-2</v>
      </c>
    </row>
    <row r="10" spans="1:12">
      <c r="A10" s="1" t="s">
        <v>28</v>
      </c>
      <c r="B10" s="1" t="s">
        <v>29</v>
      </c>
      <c r="C10" s="1" t="s">
        <v>14</v>
      </c>
      <c r="D10" s="1">
        <v>13</v>
      </c>
      <c r="E10" s="1">
        <v>168</v>
      </c>
      <c r="F10" s="1">
        <v>55</v>
      </c>
      <c r="G10" s="1">
        <v>77</v>
      </c>
      <c r="H10" s="1">
        <f>(E10-D10)+1</f>
        <v>156</v>
      </c>
      <c r="I10" s="1">
        <f>(G10-F10)+1</f>
        <v>23</v>
      </c>
      <c r="J10" s="1">
        <f>H10*L10</f>
        <v>18.548400000000001</v>
      </c>
      <c r="K10" s="1">
        <f>I10*L10</f>
        <v>2.7347000000000001</v>
      </c>
      <c r="L10" s="5">
        <v>0.11890000000000001</v>
      </c>
    </row>
    <row r="11" spans="1:12">
      <c r="A11" s="2" t="s">
        <v>30</v>
      </c>
      <c r="B11" s="1" t="s">
        <v>31</v>
      </c>
    </row>
    <row r="12" spans="1:12">
      <c r="A12" s="2" t="s">
        <v>32</v>
      </c>
      <c r="B12" s="1" t="s">
        <v>33</v>
      </c>
    </row>
    <row r="13" spans="1:12">
      <c r="A13" s="9" t="s">
        <v>34</v>
      </c>
      <c r="B13" s="1" t="s">
        <v>35</v>
      </c>
      <c r="C13" s="1" t="s">
        <v>36</v>
      </c>
      <c r="D13" s="1">
        <v>4</v>
      </c>
      <c r="E13" s="1">
        <v>281</v>
      </c>
      <c r="F13" s="1">
        <v>88</v>
      </c>
      <c r="G13" s="1">
        <v>147</v>
      </c>
      <c r="H13" s="1">
        <f>(E13-D13)+1</f>
        <v>278</v>
      </c>
      <c r="I13" s="1">
        <f>(G13-F13)+1</f>
        <v>60</v>
      </c>
      <c r="J13" s="1">
        <f>H13*L13</f>
        <v>17.8337</v>
      </c>
      <c r="K13" s="1">
        <f>I13*L13</f>
        <v>3.8489999999999998</v>
      </c>
      <c r="L13" s="5">
        <v>6.4149999999999999E-2</v>
      </c>
    </row>
    <row r="14" spans="1:12">
      <c r="A14" s="10" t="s">
        <v>37</v>
      </c>
      <c r="B14" s="3" t="s">
        <v>38</v>
      </c>
      <c r="C14" s="1" t="s">
        <v>36</v>
      </c>
      <c r="D14" s="1">
        <v>89</v>
      </c>
      <c r="E14" s="1">
        <v>585</v>
      </c>
      <c r="F14" s="1">
        <v>263</v>
      </c>
      <c r="G14" s="1">
        <v>402</v>
      </c>
      <c r="H14" s="1">
        <f>E14-D14</f>
        <v>496</v>
      </c>
      <c r="I14" s="1">
        <f>G14-F14</f>
        <v>139</v>
      </c>
      <c r="J14" s="1">
        <f>H14*L14</f>
        <v>30.75245632</v>
      </c>
      <c r="K14" s="1">
        <f>I14*L14</f>
        <v>8.6181278799999994</v>
      </c>
      <c r="L14" s="1">
        <v>6.2000920000000001E-2</v>
      </c>
    </row>
    <row r="15" spans="1:12">
      <c r="A15" s="1" t="s">
        <v>39</v>
      </c>
      <c r="B15" s="1" t="s">
        <v>40</v>
      </c>
      <c r="D15" s="1">
        <v>57</v>
      </c>
      <c r="E15" s="1">
        <v>197</v>
      </c>
      <c r="F15" s="1">
        <v>57</v>
      </c>
      <c r="G15" s="1">
        <v>93</v>
      </c>
      <c r="H15" s="1">
        <f>(E15-D15)+1</f>
        <v>141</v>
      </c>
      <c r="I15" s="1">
        <f>(G15-F15)+1</f>
        <v>37</v>
      </c>
      <c r="J15" s="1">
        <f>H15*L15</f>
        <v>14.049240000000001</v>
      </c>
      <c r="K15" s="1">
        <f>I15*L15</f>
        <v>3.6866800000000004</v>
      </c>
      <c r="L15" s="5">
        <v>9.9640000000000006E-2</v>
      </c>
    </row>
    <row r="16" spans="1:12">
      <c r="A16" s="1" t="s">
        <v>41</v>
      </c>
      <c r="B16" s="1" t="s">
        <v>42</v>
      </c>
      <c r="D16" s="1">
        <v>25</v>
      </c>
      <c r="E16" s="1">
        <v>185</v>
      </c>
      <c r="F16" s="1">
        <v>81</v>
      </c>
      <c r="G16" s="1">
        <v>101</v>
      </c>
      <c r="H16" s="1">
        <f>(E16-D16)+1</f>
        <v>161</v>
      </c>
      <c r="I16" s="1">
        <f>(G16-F16)+1</f>
        <v>21</v>
      </c>
      <c r="J16" s="1">
        <f>H16*L16</f>
        <v>32.2483</v>
      </c>
      <c r="K16" s="1">
        <f>I16*L16</f>
        <v>4.2062999999999997</v>
      </c>
      <c r="L16" s="1">
        <v>0.20030000000000001</v>
      </c>
    </row>
    <row r="17" spans="1:12">
      <c r="A17" s="1" t="s">
        <v>41</v>
      </c>
      <c r="B17" s="1" t="s">
        <v>43</v>
      </c>
      <c r="D17" s="1">
        <v>19</v>
      </c>
      <c r="E17" s="1">
        <v>181</v>
      </c>
      <c r="F17" s="1">
        <v>77</v>
      </c>
      <c r="G17" s="1">
        <v>112</v>
      </c>
      <c r="H17" s="1">
        <f>(E17-D17)+1</f>
        <v>163</v>
      </c>
      <c r="I17" s="1">
        <f>(G17-F17)+1</f>
        <v>36</v>
      </c>
      <c r="J17" s="1">
        <f>H17*L17</f>
        <v>32.648899999999998</v>
      </c>
      <c r="K17" s="1">
        <f>I17*L17</f>
        <v>7.2107999999999999</v>
      </c>
      <c r="L17" s="1">
        <v>0.20030000000000001</v>
      </c>
    </row>
    <row r="18" spans="1:12">
      <c r="A18" s="2" t="s">
        <v>44</v>
      </c>
      <c r="B18" s="1" t="s">
        <v>45</v>
      </c>
      <c r="C18" s="1" t="s">
        <v>14</v>
      </c>
      <c r="H18" s="1">
        <v>-372.69</v>
      </c>
      <c r="I18" s="1">
        <v>-52.68</v>
      </c>
      <c r="J18" s="1">
        <f>(-(H18))*L18</f>
        <v>18.200413049399998</v>
      </c>
      <c r="K18" s="1">
        <f>(-I18)*L18</f>
        <v>2.5726414967999998</v>
      </c>
      <c r="L18" s="1">
        <v>4.8835259999999998E-2</v>
      </c>
    </row>
    <row r="19" spans="1:12">
      <c r="A19" s="2" t="s">
        <v>46</v>
      </c>
      <c r="B19" s="1" t="s">
        <v>47</v>
      </c>
      <c r="C19" s="1" t="s">
        <v>14</v>
      </c>
      <c r="D19" s="1">
        <v>71</v>
      </c>
      <c r="E19" s="1">
        <v>455</v>
      </c>
      <c r="F19" s="1">
        <v>220</v>
      </c>
      <c r="G19" s="1">
        <v>283</v>
      </c>
      <c r="H19" s="1">
        <f>(E19-D19)+1</f>
        <v>385</v>
      </c>
      <c r="I19" s="1">
        <f>(G19-F19)+1</f>
        <v>64</v>
      </c>
      <c r="J19" s="1">
        <f>((H19))*L19</f>
        <v>18.9925043</v>
      </c>
      <c r="K19" s="1">
        <f>(I19)*L19</f>
        <v>3.1571955200000001</v>
      </c>
      <c r="L19" s="1">
        <v>4.9331180000000002E-2</v>
      </c>
    </row>
    <row r="20" spans="1:12">
      <c r="A20" s="2" t="s">
        <v>46</v>
      </c>
      <c r="B20" s="1" t="s">
        <v>48</v>
      </c>
      <c r="C20" s="1" t="s">
        <v>14</v>
      </c>
      <c r="D20" s="1">
        <v>1213</v>
      </c>
      <c r="E20" s="1">
        <v>835</v>
      </c>
      <c r="H20" s="1">
        <f>(-(E20-D20))+1</f>
        <v>379</v>
      </c>
      <c r="I20" s="1">
        <v>72.59</v>
      </c>
      <c r="J20" s="1">
        <f>((H20))*L20</f>
        <v>18.616771830000001</v>
      </c>
      <c r="K20" s="1">
        <f>(I20)*L20</f>
        <v>3.5656766943000004</v>
      </c>
      <c r="L20" s="1">
        <v>4.9120770000000001E-2</v>
      </c>
    </row>
    <row r="21" spans="1:12">
      <c r="A21" s="1" t="s">
        <v>49</v>
      </c>
      <c r="B21" s="1" t="s">
        <v>50</v>
      </c>
      <c r="H21" s="1">
        <f>(E21-D21)+1</f>
        <v>1</v>
      </c>
      <c r="I21" s="1">
        <f>(G21-F21)+1</f>
        <v>1</v>
      </c>
      <c r="J21" s="1">
        <f>H21*L21</f>
        <v>0</v>
      </c>
      <c r="K21" s="1">
        <f>I21*L21</f>
        <v>0</v>
      </c>
    </row>
    <row r="22" spans="1:12">
      <c r="A22" s="1" t="s">
        <v>51</v>
      </c>
      <c r="B22" s="1" t="s">
        <v>52</v>
      </c>
      <c r="D22" s="1">
        <v>42</v>
      </c>
      <c r="E22" s="1">
        <v>103</v>
      </c>
      <c r="F22" s="1">
        <v>42</v>
      </c>
      <c r="G22" s="1">
        <v>55</v>
      </c>
      <c r="H22" s="1">
        <f>(E22-D22)+1</f>
        <v>62</v>
      </c>
      <c r="I22" s="1">
        <f>(G22-F22)+1</f>
        <v>14</v>
      </c>
      <c r="J22" s="1">
        <f>H22*L22</f>
        <v>8.9838000000000005</v>
      </c>
      <c r="K22" s="1">
        <f>I22*L22</f>
        <v>2.0286</v>
      </c>
      <c r="L22" s="1">
        <v>0.1449</v>
      </c>
    </row>
    <row r="23" spans="1:12">
      <c r="A23" s="2" t="s">
        <v>53</v>
      </c>
      <c r="B23" s="1" t="s">
        <v>54</v>
      </c>
      <c r="C23" s="1" t="s">
        <v>14</v>
      </c>
      <c r="D23" s="1">
        <v>931</v>
      </c>
      <c r="E23" s="1">
        <v>666</v>
      </c>
      <c r="F23" s="1">
        <v>829</v>
      </c>
      <c r="G23" s="1">
        <v>791</v>
      </c>
      <c r="H23" s="1">
        <f>D23-E23</f>
        <v>265</v>
      </c>
      <c r="I23" s="1">
        <f>F23-G23</f>
        <v>38</v>
      </c>
      <c r="J23" s="1">
        <f>H23*L23</f>
        <v>12.823350000000001</v>
      </c>
      <c r="K23" s="1">
        <f>I23*L23</f>
        <v>1.8388200000000001</v>
      </c>
      <c r="L23" s="1" t="s">
        <v>55</v>
      </c>
    </row>
    <row r="24" spans="1:12">
      <c r="A24" s="1" t="s">
        <v>56</v>
      </c>
      <c r="B24" s="1" t="s">
        <v>57</v>
      </c>
      <c r="C24" s="1" t="s">
        <v>19</v>
      </c>
      <c r="D24" s="1">
        <v>13</v>
      </c>
      <c r="E24" s="1">
        <v>184</v>
      </c>
      <c r="F24" s="1">
        <v>61</v>
      </c>
      <c r="G24" s="1">
        <v>102</v>
      </c>
      <c r="H24" s="1">
        <f>(E24-D24)+1</f>
        <v>172</v>
      </c>
      <c r="I24" s="1">
        <f>(G24-F24)+1</f>
        <v>42</v>
      </c>
      <c r="J24" s="1">
        <f>H24*L24</f>
        <v>32.329119999999996</v>
      </c>
      <c r="K24" s="1">
        <f>I24*L24</f>
        <v>7.8943199999999996</v>
      </c>
      <c r="L24" s="1">
        <v>0.18795999999999999</v>
      </c>
    </row>
    <row r="25" spans="1:12">
      <c r="A25" s="1" t="s">
        <v>56</v>
      </c>
      <c r="B25" s="1" t="s">
        <v>58</v>
      </c>
      <c r="C25" s="1" t="s">
        <v>14</v>
      </c>
      <c r="D25" s="1">
        <v>12</v>
      </c>
      <c r="E25" s="1">
        <v>157</v>
      </c>
      <c r="F25" s="1">
        <v>58</v>
      </c>
      <c r="G25" s="1">
        <v>85</v>
      </c>
      <c r="H25" s="1">
        <f>E25-D25</f>
        <v>145</v>
      </c>
      <c r="I25" s="1">
        <f>G25-F25</f>
        <v>27</v>
      </c>
      <c r="J25" s="1">
        <f>H25*L25</f>
        <v>27.254199999999997</v>
      </c>
      <c r="K25" s="1">
        <f>I25*L25</f>
        <v>5.0749199999999997</v>
      </c>
      <c r="L25" s="5">
        <v>0.18795999999999999</v>
      </c>
    </row>
    <row r="26" spans="1:12">
      <c r="A26" s="2" t="s">
        <v>59</v>
      </c>
      <c r="B26" s="1" t="s">
        <v>60</v>
      </c>
      <c r="C26" s="1" t="s">
        <v>36</v>
      </c>
      <c r="D26" s="1">
        <v>50</v>
      </c>
      <c r="E26" s="1">
        <v>624</v>
      </c>
      <c r="F26" s="1">
        <v>122</v>
      </c>
      <c r="G26" s="1">
        <v>358</v>
      </c>
      <c r="H26" s="1">
        <f>(E26-D26)+1</f>
        <v>575</v>
      </c>
      <c r="I26" s="1">
        <f>(G26-F26)+1</f>
        <v>237</v>
      </c>
      <c r="J26" s="1">
        <f>(H26)*L26</f>
        <v>23.92569825</v>
      </c>
      <c r="K26" s="1">
        <f>I26*L26</f>
        <v>9.8615486699999995</v>
      </c>
      <c r="L26" s="1">
        <v>4.160991E-2</v>
      </c>
    </row>
    <row r="27" spans="1:12">
      <c r="A27" s="2" t="s">
        <v>61</v>
      </c>
      <c r="B27" s="1" t="s">
        <v>62</v>
      </c>
      <c r="C27" s="1" t="s">
        <v>36</v>
      </c>
      <c r="D27" s="1">
        <v>34</v>
      </c>
      <c r="E27" s="1">
        <v>540</v>
      </c>
      <c r="F27" s="1">
        <v>110</v>
      </c>
      <c r="G27" s="1">
        <v>312</v>
      </c>
      <c r="H27" s="1">
        <f>(E27-D27)+1</f>
        <v>507</v>
      </c>
      <c r="I27" s="1">
        <f>(G27-F27)+1</f>
        <v>203</v>
      </c>
      <c r="J27" s="1">
        <f>(H27)*L27</f>
        <v>18.398517930000001</v>
      </c>
      <c r="K27" s="1">
        <f>I27*L27</f>
        <v>7.3666649700000004</v>
      </c>
      <c r="L27" s="1">
        <v>3.628899E-2</v>
      </c>
    </row>
    <row r="28" spans="1:12">
      <c r="A28" s="2" t="s">
        <v>63</v>
      </c>
    </row>
    <row r="29" spans="1:12">
      <c r="A29" s="2" t="s">
        <v>64</v>
      </c>
      <c r="B29" s="1" t="s">
        <v>65</v>
      </c>
      <c r="C29" s="1" t="s">
        <v>14</v>
      </c>
      <c r="D29" s="1">
        <v>1559</v>
      </c>
      <c r="E29" s="1">
        <v>798</v>
      </c>
      <c r="F29" s="1">
        <v>1467</v>
      </c>
      <c r="G29" s="1">
        <v>1388</v>
      </c>
      <c r="H29" s="1">
        <f>-(E29-D29)+1</f>
        <v>762</v>
      </c>
      <c r="I29" s="1">
        <f>-(G29-F29)+1</f>
        <v>80</v>
      </c>
      <c r="J29" s="1">
        <f>(H29)*L29</f>
        <v>16.681978319999999</v>
      </c>
      <c r="K29" s="1">
        <f>(I29)*L29</f>
        <v>1.7513888</v>
      </c>
      <c r="L29" s="5">
        <v>2.189236E-2</v>
      </c>
    </row>
    <row r="30" spans="1:12">
      <c r="A30" s="2" t="s">
        <v>66</v>
      </c>
    </row>
    <row r="31" spans="1:12">
      <c r="A31" s="2" t="s">
        <v>67</v>
      </c>
      <c r="B31" s="1" t="s">
        <v>68</v>
      </c>
      <c r="C31" s="1" t="s">
        <v>19</v>
      </c>
      <c r="D31" s="1">
        <v>1511</v>
      </c>
      <c r="E31" s="1">
        <v>865</v>
      </c>
      <c r="F31" s="1">
        <v>1407</v>
      </c>
      <c r="G31" s="1">
        <v>1315</v>
      </c>
      <c r="H31" s="1">
        <f>(E31-D31)+1</f>
        <v>-645</v>
      </c>
      <c r="I31" s="1">
        <f>(G31-F31)+1</f>
        <v>-91</v>
      </c>
      <c r="J31" s="1">
        <f>(-(H31))*L31</f>
        <v>44.867070749999996</v>
      </c>
      <c r="K31" s="1">
        <f>(-I31)*L31</f>
        <v>6.3300828499999993</v>
      </c>
      <c r="L31" s="1">
        <v>6.9561349999999994E-2</v>
      </c>
    </row>
    <row r="32" spans="1:12">
      <c r="A32" s="2" t="s">
        <v>67</v>
      </c>
      <c r="B32" s="1" t="s">
        <v>69</v>
      </c>
      <c r="C32" s="1" t="s">
        <v>19</v>
      </c>
      <c r="D32" s="1">
        <v>1518</v>
      </c>
      <c r="E32" s="1">
        <v>874</v>
      </c>
      <c r="F32" s="1">
        <v>1397</v>
      </c>
      <c r="G32" s="1">
        <v>1314</v>
      </c>
      <c r="H32" s="1">
        <f>(E32-D32)+1</f>
        <v>-643</v>
      </c>
      <c r="I32" s="1">
        <f>(G32-F32)+1</f>
        <v>-82</v>
      </c>
      <c r="J32" s="1">
        <f>(-(H32))*L32</f>
        <v>37.448114240000002</v>
      </c>
      <c r="K32" s="1">
        <f>(-I32)*L32</f>
        <v>4.77565376</v>
      </c>
      <c r="L32" s="1">
        <v>5.8239680000000002E-2</v>
      </c>
    </row>
    <row r="33" spans="1:12">
      <c r="A33" s="2" t="s">
        <v>70</v>
      </c>
      <c r="B33" s="1" t="s">
        <v>71</v>
      </c>
      <c r="C33" s="1" t="s">
        <v>14</v>
      </c>
      <c r="D33" s="1">
        <v>33</v>
      </c>
      <c r="E33" s="1">
        <v>523</v>
      </c>
      <c r="F33" s="1">
        <v>121</v>
      </c>
      <c r="G33" s="1">
        <v>175</v>
      </c>
      <c r="H33" s="1">
        <f>(E33-D33)+1</f>
        <v>491</v>
      </c>
      <c r="I33" s="1">
        <f>(G33-F33)+1</f>
        <v>55</v>
      </c>
      <c r="J33" s="1">
        <f>(H33)*L33</f>
        <v>31.826831129999999</v>
      </c>
      <c r="K33" s="1">
        <f>I33*L33</f>
        <v>3.5651236499999999</v>
      </c>
      <c r="L33" s="1">
        <v>6.4820429999999998E-2</v>
      </c>
    </row>
    <row r="34" spans="1:12">
      <c r="A34" s="2" t="s">
        <v>72</v>
      </c>
      <c r="B34" s="1" t="s">
        <v>73</v>
      </c>
      <c r="C34" s="1" t="s">
        <v>19</v>
      </c>
      <c r="D34" s="1">
        <v>22</v>
      </c>
      <c r="E34" s="1">
        <v>468</v>
      </c>
      <c r="F34" s="1">
        <v>86</v>
      </c>
      <c r="G34" s="1">
        <v>224</v>
      </c>
      <c r="H34" s="1">
        <f>(E34-D34)+1</f>
        <v>447</v>
      </c>
      <c r="I34" s="1">
        <f>(G34-F34)+1</f>
        <v>139</v>
      </c>
      <c r="J34" s="1">
        <f>(H34)*L34</f>
        <v>19.293230730000001</v>
      </c>
      <c r="K34" s="1">
        <f>I34*L34</f>
        <v>5.9994610100000001</v>
      </c>
      <c r="L34" s="1">
        <v>4.316159E-2</v>
      </c>
    </row>
    <row r="35" spans="1:12">
      <c r="A35" s="2" t="s">
        <v>74</v>
      </c>
      <c r="B35" s="1" t="s">
        <v>75</v>
      </c>
      <c r="D35" s="1">
        <v>1</v>
      </c>
      <c r="E35" s="1">
        <v>208</v>
      </c>
      <c r="F35" s="1">
        <v>60</v>
      </c>
      <c r="G35" s="1">
        <v>126</v>
      </c>
      <c r="H35" s="1">
        <f>(E35-D35)+1</f>
        <v>208</v>
      </c>
      <c r="I35" s="1">
        <f>(G35-F35)+1</f>
        <v>67</v>
      </c>
      <c r="J35" s="1">
        <f>H35*L35</f>
        <v>13.736320000000001</v>
      </c>
      <c r="K35" s="1">
        <f>I35*L35</f>
        <v>4.4246800000000004</v>
      </c>
      <c r="L35" s="5">
        <v>6.6040000000000001E-2</v>
      </c>
    </row>
    <row r="36" spans="1:12">
      <c r="A36" s="1" t="s">
        <v>76</v>
      </c>
      <c r="B36" s="1" t="s">
        <v>77</v>
      </c>
      <c r="D36" s="1">
        <v>1</v>
      </c>
      <c r="F36" s="1">
        <v>47</v>
      </c>
      <c r="G36" s="1">
        <v>78</v>
      </c>
      <c r="H36" s="1">
        <f>(E36-D36)+1</f>
        <v>0</v>
      </c>
      <c r="I36" s="1">
        <f>(G36-F36)+1</f>
        <v>32</v>
      </c>
      <c r="J36" s="1">
        <f>H36*L36</f>
        <v>0</v>
      </c>
      <c r="K36" s="1">
        <f>I36*L36</f>
        <v>3.6703999999999999</v>
      </c>
      <c r="L36" s="5">
        <v>0.1147</v>
      </c>
    </row>
    <row r="37" spans="1:12">
      <c r="A37" s="2" t="s">
        <v>76</v>
      </c>
      <c r="B37" s="1" t="s">
        <v>78</v>
      </c>
      <c r="C37" s="1" t="s">
        <v>14</v>
      </c>
      <c r="D37" s="1">
        <v>44</v>
      </c>
      <c r="E37" s="1">
        <v>550</v>
      </c>
      <c r="F37" s="1">
        <v>128</v>
      </c>
      <c r="G37" s="1">
        <v>216</v>
      </c>
      <c r="H37" s="1">
        <f>(E37-D37)+1</f>
        <v>507</v>
      </c>
      <c r="I37" s="1">
        <f>(G37-F37)+1</f>
        <v>89</v>
      </c>
      <c r="J37" s="1">
        <f>(H37)*L37</f>
        <v>23.707309859999999</v>
      </c>
      <c r="K37" s="1">
        <f>I37*L37</f>
        <v>4.1616382200000004</v>
      </c>
      <c r="L37" s="1">
        <v>4.675998E-2</v>
      </c>
    </row>
    <row r="38" spans="1:12">
      <c r="A38" s="2" t="s">
        <v>76</v>
      </c>
      <c r="B38" s="1" t="s">
        <v>79</v>
      </c>
      <c r="C38" s="1" t="s">
        <v>14</v>
      </c>
      <c r="D38" s="1">
        <v>46</v>
      </c>
      <c r="E38" s="1">
        <v>594</v>
      </c>
      <c r="F38" s="1">
        <v>108</v>
      </c>
      <c r="G38" s="1">
        <v>250</v>
      </c>
      <c r="H38" s="1">
        <f>(E38-D38)+1</f>
        <v>549</v>
      </c>
      <c r="I38" s="1">
        <f>(G38-F38)+1</f>
        <v>143</v>
      </c>
      <c r="J38" s="1">
        <f>(H38)*L38</f>
        <v>26.498956320000001</v>
      </c>
      <c r="K38" s="1">
        <f>I38*L38</f>
        <v>6.9022782400000002</v>
      </c>
      <c r="L38" s="1">
        <v>4.826768E-2</v>
      </c>
    </row>
    <row r="39" spans="1:12">
      <c r="A39" s="2" t="s">
        <v>80</v>
      </c>
    </row>
    <row r="40" spans="1:12">
      <c r="A40" s="2" t="s">
        <v>82</v>
      </c>
      <c r="B40" s="1" t="s">
        <v>81</v>
      </c>
      <c r="C40" s="1" t="s">
        <v>14</v>
      </c>
      <c r="D40" s="1">
        <v>935</v>
      </c>
      <c r="E40" s="1">
        <v>596</v>
      </c>
      <c r="F40" s="1">
        <v>854</v>
      </c>
      <c r="G40" s="1">
        <v>795</v>
      </c>
      <c r="H40" s="1">
        <f>-(E40-D40)+1</f>
        <v>340</v>
      </c>
      <c r="I40" s="1">
        <f>-(G40-F40)+1</f>
        <v>60</v>
      </c>
      <c r="J40" s="1">
        <f>(H40)*L40</f>
        <v>38.76</v>
      </c>
      <c r="K40" s="1">
        <f>(I40)*L40</f>
        <v>6.84</v>
      </c>
      <c r="L40" s="5">
        <v>0.114</v>
      </c>
    </row>
    <row r="41" spans="1:12">
      <c r="A41" s="2" t="s">
        <v>82</v>
      </c>
      <c r="B41" s="1" t="s">
        <v>83</v>
      </c>
      <c r="C41" s="1" t="s">
        <v>19</v>
      </c>
      <c r="D41" s="1">
        <v>1509</v>
      </c>
      <c r="E41" s="1">
        <v>1051</v>
      </c>
      <c r="F41" s="1">
        <v>1399</v>
      </c>
      <c r="G41" s="1">
        <v>1291</v>
      </c>
      <c r="H41" s="1">
        <f>(E41-D41)+1</f>
        <v>-457</v>
      </c>
      <c r="I41" s="1">
        <f>(G41-F41)+1</f>
        <v>-107</v>
      </c>
      <c r="J41" s="1">
        <f>(-(H41))*L41</f>
        <v>35.89258349</v>
      </c>
      <c r="K41" s="1">
        <f>(-I41)*L41</f>
        <v>8.403733990000001</v>
      </c>
      <c r="L41" s="1">
        <v>7.8539570000000003E-2</v>
      </c>
    </row>
    <row r="42" spans="1:12">
      <c r="A42" s="1" t="s">
        <v>154</v>
      </c>
      <c r="B42" s="1" t="s">
        <v>152</v>
      </c>
      <c r="D42" s="1">
        <v>19</v>
      </c>
      <c r="E42" s="1">
        <v>163</v>
      </c>
      <c r="F42" s="1">
        <v>69</v>
      </c>
      <c r="G42" s="1">
        <v>92</v>
      </c>
      <c r="H42" s="1">
        <f>(E42-D42)+1</f>
        <v>145</v>
      </c>
      <c r="I42" s="1">
        <f>(G42-F42)+1</f>
        <v>24</v>
      </c>
      <c r="J42" s="1">
        <f>H42*L42</f>
        <v>29.043500000000002</v>
      </c>
      <c r="K42" s="1">
        <f>I42*L42</f>
        <v>4.8071999999999999</v>
      </c>
      <c r="L42" s="1">
        <v>0.20030000000000001</v>
      </c>
    </row>
    <row r="43" spans="1:12">
      <c r="A43" s="1" t="s">
        <v>84</v>
      </c>
      <c r="D43" s="1">
        <v>9</v>
      </c>
      <c r="F43" s="1">
        <v>42</v>
      </c>
      <c r="G43" s="1">
        <v>108</v>
      </c>
      <c r="H43" s="1">
        <f>(E43-D43)+1</f>
        <v>-8</v>
      </c>
      <c r="I43" s="1">
        <f>(G43-F43)+1</f>
        <v>67</v>
      </c>
      <c r="J43" s="1">
        <f>H43*L43</f>
        <v>-0.9536</v>
      </c>
      <c r="K43" s="1">
        <f>I43*L43</f>
        <v>7.9863999999999997</v>
      </c>
      <c r="L43" s="5">
        <v>0.1192</v>
      </c>
    </row>
    <row r="44" spans="1:12">
      <c r="A44" s="2" t="s">
        <v>84</v>
      </c>
      <c r="B44" s="1" t="s">
        <v>85</v>
      </c>
      <c r="C44" s="1" t="s">
        <v>19</v>
      </c>
      <c r="D44" s="1">
        <v>35</v>
      </c>
      <c r="E44" s="1">
        <v>475</v>
      </c>
      <c r="F44" s="1">
        <v>125</v>
      </c>
      <c r="G44" s="1">
        <v>255</v>
      </c>
      <c r="H44" s="1">
        <f>(E44-D44)+1</f>
        <v>441</v>
      </c>
      <c r="I44" s="1">
        <f>(G44-F44)+1</f>
        <v>131</v>
      </c>
      <c r="J44" s="1">
        <f>(H44)*L44</f>
        <v>28.585787579999998</v>
      </c>
      <c r="K44" s="1">
        <f>I44*L44</f>
        <v>8.4914697799999992</v>
      </c>
      <c r="L44" s="1">
        <v>6.4820379999999997E-2</v>
      </c>
    </row>
    <row r="45" spans="1:12">
      <c r="A45" s="2" t="s">
        <v>84</v>
      </c>
      <c r="B45" s="1" t="s">
        <v>86</v>
      </c>
      <c r="C45" s="1" t="s">
        <v>14</v>
      </c>
      <c r="D45" s="1">
        <v>1325</v>
      </c>
      <c r="E45" s="1">
        <v>837</v>
      </c>
      <c r="F45" s="1">
        <v>1227</v>
      </c>
      <c r="G45" s="1">
        <v>1135</v>
      </c>
      <c r="H45" s="1">
        <f>(E45-D45)+1</f>
        <v>-487</v>
      </c>
      <c r="I45" s="1">
        <f>(G45-F45)+1</f>
        <v>-91</v>
      </c>
      <c r="J45" s="1">
        <f>(-(H45))*L45</f>
        <v>38.248770589999999</v>
      </c>
      <c r="K45" s="1">
        <f>(-I45)*L45</f>
        <v>7.1471008700000001</v>
      </c>
      <c r="L45" s="1">
        <v>7.8539570000000003E-2</v>
      </c>
    </row>
    <row r="46" spans="1:12">
      <c r="A46" s="1" t="s">
        <v>87</v>
      </c>
      <c r="B46" s="1" t="s">
        <v>153</v>
      </c>
      <c r="D46" s="1">
        <v>7</v>
      </c>
      <c r="E46" s="1">
        <v>129</v>
      </c>
      <c r="F46" s="1">
        <v>49</v>
      </c>
      <c r="G46" s="1">
        <v>59</v>
      </c>
      <c r="H46" s="1">
        <f>(E46-D46)+1</f>
        <v>123</v>
      </c>
      <c r="I46" s="1">
        <f>(G46-F46)+1</f>
        <v>11</v>
      </c>
      <c r="J46" s="1">
        <f>H46*L46</f>
        <v>17.822700000000001</v>
      </c>
      <c r="K46" s="1">
        <f>I46*L46</f>
        <v>1.5939000000000001</v>
      </c>
      <c r="L46" s="1">
        <v>0.1449</v>
      </c>
    </row>
    <row r="47" spans="1:12">
      <c r="A47" s="2" t="s">
        <v>93</v>
      </c>
      <c r="B47" s="1" t="s">
        <v>94</v>
      </c>
      <c r="C47" s="1" t="s">
        <v>14</v>
      </c>
      <c r="D47" s="1">
        <v>78</v>
      </c>
      <c r="E47" s="1">
        <v>510</v>
      </c>
      <c r="F47" s="1">
        <v>116</v>
      </c>
      <c r="G47" s="1">
        <v>272</v>
      </c>
      <c r="H47" s="1">
        <f>(E47-D47)+1</f>
        <v>433</v>
      </c>
      <c r="I47" s="1">
        <f>(G47-F47)+1</f>
        <v>157</v>
      </c>
      <c r="J47" s="1">
        <f>(H47)*L47</f>
        <v>16.495819139999998</v>
      </c>
      <c r="K47" s="1">
        <f>I47*L47</f>
        <v>5.9811630600000001</v>
      </c>
      <c r="L47" s="1">
        <v>3.8096579999999998E-2</v>
      </c>
    </row>
    <row r="48" spans="1:12">
      <c r="A48" s="2" t="s">
        <v>91</v>
      </c>
      <c r="B48" s="1" t="s">
        <v>92</v>
      </c>
      <c r="D48" s="1">
        <v>26</v>
      </c>
      <c r="E48" s="1">
        <v>464</v>
      </c>
      <c r="F48" s="1">
        <v>126</v>
      </c>
      <c r="G48" s="1">
        <v>264</v>
      </c>
      <c r="H48" s="1">
        <f>(E48-D48)+1</f>
        <v>439</v>
      </c>
      <c r="I48" s="1">
        <f>(G48-F48)+1</f>
        <v>139</v>
      </c>
      <c r="J48" s="1">
        <f>(H48)*L48</f>
        <v>16.724398619999999</v>
      </c>
      <c r="K48" s="1">
        <f>I48*L48</f>
        <v>5.2954246199999995</v>
      </c>
      <c r="L48" s="1">
        <v>3.8096579999999998E-2</v>
      </c>
    </row>
    <row r="49" spans="1:12">
      <c r="A49" s="2" t="s">
        <v>88</v>
      </c>
      <c r="B49" s="1" t="s">
        <v>89</v>
      </c>
      <c r="C49" s="1" t="s">
        <v>19</v>
      </c>
      <c r="D49" s="1">
        <v>60</v>
      </c>
      <c r="E49" s="1">
        <v>500</v>
      </c>
      <c r="F49" s="1">
        <v>142</v>
      </c>
      <c r="G49" s="1">
        <v>264</v>
      </c>
      <c r="H49" s="1">
        <f>(E49-D49)+1</f>
        <v>441</v>
      </c>
      <c r="I49" s="1">
        <f>(G49-F49)+1</f>
        <v>123</v>
      </c>
      <c r="J49" s="1">
        <f>(H49)*L49</f>
        <v>20.948875920000003</v>
      </c>
      <c r="K49" s="1">
        <f>I49*L49</f>
        <v>5.8428837600000003</v>
      </c>
      <c r="L49" s="1">
        <v>4.7503120000000003E-2</v>
      </c>
    </row>
    <row r="50" spans="1:12">
      <c r="A50" s="2" t="s">
        <v>88</v>
      </c>
      <c r="B50" s="1" t="s">
        <v>90</v>
      </c>
      <c r="C50" s="1" t="s">
        <v>14</v>
      </c>
      <c r="D50" s="1">
        <v>60</v>
      </c>
      <c r="E50" s="1">
        <v>464</v>
      </c>
      <c r="F50" s="1">
        <v>126</v>
      </c>
      <c r="G50" s="1">
        <v>244</v>
      </c>
      <c r="H50" s="1">
        <f>(E50-D50)+1</f>
        <v>405</v>
      </c>
      <c r="I50" s="1">
        <f>(G50-F50)+1</f>
        <v>119</v>
      </c>
      <c r="J50" s="1">
        <f>(H50)*L50</f>
        <v>19.8268074</v>
      </c>
      <c r="K50" s="1">
        <f>I50*L50</f>
        <v>5.8256545199999996</v>
      </c>
      <c r="L50" s="1">
        <v>4.8955079999999998E-2</v>
      </c>
    </row>
    <row r="51" spans="1:12">
      <c r="A51" s="2" t="s">
        <v>95</v>
      </c>
      <c r="B51" s="1" t="s">
        <v>96</v>
      </c>
    </row>
    <row r="52" spans="1:12">
      <c r="A52" s="2" t="s">
        <v>97</v>
      </c>
      <c r="B52" s="1" t="s">
        <v>98</v>
      </c>
      <c r="F52" s="1">
        <v>52</v>
      </c>
      <c r="G52" s="1">
        <v>212</v>
      </c>
      <c r="I52" s="1">
        <f>(G52-F52)+1</f>
        <v>161</v>
      </c>
      <c r="J52" s="1">
        <f>H52*L52</f>
        <v>0</v>
      </c>
      <c r="K52" s="1">
        <f>I52*L52</f>
        <v>8.6183300000000003</v>
      </c>
      <c r="L52" s="5">
        <v>5.3530000000000001E-2</v>
      </c>
    </row>
    <row r="53" spans="1:12">
      <c r="A53" s="2" t="s">
        <v>97</v>
      </c>
      <c r="B53" s="1" t="s">
        <v>99</v>
      </c>
      <c r="C53" s="1" t="s">
        <v>19</v>
      </c>
      <c r="D53" s="1">
        <v>984</v>
      </c>
      <c r="E53" s="1">
        <v>1564</v>
      </c>
      <c r="F53" s="1">
        <v>1180</v>
      </c>
      <c r="G53" s="1">
        <v>1492</v>
      </c>
      <c r="H53" s="1">
        <f>(E53-D53)+1</f>
        <v>581</v>
      </c>
      <c r="I53" s="1">
        <f>(G53-F53)+1</f>
        <v>313</v>
      </c>
      <c r="J53" s="1">
        <f>(H53)*L53</f>
        <v>12.38380003</v>
      </c>
      <c r="K53" s="1">
        <f>I53*L53</f>
        <v>6.6714791900000003</v>
      </c>
      <c r="L53" s="1">
        <v>2.1314630000000001E-2</v>
      </c>
    </row>
    <row r="54" spans="1:12">
      <c r="A54" s="2" t="s">
        <v>97</v>
      </c>
      <c r="B54" s="1" t="s">
        <v>100</v>
      </c>
      <c r="C54" s="1" t="s">
        <v>14</v>
      </c>
      <c r="D54" s="1">
        <v>1364</v>
      </c>
      <c r="E54" s="1">
        <v>848</v>
      </c>
      <c r="F54" s="1">
        <v>1288</v>
      </c>
      <c r="G54" s="1">
        <v>1052</v>
      </c>
      <c r="H54" s="1">
        <f>-(E54-D54)+1</f>
        <v>517</v>
      </c>
      <c r="I54" s="1">
        <f>-(G54-F54)+1</f>
        <v>237</v>
      </c>
      <c r="J54" s="1">
        <f>(H54)*L54</f>
        <v>11.804112979999999</v>
      </c>
      <c r="K54" s="1">
        <f>(I54)*L54</f>
        <v>5.4111697799999998</v>
      </c>
      <c r="L54" s="1">
        <v>2.2831939999999998E-2</v>
      </c>
    </row>
    <row r="55" spans="1:12">
      <c r="A55" s="2" t="s">
        <v>101</v>
      </c>
      <c r="B55" s="1" t="s">
        <v>102</v>
      </c>
      <c r="C55" s="1" t="s">
        <v>19</v>
      </c>
      <c r="D55" s="1">
        <v>32</v>
      </c>
      <c r="E55" s="1">
        <v>612</v>
      </c>
      <c r="F55" s="1">
        <v>112</v>
      </c>
      <c r="G55" s="1">
        <v>404</v>
      </c>
      <c r="H55" s="1">
        <f>(E55-D55)+1</f>
        <v>581</v>
      </c>
      <c r="I55" s="1">
        <f>(G55-F55)+1</f>
        <v>293</v>
      </c>
      <c r="J55" s="1">
        <f>(H55)*L55</f>
        <v>23.023228899999999</v>
      </c>
      <c r="K55" s="1">
        <f>I55*L55</f>
        <v>11.610681700000001</v>
      </c>
      <c r="L55" s="1">
        <v>3.96269E-2</v>
      </c>
    </row>
    <row r="56" spans="1:12">
      <c r="A56" s="2" t="s">
        <v>103</v>
      </c>
      <c r="B56" s="1" t="s">
        <v>104</v>
      </c>
    </row>
    <row r="57" spans="1:12">
      <c r="A57" s="2" t="s">
        <v>105</v>
      </c>
      <c r="B57" s="1" t="s">
        <v>106</v>
      </c>
    </row>
    <row r="58" spans="1:12">
      <c r="A58" s="2" t="s">
        <v>107</v>
      </c>
      <c r="B58" s="1" t="s">
        <v>108</v>
      </c>
      <c r="D58" s="1">
        <v>5</v>
      </c>
      <c r="E58" s="1">
        <v>228</v>
      </c>
      <c r="F58" s="1">
        <v>52</v>
      </c>
      <c r="G58" s="1">
        <v>126</v>
      </c>
      <c r="H58" s="1">
        <f>(E58-D58)+1</f>
        <v>224</v>
      </c>
      <c r="I58" s="1">
        <f>(G58-F58)+1</f>
        <v>75</v>
      </c>
      <c r="J58" s="1">
        <f>H58*L58</f>
        <v>17.908799999999999</v>
      </c>
      <c r="K58" s="1">
        <f>I58*L58</f>
        <v>5.9962499999999999</v>
      </c>
      <c r="L58" s="5">
        <v>7.9949999999999993E-2</v>
      </c>
    </row>
    <row r="59" spans="1:12">
      <c r="A59" s="2" t="s">
        <v>109</v>
      </c>
      <c r="B59" s="1" t="s">
        <v>110</v>
      </c>
      <c r="C59" s="1" t="s">
        <v>19</v>
      </c>
      <c r="D59" s="1">
        <v>1497</v>
      </c>
      <c r="E59" s="1">
        <v>1037</v>
      </c>
      <c r="F59" s="1">
        <v>1385</v>
      </c>
      <c r="G59" s="1">
        <v>1211</v>
      </c>
      <c r="H59" s="1">
        <f>D59-E59</f>
        <v>460</v>
      </c>
      <c r="I59" s="1">
        <f>F59-G59</f>
        <v>174</v>
      </c>
      <c r="J59" s="1">
        <f>((H59))*L59</f>
        <v>18.533726600000001</v>
      </c>
      <c r="K59" s="11">
        <v>4.6072341000000003</v>
      </c>
      <c r="L59" s="1">
        <v>4.029071E-2</v>
      </c>
    </row>
    <row r="60" spans="1:12">
      <c r="A60" s="2" t="s">
        <v>111</v>
      </c>
      <c r="B60" s="1" t="s">
        <v>112</v>
      </c>
      <c r="D60" s="1">
        <v>5</v>
      </c>
      <c r="E60" s="1">
        <v>253</v>
      </c>
      <c r="F60" s="1">
        <v>51</v>
      </c>
      <c r="G60" s="1">
        <v>126</v>
      </c>
      <c r="H60" s="1">
        <f>(E60-D60)+1</f>
        <v>249</v>
      </c>
      <c r="I60" s="1">
        <f>(G60-F60)+1</f>
        <v>76</v>
      </c>
      <c r="J60" s="1">
        <f>H60*L60</f>
        <v>24.8004</v>
      </c>
      <c r="K60" s="1">
        <f>I60*L60</f>
        <v>7.5695999999999994</v>
      </c>
      <c r="L60" s="5">
        <v>9.9599999999999994E-2</v>
      </c>
    </row>
    <row r="61" spans="1:12">
      <c r="A61" s="2" t="s">
        <v>113</v>
      </c>
      <c r="B61" s="1" t="s">
        <v>114</v>
      </c>
    </row>
    <row r="62" spans="1:12">
      <c r="A62" s="2" t="s">
        <v>115</v>
      </c>
      <c r="B62" s="1" t="s">
        <v>116</v>
      </c>
      <c r="D62" s="1">
        <v>9</v>
      </c>
      <c r="E62" s="1">
        <v>240</v>
      </c>
      <c r="F62" s="1">
        <v>82</v>
      </c>
      <c r="G62" s="1">
        <v>116</v>
      </c>
      <c r="H62" s="1">
        <f>(E62-D62)+1</f>
        <v>232</v>
      </c>
      <c r="I62" s="1">
        <f>(G62-F62)+1</f>
        <v>35</v>
      </c>
      <c r="J62" s="1">
        <f>H62*L62</f>
        <v>19.39752</v>
      </c>
      <c r="K62" s="1">
        <f>I62*L62</f>
        <v>2.9263500000000002</v>
      </c>
      <c r="L62" s="5">
        <v>8.3610000000000004E-2</v>
      </c>
    </row>
    <row r="63" spans="1:12">
      <c r="A63" s="2" t="s">
        <v>117</v>
      </c>
      <c r="B63" s="1" t="s">
        <v>118</v>
      </c>
      <c r="C63" s="1" t="s">
        <v>36</v>
      </c>
      <c r="D63" s="1">
        <v>64</v>
      </c>
      <c r="E63" s="1">
        <v>664</v>
      </c>
      <c r="F63" s="1">
        <v>124</v>
      </c>
      <c r="G63" s="1">
        <v>328</v>
      </c>
      <c r="H63" s="1">
        <f>(E63-D63)+1</f>
        <v>601</v>
      </c>
      <c r="I63" s="1">
        <f>(G63-F63)+1</f>
        <v>205</v>
      </c>
      <c r="J63" s="1">
        <f>(H63)*L63</f>
        <v>12.81009263</v>
      </c>
      <c r="K63" s="1">
        <f>I63*L63</f>
        <v>4.3694991500000002</v>
      </c>
      <c r="L63" s="1">
        <v>2.1314630000000001E-2</v>
      </c>
    </row>
    <row r="64" spans="1:12">
      <c r="A64" s="2" t="s">
        <v>119</v>
      </c>
      <c r="B64" s="1" t="s">
        <v>120</v>
      </c>
    </row>
    <row r="65" spans="1:13">
      <c r="A65" s="2" t="s">
        <v>121</v>
      </c>
      <c r="B65" s="1" t="s">
        <v>122</v>
      </c>
    </row>
    <row r="66" spans="1:13">
      <c r="A66" s="1" t="s">
        <v>123</v>
      </c>
      <c r="B66" s="1" t="s">
        <v>124</v>
      </c>
      <c r="F66" s="1">
        <v>65</v>
      </c>
      <c r="G66" s="1">
        <v>81</v>
      </c>
      <c r="I66" s="1">
        <f>(G66-F66)+1</f>
        <v>17</v>
      </c>
      <c r="J66" s="1">
        <f>H66*L66</f>
        <v>0</v>
      </c>
      <c r="K66" s="1">
        <f>I66*L66</f>
        <v>2.754</v>
      </c>
      <c r="L66" s="5">
        <v>0.16200000000000001</v>
      </c>
      <c r="M66" s="1" t="s">
        <v>125</v>
      </c>
    </row>
    <row r="67" spans="1:13">
      <c r="A67" s="2" t="s">
        <v>126</v>
      </c>
      <c r="B67" s="1" t="s">
        <v>127</v>
      </c>
      <c r="C67" s="1" t="s">
        <v>19</v>
      </c>
      <c r="D67" s="1">
        <v>1275</v>
      </c>
      <c r="E67" s="1">
        <v>804</v>
      </c>
      <c r="F67" s="1">
        <v>1204</v>
      </c>
      <c r="G67" s="1">
        <v>1113</v>
      </c>
      <c r="H67" s="1">
        <f>(E67-D67)+1</f>
        <v>-470</v>
      </c>
      <c r="I67" s="1">
        <f>(G67-F67)+1</f>
        <v>-90</v>
      </c>
      <c r="J67" s="1">
        <f>(-(H67))*L67</f>
        <v>29.177788</v>
      </c>
      <c r="K67" s="1">
        <f>(-I67)*L67</f>
        <v>5.5872359999999999</v>
      </c>
      <c r="L67" s="1">
        <v>6.2080400000000001E-2</v>
      </c>
    </row>
    <row r="68" spans="1:13">
      <c r="A68" s="1" t="s">
        <v>129</v>
      </c>
      <c r="B68" s="1" t="s">
        <v>151</v>
      </c>
      <c r="D68" s="1">
        <v>13</v>
      </c>
      <c r="E68" s="1">
        <v>170</v>
      </c>
      <c r="F68" s="1">
        <v>64</v>
      </c>
      <c r="G68" s="1">
        <v>104</v>
      </c>
      <c r="H68" s="1">
        <f>(E68-D68)+1</f>
        <v>158</v>
      </c>
      <c r="I68" s="1">
        <f>(G68-F68)+1</f>
        <v>41</v>
      </c>
      <c r="J68" s="1">
        <f>H68*L68</f>
        <v>15.278599999999999</v>
      </c>
      <c r="K68" s="1">
        <f>I68*L68</f>
        <v>3.9646999999999997</v>
      </c>
      <c r="L68" s="1">
        <v>9.6699999999999994E-2</v>
      </c>
    </row>
    <row r="69" spans="1:13">
      <c r="A69" s="2" t="s">
        <v>130</v>
      </c>
      <c r="B69" s="1" t="s">
        <v>131</v>
      </c>
      <c r="C69" s="1" t="s">
        <v>14</v>
      </c>
      <c r="D69" s="1">
        <v>1184</v>
      </c>
      <c r="E69" s="1">
        <v>931</v>
      </c>
      <c r="F69" s="1">
        <v>1096</v>
      </c>
      <c r="G69" s="1">
        <v>1033</v>
      </c>
      <c r="H69" s="1">
        <f>(E69-D69)+1</f>
        <v>-252</v>
      </c>
      <c r="I69" s="1">
        <f>(G69-F69)+1</f>
        <v>-62</v>
      </c>
      <c r="J69" s="1">
        <f>(-(H69))*L69</f>
        <v>12.39766416</v>
      </c>
      <c r="K69" s="1">
        <f>(-I69)*L69</f>
        <v>3.05021896</v>
      </c>
      <c r="L69" s="1">
        <v>4.9197079999999997E-2</v>
      </c>
    </row>
    <row r="70" spans="1:13">
      <c r="A70" s="2" t="s">
        <v>130</v>
      </c>
      <c r="B70" s="1" t="s">
        <v>132</v>
      </c>
      <c r="C70" s="1" t="s">
        <v>19</v>
      </c>
      <c r="H70" s="1">
        <v>-298.89</v>
      </c>
      <c r="I70" s="1">
        <v>-92</v>
      </c>
      <c r="J70" s="1">
        <f>(-(H70))*L70</f>
        <v>14.704515241199999</v>
      </c>
      <c r="K70" s="1">
        <f>(-I70)*L70</f>
        <v>4.5261313599999999</v>
      </c>
      <c r="L70" s="1">
        <v>4.9197079999999997E-2</v>
      </c>
    </row>
    <row r="71" spans="1:13">
      <c r="A71" s="2" t="s">
        <v>133</v>
      </c>
      <c r="B71" s="1" t="s">
        <v>134</v>
      </c>
      <c r="C71" s="1" t="s">
        <v>14</v>
      </c>
      <c r="D71" s="1">
        <v>1261</v>
      </c>
      <c r="E71" s="1">
        <v>958</v>
      </c>
      <c r="F71" s="1">
        <v>1168</v>
      </c>
      <c r="G71" s="1">
        <v>1082</v>
      </c>
      <c r="H71" s="1">
        <f>(E71-D71)+1</f>
        <v>-302</v>
      </c>
      <c r="I71" s="1">
        <f>(G71-F71)+1</f>
        <v>-85</v>
      </c>
      <c r="J71" s="1">
        <f>(-(H71))*L71</f>
        <v>14.85751816</v>
      </c>
      <c r="K71" s="1">
        <f>(-I71)*L71</f>
        <v>4.1817517999999998</v>
      </c>
      <c r="L71" s="1">
        <v>4.9197079999999997E-2</v>
      </c>
    </row>
    <row r="72" spans="1:13">
      <c r="A72" s="1" t="s">
        <v>149</v>
      </c>
      <c r="B72" s="1" t="s">
        <v>150</v>
      </c>
      <c r="D72" s="1">
        <v>12</v>
      </c>
      <c r="E72" s="1">
        <v>147</v>
      </c>
      <c r="F72" s="1">
        <v>60</v>
      </c>
      <c r="G72" s="1">
        <v>91</v>
      </c>
      <c r="H72" s="1">
        <f>(E72-D72)+1</f>
        <v>136</v>
      </c>
      <c r="I72" s="1">
        <f>(G72-F72)+1</f>
        <v>32</v>
      </c>
      <c r="J72" s="1">
        <f>H72*L72</f>
        <v>16.170400000000001</v>
      </c>
      <c r="K72" s="1">
        <f>I72*L72</f>
        <v>3.8048000000000002</v>
      </c>
      <c r="L72" s="1">
        <v>0.11890000000000001</v>
      </c>
    </row>
    <row r="73" spans="1:13">
      <c r="A73" s="2" t="s">
        <v>147</v>
      </c>
      <c r="B73" s="1" t="s">
        <v>136</v>
      </c>
      <c r="C73" s="1" t="s">
        <v>14</v>
      </c>
      <c r="D73" s="1">
        <v>890</v>
      </c>
      <c r="E73" s="1">
        <v>531</v>
      </c>
      <c r="F73" s="1">
        <v>797</v>
      </c>
      <c r="G73" s="1">
        <v>717</v>
      </c>
      <c r="H73" s="1">
        <f>(E73-D73)+1</f>
        <v>-358</v>
      </c>
      <c r="I73" s="1">
        <f>(G73-F73)+1</f>
        <v>-79</v>
      </c>
      <c r="J73" s="1">
        <f>(-(H73))*L73</f>
        <v>15.92373976</v>
      </c>
      <c r="K73" s="1">
        <f>(-I73)*L73</f>
        <v>3.51389788</v>
      </c>
      <c r="L73" s="1">
        <v>4.447972E-2</v>
      </c>
    </row>
    <row r="74" spans="1:13">
      <c r="A74" s="2" t="s">
        <v>148</v>
      </c>
      <c r="B74" s="1" t="s">
        <v>137</v>
      </c>
      <c r="C74" s="1" t="s">
        <v>19</v>
      </c>
      <c r="D74" s="1">
        <v>932</v>
      </c>
      <c r="E74" s="1">
        <v>503</v>
      </c>
      <c r="F74" s="1">
        <v>849</v>
      </c>
      <c r="G74" s="1">
        <v>762</v>
      </c>
      <c r="H74" s="1">
        <f>(E74-D74)+1</f>
        <v>-428</v>
      </c>
      <c r="I74" s="1">
        <f>(G74-F74)+1</f>
        <v>-86</v>
      </c>
      <c r="J74" s="1">
        <f>(-(H74))*L74</f>
        <v>17.134586240000001</v>
      </c>
      <c r="K74" s="1">
        <f>(-I74)*L74</f>
        <v>3.44293088</v>
      </c>
      <c r="L74" s="1">
        <v>4.003408E-2</v>
      </c>
    </row>
    <row r="75" spans="1:13">
      <c r="A75" s="2" t="s">
        <v>146</v>
      </c>
      <c r="B75" s="1" t="s">
        <v>135</v>
      </c>
      <c r="C75" s="1" t="s">
        <v>19</v>
      </c>
      <c r="D75" s="1">
        <v>938</v>
      </c>
      <c r="E75" s="1">
        <v>569</v>
      </c>
      <c r="F75" s="1">
        <v>854</v>
      </c>
      <c r="G75" s="1">
        <v>793</v>
      </c>
      <c r="H75" s="1">
        <f>-(E75-D75)+1</f>
        <v>370</v>
      </c>
      <c r="I75" s="1">
        <f>-(G75-F75)+1</f>
        <v>62</v>
      </c>
      <c r="J75" s="1">
        <f>(H75)*L75</f>
        <v>14.8</v>
      </c>
      <c r="K75" s="1">
        <f>(I75)*L75</f>
        <v>2.48</v>
      </c>
      <c r="L75" s="1">
        <v>0.04</v>
      </c>
    </row>
    <row r="76" spans="1:13">
      <c r="A76" s="1" t="s">
        <v>138</v>
      </c>
      <c r="D76" s="1">
        <v>806</v>
      </c>
      <c r="E76" s="1">
        <v>1672</v>
      </c>
      <c r="F76" s="1">
        <v>1313</v>
      </c>
      <c r="G76" s="1">
        <v>1480</v>
      </c>
      <c r="H76" s="1">
        <f>(E76-D76)+1</f>
        <v>867</v>
      </c>
      <c r="I76" s="1">
        <f>(G76-F76)+1</f>
        <v>168</v>
      </c>
      <c r="J76" s="1">
        <f>(H76)*L76</f>
        <v>26.009999999999998</v>
      </c>
      <c r="K76" s="1">
        <f>I76*L76</f>
        <v>5.04</v>
      </c>
      <c r="L76" s="5">
        <v>0.03</v>
      </c>
    </row>
    <row r="77" spans="1:13">
      <c r="A77" s="2" t="s">
        <v>139</v>
      </c>
      <c r="B77" s="1" t="s">
        <v>140</v>
      </c>
      <c r="C77" s="1" t="s">
        <v>19</v>
      </c>
      <c r="D77" s="1">
        <v>984</v>
      </c>
      <c r="E77" s="1">
        <v>1564</v>
      </c>
      <c r="F77" s="1">
        <v>1180</v>
      </c>
      <c r="G77" s="1">
        <v>1492</v>
      </c>
      <c r="H77" s="1">
        <f>E77-D77</f>
        <v>580</v>
      </c>
      <c r="I77" s="1">
        <f>G77-F77</f>
        <v>312</v>
      </c>
      <c r="J77" s="1">
        <f>H77*L77</f>
        <v>0</v>
      </c>
      <c r="K77" s="1">
        <f>I77*L77</f>
        <v>0</v>
      </c>
    </row>
    <row r="78" spans="1:13">
      <c r="A78" s="1" t="s">
        <v>141</v>
      </c>
      <c r="B78" s="1" t="s">
        <v>142</v>
      </c>
      <c r="C78" s="1" t="s">
        <v>36</v>
      </c>
      <c r="F78" s="1">
        <v>51</v>
      </c>
      <c r="G78" s="1">
        <v>114</v>
      </c>
      <c r="I78" s="1">
        <f>(G78-F78)+1</f>
        <v>64</v>
      </c>
      <c r="J78" s="1">
        <f>H78*L78</f>
        <v>0</v>
      </c>
      <c r="K78" s="1">
        <f>I78*L78</f>
        <v>8.7935999999999996</v>
      </c>
      <c r="L78" s="1">
        <v>0.13739999999999999</v>
      </c>
      <c r="M78" s="1" t="s">
        <v>143</v>
      </c>
    </row>
    <row r="79" spans="1:13">
      <c r="A79" s="2" t="s">
        <v>141</v>
      </c>
      <c r="B79" s="1" t="s">
        <v>144</v>
      </c>
      <c r="C79" s="1" t="s">
        <v>19</v>
      </c>
      <c r="D79" s="1">
        <v>1534</v>
      </c>
      <c r="E79" s="1">
        <v>915</v>
      </c>
      <c r="F79" s="1">
        <v>1547</v>
      </c>
      <c r="G79" s="1">
        <v>1349</v>
      </c>
      <c r="H79" s="1">
        <f>(E79-D79)+1</f>
        <v>-618</v>
      </c>
      <c r="I79" s="1">
        <f>(G79-F79)+1</f>
        <v>-197</v>
      </c>
      <c r="J79" s="1">
        <f>(-(H79))*L79</f>
        <v>45.194772600000007</v>
      </c>
      <c r="K79" s="11">
        <v>3.2351982600000002</v>
      </c>
      <c r="L79" s="1">
        <v>7.3130700000000007E-2</v>
      </c>
    </row>
    <row r="80" spans="1:13">
      <c r="A80" s="2" t="s">
        <v>141</v>
      </c>
      <c r="B80" s="1" t="s">
        <v>145</v>
      </c>
      <c r="C80" s="1" t="s">
        <v>14</v>
      </c>
      <c r="D80" s="1">
        <v>1484</v>
      </c>
      <c r="E80" s="1">
        <v>867</v>
      </c>
      <c r="F80" s="1">
        <v>1406</v>
      </c>
      <c r="G80" s="1">
        <v>1292</v>
      </c>
      <c r="H80" s="1">
        <f>(E80-D80)+1</f>
        <v>-616</v>
      </c>
      <c r="I80" s="1">
        <f>(G80-F80)+1</f>
        <v>-113</v>
      </c>
      <c r="J80" s="1">
        <f>(-(H80))*L80</f>
        <v>47.449574479999995</v>
      </c>
      <c r="K80" s="1">
        <f>(-I80)*L80</f>
        <v>8.7042238899999997</v>
      </c>
      <c r="L80" s="1">
        <v>7.7028529999999998E-2</v>
      </c>
    </row>
    <row r="81" spans="2:12">
      <c r="B81" s="1" t="s">
        <v>128</v>
      </c>
      <c r="D81" s="1">
        <v>1</v>
      </c>
      <c r="E81" s="1">
        <v>244</v>
      </c>
      <c r="F81" s="1">
        <v>58</v>
      </c>
      <c r="G81" s="1">
        <v>127</v>
      </c>
      <c r="H81" s="1">
        <f>(E81-D81)+1</f>
        <v>244</v>
      </c>
      <c r="I81" s="1">
        <f>(G81-F81)+1</f>
        <v>70</v>
      </c>
      <c r="J81" s="1">
        <f>H81*L81</f>
        <v>12.919799999999999</v>
      </c>
      <c r="K81" s="1">
        <f>I81*L81</f>
        <v>3.7064999999999997</v>
      </c>
      <c r="L81" s="5">
        <v>5.2949999999999997E-2</v>
      </c>
    </row>
  </sheetData>
  <sortState xmlns:xlrd2="http://schemas.microsoft.com/office/spreadsheetml/2017/richdata2" ref="A2:M81">
    <sortCondition ref="A2:A81"/>
  </sortState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Raw_lengths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Garrett</dc:creator>
  <cp:lastModifiedBy>Eva Garrett</cp:lastModifiedBy>
  <dcterms:created xsi:type="dcterms:W3CDTF">2024-04-25T19:47:01Z</dcterms:created>
  <dcterms:modified xsi:type="dcterms:W3CDTF">2024-04-26T17:37:17Z</dcterms:modified>
</cp:coreProperties>
</file>