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defaultThemeVersion="124226"/>
  <mc:AlternateContent xmlns:mc="http://schemas.openxmlformats.org/markup-compatibility/2006">
    <mc:Choice Requires="x15">
      <x15ac:absPath xmlns:x15ac="http://schemas.microsoft.com/office/spreadsheetml/2010/11/ac" url="D:\2研究生\elearning\问卷分析\"/>
    </mc:Choice>
  </mc:AlternateContent>
  <xr:revisionPtr revIDLastSave="0" documentId="8_{1942B19E-F33E-4204-968B-A4189A9906BC}" xr6:coauthVersionLast="36" xr6:coauthVersionMax="36" xr10:uidLastSave="{00000000-0000-0000-0000-000000000000}"/>
  <bookViews>
    <workbookView xWindow="780" yWindow="290" windowWidth="20880" windowHeight="1021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workbook>
</file>

<file path=xl/calcChain.xml><?xml version="1.0" encoding="utf-8"?>
<calcChain xmlns="http://schemas.openxmlformats.org/spreadsheetml/2006/main">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AG964" i="14" s="1"/>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AG960" i="14" s="1"/>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AG956" i="14" s="1"/>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AG952" i="14" s="1"/>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AG948" i="14" s="1"/>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AG944" i="14" s="1"/>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AG940" i="14" s="1"/>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AG822" i="14" s="1"/>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AG818" i="14" s="1"/>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AG814" i="14" s="1"/>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AG810" i="14" s="1"/>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AG806" i="14" s="1"/>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AG802" i="14" s="1"/>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AG798" i="14" s="1"/>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AG794" i="14" s="1"/>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AG790" i="14" s="1"/>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AG786" i="14" s="1"/>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AG782" i="14" s="1"/>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AG778" i="14" s="1"/>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AG774" i="14" s="1"/>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AG770" i="14" s="1"/>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AG766" i="14" s="1"/>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AG762" i="14" s="1"/>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AG758" i="14" s="1"/>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AG754" i="14" s="1"/>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AG750" i="14" s="1"/>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AG746" i="14" s="1"/>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AG742" i="14" s="1"/>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AG738" i="14" s="1"/>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AG734" i="14" s="1"/>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AG732" i="14" s="1"/>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AG730" i="14" s="1"/>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AG728" i="14" s="1"/>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AG726" i="14" s="1"/>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AG724" i="14" s="1"/>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AG722" i="14" s="1"/>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AG720" i="14" s="1"/>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AG718" i="14" s="1"/>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AG716" i="14" s="1"/>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AG714" i="14" s="1"/>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AG712" i="14" s="1"/>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AG710" i="14" s="1"/>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AG708" i="14" s="1"/>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AG706" i="14" s="1"/>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AG704" i="14" s="1"/>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AG702" i="14" s="1"/>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AG700" i="14" s="1"/>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AG698" i="14" s="1"/>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AG696" i="14" s="1"/>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AG694" i="14" s="1"/>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AG692" i="14" s="1"/>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AG690" i="14" s="1"/>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AG688" i="14" s="1"/>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AG686" i="14" s="1"/>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AG684" i="14" s="1"/>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AG680" i="14" s="1"/>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AG676" i="14" s="1"/>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AG672" i="14" s="1"/>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AG668" i="14" s="1"/>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AG664" i="14" s="1"/>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AG660" i="14" s="1"/>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AG656" i="14" s="1"/>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AG652" i="14" s="1"/>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AG648" i="14" s="1"/>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AG644" i="14" s="1"/>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AG640" i="14" s="1"/>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AG636" i="14" s="1"/>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AG632" i="14" s="1"/>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AG628" i="14" s="1"/>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AG624" i="14" s="1"/>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AG620" i="14" s="1"/>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AG616" i="14" s="1"/>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AG612" i="14" s="1"/>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AG608" i="14" s="1"/>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AG604" i="14" s="1"/>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AG600" i="14" s="1"/>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AG596" i="14" s="1"/>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AG592" i="14" s="1"/>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AG588" i="14" s="1"/>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AG584" i="14" s="1"/>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AG580" i="14" s="1"/>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AG576" i="14" s="1"/>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AG572" i="14" s="1"/>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AG568" i="14" s="1"/>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AG564" i="14" s="1"/>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AG560" i="14" s="1"/>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AG556" i="14" s="1"/>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AG552" i="14" s="1"/>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AG548" i="14" s="1"/>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AG544" i="14" s="1"/>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AG540" i="14" s="1"/>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AG536" i="14" s="1"/>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AG532" i="14" s="1"/>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AG528" i="14" s="1"/>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AG524" i="14" s="1"/>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AG520" i="14" s="1"/>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AG516" i="14" s="1"/>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AG512" i="14" s="1"/>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AG508" i="14" s="1"/>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AG504" i="14" s="1"/>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AG500" i="14" s="1"/>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AG496" i="14" s="1"/>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AG492" i="14" s="1"/>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AG488" i="14" s="1"/>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AG484" i="14" s="1"/>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AG480" i="14" s="1"/>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AG476" i="14" s="1"/>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AG472" i="14" s="1"/>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AG468" i="14" s="1"/>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AG464" i="14" s="1"/>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AG460" i="14" s="1"/>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AG456" i="14" s="1"/>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AG452" i="14" s="1"/>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AG448" i="14" s="1"/>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AG444" i="14" s="1"/>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AG440" i="14" s="1"/>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AG436" i="14" s="1"/>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AG432" i="14" s="1"/>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AG428" i="14" s="1"/>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AG424" i="14" s="1"/>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AG420" i="14" s="1"/>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AG416" i="14" s="1"/>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AG412" i="14" s="1"/>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AG408" i="14" s="1"/>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AG404" i="14" s="1"/>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AG400" i="14" s="1"/>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AG396" i="14" s="1"/>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AG392" i="14" s="1"/>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AG388" i="14" s="1"/>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AG384" i="14" s="1"/>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AG380" i="14" s="1"/>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AG376" i="14" s="1"/>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AG372" i="14" s="1"/>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AG368" i="14" s="1"/>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AG364" i="14" s="1"/>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AG360" i="14" s="1"/>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AG356" i="14" s="1"/>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AG352" i="14" s="1"/>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AG348" i="14" s="1"/>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AG344" i="14" s="1"/>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AG340" i="14" s="1"/>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AG336" i="14" s="1"/>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AG332" i="14" s="1"/>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AG328" i="14" s="1"/>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AG324" i="14" s="1"/>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AG320" i="14" s="1"/>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AG316" i="14" s="1"/>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AG312" i="14" s="1"/>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AG308" i="14" s="1"/>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AG304" i="14" s="1"/>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AG300" i="14" s="1"/>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AG296" i="14" s="1"/>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AG292" i="14" s="1"/>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AG288" i="14" s="1"/>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AG284" i="14" s="1"/>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AG280" i="14" s="1"/>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AG276" i="14" s="1"/>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AG272" i="14" s="1"/>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AG268" i="14" s="1"/>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AG264" i="14" s="1"/>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AG258" i="14" s="1"/>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AG256" i="14" s="1"/>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AG254" i="14" s="1"/>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AG252" i="14" s="1"/>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AG250" i="14" s="1"/>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AG248" i="14" s="1"/>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AG246" i="14" s="1"/>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AG244" i="14" s="1"/>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AG242" i="14" s="1"/>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AG240" i="14" s="1"/>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AG238" i="14" s="1"/>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AG236" i="14" s="1"/>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AG234" i="14" s="1"/>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AG232" i="14" s="1"/>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AG230" i="14" s="1"/>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AG228" i="14" s="1"/>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AG226" i="14" s="1"/>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AG224" i="14" s="1"/>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AG222" i="14" s="1"/>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AG220" i="14" s="1"/>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AG218" i="14" s="1"/>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AG216" i="14" s="1"/>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AG214" i="14" s="1"/>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AG212" i="14" s="1"/>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AG210" i="14" s="1"/>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AG208" i="14" s="1"/>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AG206" i="14" s="1"/>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AG204" i="14" s="1"/>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AG202" i="14" s="1"/>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AG200" i="14" s="1"/>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AG198" i="14" s="1"/>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AG196" i="14" s="1"/>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AG194" i="14" s="1"/>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AG192" i="14" s="1"/>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AG190" i="14" s="1"/>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AG188" i="14" s="1"/>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AG186" i="14" s="1"/>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AG184" i="14" s="1"/>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AG182" i="14" s="1"/>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AG180" i="14" s="1"/>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AG178" i="14" s="1"/>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AG176" i="14" s="1"/>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AG174" i="14" s="1"/>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AG172" i="14" s="1"/>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AG170" i="14" s="1"/>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AG168" i="14" s="1"/>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AG166" i="14" s="1"/>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AG164" i="14" s="1"/>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AG162" i="14" s="1"/>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AG160" i="14" s="1"/>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AG158" i="14" s="1"/>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AG156" i="14" s="1"/>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AG154" i="14" s="1"/>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AG152" i="14" s="1"/>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AG150" i="14" s="1"/>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AG148" i="14" s="1"/>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AG146" i="14" s="1"/>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AG144" i="14" s="1"/>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AG142" i="14" s="1"/>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AG140" i="14" s="1"/>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AG138" i="14" s="1"/>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AG136" i="14" s="1"/>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AG134" i="14" s="1"/>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AG132" i="14" s="1"/>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AG130" i="14" s="1"/>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AG128" i="14" s="1"/>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AG126" i="14" s="1"/>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AG124" i="14" s="1"/>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AG122" i="14" s="1"/>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AG120" i="14" s="1"/>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AG118" i="14" s="1"/>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AG116" i="14" s="1"/>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AG114" i="14" s="1"/>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AG112" i="14" s="1"/>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AG110" i="14" s="1"/>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AG108" i="14" s="1"/>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AG106" i="14" s="1"/>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AG104" i="14" s="1"/>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AG102" i="14" s="1"/>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AG100" i="14" s="1"/>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AG98" i="14" s="1"/>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AG96" i="14" s="1"/>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AG92" i="14" s="1"/>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AG88" i="14" s="1"/>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AG84" i="14" s="1"/>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AG80" i="14" s="1"/>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AG76" i="14" s="1"/>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AG72" i="14" s="1"/>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AG68" i="14" s="1"/>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AG64" i="14" s="1"/>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AG60" i="14" s="1"/>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AG56" i="14" s="1"/>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AG52" i="14" s="1"/>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AG48" i="14" s="1"/>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AG44" i="14" s="1"/>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AH8" i="14" s="1"/>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G8" i="14" l="1"/>
  <c r="AG12" i="14"/>
  <c r="AG16" i="14"/>
  <c r="AG20" i="14"/>
  <c r="AG24" i="14"/>
  <c r="AG4"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I126" i="14" s="1"/>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I149" i="14" s="1"/>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I109" i="14" s="1"/>
  <c r="AE133" i="14"/>
  <c r="AE141" i="14"/>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I184" i="14"/>
  <c r="AC184" i="14"/>
  <c r="AE184" i="14"/>
  <c r="AC188" i="14"/>
  <c r="AE188" i="14"/>
  <c r="AC192" i="14"/>
  <c r="AE192" i="14"/>
  <c r="AC196" i="14"/>
  <c r="AE196" i="14"/>
  <c r="AC200" i="14"/>
  <c r="AI200" i="14" s="1"/>
  <c r="AE200" i="14"/>
  <c r="AC204" i="14"/>
  <c r="AE204" i="14"/>
  <c r="AC208" i="14"/>
  <c r="AE208" i="14"/>
  <c r="AI212"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I201" i="14" s="1"/>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AG1002" i="7" s="1"/>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D1003" i="7" l="1"/>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44" i="7" l="1"/>
  <c r="AH212"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B27" i="3" s="1"/>
  <c r="N9" i="4"/>
  <c r="C7" i="2"/>
  <c r="N8" i="4"/>
  <c r="B7" i="2"/>
  <c r="N7" i="4"/>
  <c r="C26" i="2"/>
  <c r="B26" i="2"/>
  <c r="B28" i="3" s="1"/>
  <c r="B21" i="4"/>
  <c r="C11" i="2"/>
  <c r="D11" i="2" s="1"/>
  <c r="C13" i="3" s="1"/>
  <c r="E13" i="3" s="1"/>
  <c r="B11" i="2"/>
  <c r="H9" i="4"/>
  <c r="H8" i="4"/>
  <c r="H7" i="4"/>
  <c r="C21" i="2"/>
  <c r="B21" i="2"/>
  <c r="B23" i="3" s="1"/>
  <c r="B19" i="4"/>
  <c r="C18" i="2"/>
  <c r="D18" i="2" s="1"/>
  <c r="C20" i="3" s="1"/>
  <c r="E20" i="3" s="1"/>
  <c r="B18" i="2"/>
  <c r="B20" i="4"/>
  <c r="B28" i="2"/>
  <c r="B30" i="3" s="1"/>
  <c r="C28" i="2"/>
  <c r="D28" i="2" s="1"/>
  <c r="C30" i="3" s="1"/>
  <c r="E30" i="3" s="1"/>
  <c r="N10" i="4"/>
  <c r="B8" i="2"/>
  <c r="B10" i="3" s="1"/>
  <c r="N11" i="4"/>
  <c r="C8" i="2"/>
  <c r="D8" i="2" s="1"/>
  <c r="C10" i="3" s="1"/>
  <c r="E10" i="3" s="1"/>
  <c r="C27" i="2"/>
  <c r="B27" i="2"/>
  <c r="B29" i="3" s="1"/>
  <c r="C9" i="2"/>
  <c r="D9" i="2" s="1"/>
  <c r="C11" i="3" s="1"/>
  <c r="E11" i="3" s="1"/>
  <c r="N12" i="4"/>
  <c r="B9" i="2"/>
  <c r="B12" i="2"/>
  <c r="B14" i="3" s="1"/>
  <c r="Q11" i="4"/>
  <c r="Q10" i="4"/>
  <c r="C12" i="2"/>
  <c r="B24" i="2"/>
  <c r="B26" i="3" s="1"/>
  <c r="H12" i="4"/>
  <c r="C24" i="2"/>
  <c r="AH990" i="7"/>
  <c r="AH994" i="7"/>
  <c r="AH998" i="7"/>
  <c r="K8" i="4"/>
  <c r="K7" i="4"/>
  <c r="C10" i="2"/>
  <c r="B10" i="2"/>
  <c r="K9" i="4"/>
  <c r="C14" i="2"/>
  <c r="B15" i="4"/>
  <c r="B14" i="2"/>
  <c r="B16" i="3" s="1"/>
  <c r="B14" i="4"/>
  <c r="B13" i="4"/>
  <c r="B12" i="4"/>
  <c r="C23" i="2"/>
  <c r="B23" i="2"/>
  <c r="B25" i="3" s="1"/>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1" i="2"/>
  <c r="C23" i="3" s="1"/>
  <c r="E23" i="3" s="1"/>
  <c r="B11"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B15" i="3"/>
  <c r="B21" i="3"/>
  <c r="D26" i="2"/>
  <c r="C28" i="3" s="1"/>
  <c r="E28"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4" i="2"/>
  <c r="C16" i="3" s="1"/>
  <c r="E16" i="3" s="1"/>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O41" i="16" s="1"/>
  <c r="AF42" i="7"/>
  <c r="AD43" i="7"/>
  <c r="AF44" i="7"/>
  <c r="AD45" i="7"/>
  <c r="AF46" i="7"/>
  <c r="AD47" i="7"/>
  <c r="AF48" i="7"/>
  <c r="AD49" i="7"/>
  <c r="O49" i="16" s="1"/>
  <c r="AF50" i="7"/>
  <c r="AD51" i="7"/>
  <c r="AF52" i="7"/>
  <c r="AD53" i="7"/>
  <c r="AF54" i="7"/>
  <c r="AD55" i="7"/>
  <c r="AF56" i="7"/>
  <c r="AD57" i="7"/>
  <c r="O57" i="16" s="1"/>
  <c r="AF58" i="7"/>
  <c r="AD59" i="7"/>
  <c r="AF60" i="7"/>
  <c r="AD61" i="7"/>
  <c r="AF62" i="7"/>
  <c r="AD63" i="7"/>
  <c r="AF64" i="7"/>
  <c r="AD65" i="7"/>
  <c r="O65" i="16" s="1"/>
  <c r="AF66" i="7"/>
  <c r="AD67" i="7"/>
  <c r="AF68" i="7"/>
  <c r="AD69" i="7"/>
  <c r="AF70" i="7"/>
  <c r="AD71" i="7"/>
  <c r="AF72" i="7"/>
  <c r="AD73" i="7"/>
  <c r="O73" i="16" s="1"/>
  <c r="AF74" i="7"/>
  <c r="AD75" i="7"/>
  <c r="AF76" i="7"/>
  <c r="AD77" i="7"/>
  <c r="AF78" i="7"/>
  <c r="AD79" i="7"/>
  <c r="AF80" i="7"/>
  <c r="AD81" i="7"/>
  <c r="O81" i="16" s="1"/>
  <c r="AF82" i="7"/>
  <c r="AD83" i="7"/>
  <c r="AF84" i="7"/>
  <c r="AD85" i="7"/>
  <c r="AF86" i="7"/>
  <c r="AD87" i="7"/>
  <c r="AF88" i="7"/>
  <c r="AD89" i="7"/>
  <c r="O89" i="16" s="1"/>
  <c r="AF90" i="7"/>
  <c r="AD91" i="7"/>
  <c r="AF92" i="7"/>
  <c r="AD93" i="7"/>
  <c r="AF94" i="7"/>
  <c r="AD95" i="7"/>
  <c r="AF96" i="7"/>
  <c r="AD97" i="7"/>
  <c r="O97" i="16" s="1"/>
  <c r="AF98" i="7"/>
  <c r="AD99" i="7"/>
  <c r="AF100" i="7"/>
  <c r="AD101" i="7"/>
  <c r="AF102" i="7"/>
  <c r="AD103" i="7"/>
  <c r="AF104" i="7"/>
  <c r="AD105" i="7"/>
  <c r="O105" i="16" s="1"/>
  <c r="AF106" i="7"/>
  <c r="AD107" i="7"/>
  <c r="AF108" i="7"/>
  <c r="AD109" i="7"/>
  <c r="AF110" i="7"/>
  <c r="AD111" i="7"/>
  <c r="AF112" i="7"/>
  <c r="AD113" i="7"/>
  <c r="O113" i="16" s="1"/>
  <c r="AF114" i="7"/>
  <c r="AD115" i="7"/>
  <c r="AF116" i="7"/>
  <c r="AD117" i="7"/>
  <c r="AF118" i="7"/>
  <c r="AD119" i="7"/>
  <c r="AF120" i="7"/>
  <c r="AD121" i="7"/>
  <c r="O121" i="16" s="1"/>
  <c r="AF122" i="7"/>
  <c r="AD123" i="7"/>
  <c r="AF124" i="7"/>
  <c r="AD125" i="7"/>
  <c r="AF126" i="7"/>
  <c r="AD127" i="7"/>
  <c r="AF128" i="7"/>
  <c r="AD129" i="7"/>
  <c r="O129" i="16" s="1"/>
  <c r="AF130" i="7"/>
  <c r="AD131" i="7"/>
  <c r="AF132" i="7"/>
  <c r="AD133" i="7"/>
  <c r="AF134" i="7"/>
  <c r="AD135" i="7"/>
  <c r="AF136" i="7"/>
  <c r="AD137" i="7"/>
  <c r="O137" i="16" s="1"/>
  <c r="AF138" i="7"/>
  <c r="AD139" i="7"/>
  <c r="AF140" i="7"/>
  <c r="AD141" i="7"/>
  <c r="AF142" i="7"/>
  <c r="AD143" i="7"/>
  <c r="AF144" i="7"/>
  <c r="AD145" i="7"/>
  <c r="O145" i="16" s="1"/>
  <c r="AF146" i="7"/>
  <c r="AD147" i="7"/>
  <c r="AF148" i="7"/>
  <c r="AD149" i="7"/>
  <c r="AF150" i="7"/>
  <c r="AD151" i="7"/>
  <c r="AF152" i="7"/>
  <c r="AD153" i="7"/>
  <c r="O153" i="16" s="1"/>
  <c r="AF154" i="7"/>
  <c r="AD155" i="7"/>
  <c r="AF156" i="7"/>
  <c r="AD157" i="7"/>
  <c r="AF158" i="7"/>
  <c r="AD159" i="7"/>
  <c r="AF160" i="7"/>
  <c r="AD161" i="7"/>
  <c r="O161" i="16" s="1"/>
  <c r="AF162" i="7"/>
  <c r="AD163" i="7"/>
  <c r="AF164" i="7"/>
  <c r="AD165" i="7"/>
  <c r="AF166" i="7"/>
  <c r="AD167" i="7"/>
  <c r="AF168" i="7"/>
  <c r="AD169" i="7"/>
  <c r="O169" i="16" s="1"/>
  <c r="AF170" i="7"/>
  <c r="AD171" i="7"/>
  <c r="AF172" i="7"/>
  <c r="AD173" i="7"/>
  <c r="AF174" i="7"/>
  <c r="AD175" i="7"/>
  <c r="AF176" i="7"/>
  <c r="AD177" i="7"/>
  <c r="O177" i="16" s="1"/>
  <c r="AF178" i="7"/>
  <c r="AD179" i="7"/>
  <c r="AF180" i="7"/>
  <c r="AD181" i="7"/>
  <c r="AF182" i="7"/>
  <c r="AD183" i="7"/>
  <c r="AF184" i="7"/>
  <c r="AD185" i="7"/>
  <c r="O185" i="16" s="1"/>
  <c r="AF186" i="7"/>
  <c r="AD187" i="7"/>
  <c r="AF188" i="7"/>
  <c r="AD189" i="7"/>
  <c r="AF190" i="7"/>
  <c r="AD191" i="7"/>
  <c r="AF192" i="7"/>
  <c r="AD193" i="7"/>
  <c r="O193" i="16" s="1"/>
  <c r="AF194" i="7"/>
  <c r="AD195" i="7"/>
  <c r="AF196" i="7"/>
  <c r="AD197" i="7"/>
  <c r="AF198" i="7"/>
  <c r="AD199" i="7"/>
  <c r="AF200" i="7"/>
  <c r="AD201" i="7"/>
  <c r="O201" i="16" s="1"/>
  <c r="AF202" i="7"/>
  <c r="AD203" i="7"/>
  <c r="AF204" i="7"/>
  <c r="AD205" i="7"/>
  <c r="AF206" i="7"/>
  <c r="AD207" i="7"/>
  <c r="AF208" i="7"/>
  <c r="AD209" i="7"/>
  <c r="O209" i="16" s="1"/>
  <c r="AF210" i="7"/>
  <c r="AD211" i="7"/>
  <c r="AF212" i="7"/>
  <c r="AD213" i="7"/>
  <c r="AF214" i="7"/>
  <c r="AD215" i="7"/>
  <c r="AF216" i="7"/>
  <c r="AD217" i="7"/>
  <c r="O217" i="16" s="1"/>
  <c r="AF218" i="7"/>
  <c r="AD219" i="7"/>
  <c r="AF220" i="7"/>
  <c r="AD221" i="7"/>
  <c r="AF222" i="7"/>
  <c r="AD223" i="7"/>
  <c r="AF224" i="7"/>
  <c r="AD225" i="7"/>
  <c r="O225" i="16" s="1"/>
  <c r="AF226" i="7"/>
  <c r="AD227" i="7"/>
  <c r="AF228" i="7"/>
  <c r="AD229" i="7"/>
  <c r="AF230" i="7"/>
  <c r="AD231" i="7"/>
  <c r="AF232" i="7"/>
  <c r="AD233" i="7"/>
  <c r="O233" i="16" s="1"/>
  <c r="AF234" i="7"/>
  <c r="AD235" i="7"/>
  <c r="AF236" i="7"/>
  <c r="AD237" i="7"/>
  <c r="AF238" i="7"/>
  <c r="AD239" i="7"/>
  <c r="AF240" i="7"/>
  <c r="AD241" i="7"/>
  <c r="O241" i="16" s="1"/>
  <c r="AF242" i="7"/>
  <c r="AD243" i="7"/>
  <c r="AF244" i="7"/>
  <c r="AD245" i="7"/>
  <c r="AF246" i="7"/>
  <c r="AD247" i="7"/>
  <c r="AF248" i="7"/>
  <c r="AD249" i="7"/>
  <c r="O249" i="16" s="1"/>
  <c r="AF250" i="7"/>
  <c r="AD251" i="7"/>
  <c r="AF252" i="7"/>
  <c r="AD253" i="7"/>
  <c r="AF254" i="7"/>
  <c r="AD255" i="7"/>
  <c r="AF256" i="7"/>
  <c r="AD257" i="7"/>
  <c r="O257" i="16" s="1"/>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AC10" i="7"/>
  <c r="AC12" i="7"/>
  <c r="AG4" i="7"/>
  <c r="AG6" i="7"/>
  <c r="AE6" i="7"/>
  <c r="AG8" i="7"/>
  <c r="AE8" i="7"/>
  <c r="AG10" i="7"/>
  <c r="AE10" i="7"/>
  <c r="AG12" i="7"/>
  <c r="AE12" i="7"/>
  <c r="AF4" i="7"/>
  <c r="AD5" i="7"/>
  <c r="AF6" i="7"/>
  <c r="AD7" i="7"/>
  <c r="AF8" i="7"/>
  <c r="AD9" i="7"/>
  <c r="AF10" i="7"/>
  <c r="AD11" i="7"/>
  <c r="AF12" i="7"/>
  <c r="AD13" i="7"/>
  <c r="AC5" i="7"/>
  <c r="AC7" i="7"/>
  <c r="AC9" i="7"/>
  <c r="D10" i="2"/>
  <c r="C12" i="3" s="1"/>
  <c r="E12" i="3" s="1"/>
  <c r="AC11" i="7"/>
  <c r="D12" i="2"/>
  <c r="C14" i="3" s="1"/>
  <c r="E14" i="3" s="1"/>
  <c r="AC13" i="7"/>
  <c r="AH4" i="7"/>
  <c r="AG5" i="7"/>
  <c r="AE5" i="7"/>
  <c r="AH6" i="7"/>
  <c r="AG7" i="7"/>
  <c r="AE7" i="7"/>
  <c r="AH8" i="7"/>
  <c r="AG9" i="7"/>
  <c r="AE9" i="7"/>
  <c r="AH10" i="7"/>
  <c r="AG11" i="7"/>
  <c r="AE11" i="7"/>
  <c r="AH12" i="7"/>
  <c r="AG13" i="7"/>
  <c r="AE13" i="7"/>
  <c r="O25" i="16" l="1"/>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D3" i="11" s="1"/>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M9" i="3" s="1"/>
  <c r="B9" i="15"/>
  <c r="J10" i="3"/>
  <c r="L8" i="2"/>
  <c r="B8" i="11" s="1"/>
  <c r="D8" i="11" s="1"/>
  <c r="K10" i="3"/>
  <c r="M10" i="3" s="1"/>
  <c r="N10" i="3" s="1"/>
  <c r="B5" i="15"/>
  <c r="K6" i="3"/>
  <c r="M6" i="3" s="1"/>
  <c r="J6" i="3"/>
  <c r="L4" i="2"/>
  <c r="B4" i="11" s="1"/>
  <c r="D4" i="11" s="1"/>
  <c r="G13" i="3"/>
  <c r="B6" i="15"/>
  <c r="K7" i="3"/>
  <c r="M7" i="3" s="1"/>
  <c r="J7" i="3"/>
  <c r="L5" i="2"/>
  <c r="B5" i="11" s="1"/>
  <c r="D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J1" i="16" l="1"/>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<sst xmlns="http://schemas.openxmlformats.org/spreadsheetml/2006/main" count="1633" uniqueCount="1472">
  <si>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</si>
  <si>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</si>
  <si>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</si>
  <si>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</si>
  <si>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</si>
  <si>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</si>
  <si>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</si>
  <si>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</si>
  <si>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</si>
  <si>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</si>
  <si>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</si>
  <si>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</si>
  <si>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</si>
  <si>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</si>
  <si>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</si>
  <si>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</si>
  <si>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</si>
  <si>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</si>
  <si>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</si>
  <si>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</si>
  <si>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</si>
  <si>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</si>
  <si>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</si>
  <si>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</si>
  <si>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</si>
  <si>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</si>
  <si>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</si>
  <si>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</si>
  <si>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</si>
  <si>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</si>
  <si>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</si>
  <si>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</si>
  <si>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</si>
  <si>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</si>
  <si>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</si>
  <si>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</si>
  <si>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</si>
  <si>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</si>
  <si>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</si>
  <si>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</si>
  <si>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</si>
  <si>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</si>
  <si>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</si>
  <si>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</si>
  <si>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</si>
  <si>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</si>
  <si>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</si>
  <si>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</si>
  <si>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</si>
  <si>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</si>
  <si>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</si>
  <si>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</si>
  <si>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</si>
  <si>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</si>
  <si>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</si>
  <si>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</si>
  <si>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</si>
  <si>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</si>
  <si>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</si>
  <si>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</si>
  <si>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</si>
  <si>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</si>
  <si>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</si>
  <si>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</si>
  <si>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</si>
  <si>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</si>
  <si>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</si>
  <si>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</si>
  <si>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</si>
  <si>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</si>
  <si>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</si>
  <si>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</si>
  <si>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</si>
  <si>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</si>
  <si>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</si>
  <si>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</si>
  <si>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</si>
  <si>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</si>
  <si>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</si>
  <si>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</si>
  <si>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</si>
  <si>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</si>
  <si>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</si>
  <si>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</si>
  <si>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</si>
  <si>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</si>
  <si>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</si>
  <si>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</si>
  <si>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</si>
  <si>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</si>
  <si>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</si>
  <si>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</si>
  <si>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</si>
  <si>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</si>
  <si>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</si>
  <si>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</si>
  <si>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</si>
  <si>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</si>
  <si>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</si>
  <si>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</si>
  <si>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</si>
  <si>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</si>
  <si>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</si>
  <si>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</si>
  <si>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</si>
  <si>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</si>
  <si>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</si>
  <si>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</si>
  <si>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</si>
  <si>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</si>
  <si>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</si>
  <si>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</si>
  <si>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</si>
  <si>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</si>
  <si>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</si>
  <si>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</si>
  <si>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</si>
  <si>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</si>
  <si>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</si>
  <si>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</si>
  <si>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</si>
  <si>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</si>
  <si>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</si>
  <si>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</si>
  <si>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</si>
  <si>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</si>
  <si>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</si>
  <si>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</si>
  <si>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</si>
  <si>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</si>
  <si>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</si>
  <si>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</si>
  <si>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</si>
  <si>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</si>
  <si>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</si>
  <si>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</si>
  <si>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</si>
  <si>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</si>
  <si>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</si>
  <si>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</si>
  <si>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</si>
  <si>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</si>
  <si>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</si>
  <si>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</si>
  <si>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</si>
  <si>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</si>
  <si>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</si>
  <si>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</si>
  <si>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</si>
  <si>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</si>
  <si>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</si>
  <si>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</si>
  <si>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</si>
  <si>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</si>
  <si>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</si>
  <si>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</si>
  <si>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</si>
  <si>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</si>
  <si>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</si>
  <si>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</si>
  <si>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</si>
  <si>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</si>
  <si>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</si>
  <si>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</si>
  <si>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</si>
  <si>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</si>
  <si>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</si>
  <si>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</si>
  <si>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</si>
  <si>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</si>
  <si>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</si>
  <si>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</si>
  <si>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</si>
  <si>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</si>
  <si>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</si>
  <si>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</si>
  <si>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</si>
  <si>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</si>
  <si>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</si>
  <si>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</si>
  <si>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</si>
  <si>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</si>
  <si>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</si>
  <si>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</si>
  <si>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</si>
  <si>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</si>
  <si>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</si>
  <si>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</si>
  <si>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</si>
  <si>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</si>
  <si>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</si>
  <si>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</si>
  <si>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</si>
  <si>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</si>
  <si>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</si>
  <si>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</si>
  <si>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</si>
  <si>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</si>
  <si>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</si>
  <si>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</si>
  <si>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</si>
  <si>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</si>
  <si>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</si>
  <si>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</si>
  <si>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</si>
  <si>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</si>
  <si>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</si>
  <si>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</si>
  <si>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</si>
  <si>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</si>
  <si>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</si>
  <si>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</si>
  <si>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</si>
  <si>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</si>
  <si>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</si>
  <si>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</si>
  <si>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</si>
  <si>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</si>
  <si>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</si>
  <si>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</si>
  <si>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</si>
  <si>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</si>
  <si>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</si>
  <si>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</si>
  <si>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</si>
  <si>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</si>
  <si>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</si>
  <si>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</si>
  <si>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</si>
  <si>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</si>
  <si>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</si>
  <si>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</si>
  <si>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</si>
  <si>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</si>
  <si>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</si>
  <si>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</si>
  <si>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</si>
  <si>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</si>
  <si>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</si>
  <si>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</si>
  <si>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</si>
  <si>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</si>
  <si>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</si>
  <si>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</si>
  <si>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</si>
  <si>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</si>
  <si>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</si>
  <si>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</si>
  <si>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</si>
  <si>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</si>
  <si>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</si>
  <si>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</si>
  <si>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</si>
  <si>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</si>
  <si>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</si>
  <si>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</si>
  <si>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</si>
  <si>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</si>
  <si>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</si>
  <si>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</si>
  <si>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</si>
  <si>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</si>
  <si>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</si>
  <si>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</si>
  <si>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</si>
  <si>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</si>
  <si>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</si>
  <si>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</si>
  <si>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</si>
  <si>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</si>
  <si>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</si>
  <si>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</si>
  <si>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</si>
  <si>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</si>
  <si>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</si>
  <si>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</si>
  <si>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</si>
  <si>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</si>
  <si>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</si>
  <si>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</si>
  <si>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</si>
  <si>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</si>
  <si>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</si>
  <si>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</si>
  <si>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</si>
  <si>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</si>
  <si>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</si>
  <si>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</si>
  <si>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</si>
  <si>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</si>
  <si>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</si>
  <si>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</si>
  <si>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</si>
  <si>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</si>
  <si>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</si>
  <si>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</si>
  <si>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</si>
  <si>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</si>
  <si>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</si>
  <si>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</si>
  <si>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</si>
  <si>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</si>
  <si>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</si>
  <si>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</si>
  <si>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</si>
  <si>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</si>
  <si>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</si>
  <si>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</si>
  <si>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</si>
  <si>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</si>
  <si>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</si>
  <si>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</si>
  <si>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</si>
  <si>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</si>
  <si>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</si>
  <si>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</si>
  <si>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</si>
  <si>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</si>
  <si>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</si>
  <si>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</si>
  <si>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</si>
  <si>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</si>
  <si>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</si>
  <si>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</si>
  <si>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</si>
  <si>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</si>
  <si>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</si>
  <si>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</si>
  <si>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</si>
  <si>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</si>
  <si>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</si>
  <si>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</si>
  <si>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</si>
  <si>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</si>
  <si>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</si>
  <si>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</si>
  <si>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</si>
  <si>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</si>
  <si>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</si>
  <si>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</si>
  <si>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</si>
  <si>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</si>
  <si>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</si>
  <si>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</si>
  <si>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</si>
  <si>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</si>
  <si>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</si>
  <si>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</si>
  <si>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</si>
  <si>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</si>
  <si>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</si>
  <si>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</si>
  <si>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</si>
  <si>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</si>
  <si>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</si>
  <si>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</si>
  <si>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</si>
  <si>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</si>
  <si>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</si>
  <si>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</si>
  <si>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</si>
  <si>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</si>
  <si>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</si>
  <si>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</si>
  <si>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</si>
  <si>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</si>
  <si>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</si>
  <si>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</si>
  <si>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</si>
  <si>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</si>
  <si>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</si>
  <si>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</si>
  <si>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</si>
  <si>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</si>
  <si>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</si>
  <si>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</si>
  <si>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</si>
  <si>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</si>
  <si>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</si>
  <si>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</si>
  <si>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</si>
  <si>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</si>
  <si>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</si>
  <si>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</si>
  <si>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</si>
  <si>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</si>
  <si>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</si>
  <si>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</si>
  <si>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</si>
  <si>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</si>
  <si>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</si>
  <si>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</si>
  <si>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</si>
  <si>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</si>
  <si>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</si>
  <si>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</si>
  <si>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</si>
  <si>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</si>
  <si>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</si>
  <si>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</si>
  <si>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</si>
  <si>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</si>
  <si>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</si>
  <si>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</si>
  <si>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</si>
  <si>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</si>
  <si>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</si>
  <si>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</si>
  <si>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</si>
  <si>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</si>
  <si>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</si>
  <si>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</si>
  <si>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</si>
  <si>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</si>
  <si>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</si>
  <si>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</si>
  <si>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</si>
  <si>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</si>
  <si>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</si>
  <si>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</si>
  <si>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</si>
  <si>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</si>
  <si>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</si>
  <si>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</si>
  <si>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</si>
  <si>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</si>
  <si>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</si>
  <si>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</si>
  <si>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</si>
  <si>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</si>
  <si>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</si>
  <si>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</si>
  <si>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</si>
  <si>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</si>
  <si>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</si>
  <si>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</si>
  <si>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</si>
  <si>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</si>
  <si>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</si>
  <si>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</si>
  <si>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</si>
  <si>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</si>
  <si>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</si>
  <si>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</si>
  <si>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</si>
  <si>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</si>
  <si>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</si>
  <si>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</si>
  <si>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</si>
  <si>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</si>
  <si>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</si>
  <si>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</si>
  <si>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</si>
  <si>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</si>
  <si>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</si>
  <si>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</si>
  <si>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</si>
  <si>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</si>
  <si>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</si>
  <si>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</si>
  <si>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</si>
  <si>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</si>
  <si>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</si>
  <si>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</si>
  <si>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</si>
  <si>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</si>
  <si>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</si>
  <si>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</si>
  <si>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</si>
  <si>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</si>
  <si>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</si>
  <si>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</si>
  <si>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</si>
  <si>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</si>
  <si>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</si>
  <si>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</si>
  <si>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</si>
  <si>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</si>
  <si>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</si>
  <si>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</si>
  <si>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</si>
  <si>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</si>
  <si>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</si>
  <si>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</si>
  <si>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</si>
  <si>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</si>
  <si>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</si>
  <si>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</si>
  <si>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</si>
  <si>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</si>
  <si>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</si>
  <si>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</si>
  <si>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</si>
  <si>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</si>
  <si>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</si>
  <si>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</si>
  <si>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</si>
  <si>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</si>
  <si>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</si>
  <si>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</si>
  <si>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</si>
  <si>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</si>
  <si>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</si>
  <si>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</si>
  <si>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</si>
  <si>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</si>
  <si>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</si>
  <si>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</si>
  <si>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</si>
  <si>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</si>
  <si>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</si>
  <si>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</si>
  <si>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</si>
  <si>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</si>
  <si>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</si>
  <si>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</si>
  <si>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</si>
  <si>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</si>
  <si>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</si>
  <si>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</si>
  <si>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</si>
  <si>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</si>
  <si>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</si>
  <si>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</si>
  <si>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</si>
  <si>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</si>
  <si>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</si>
  <si>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</si>
  <si>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</si>
  <si>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</si>
  <si>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</si>
  <si>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</si>
  <si>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</si>
  <si>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</si>
  <si>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</si>
  <si>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</si>
  <si>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</si>
  <si>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</si>
  <si>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</si>
  <si>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</si>
  <si>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</si>
  <si>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</si>
  <si>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</si>
  <si>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</si>
  <si>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</si>
  <si>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</si>
  <si>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</si>
  <si>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</si>
  <si>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</si>
  <si>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</si>
  <si>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</si>
  <si>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</si>
  <si>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</si>
  <si>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</si>
  <si>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</si>
  <si>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</si>
  <si>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</si>
  <si>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</si>
  <si>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</si>
  <si>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</si>
  <si>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</si>
  <si>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</si>
  <si>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</si>
  <si>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</si>
  <si>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</si>
  <si>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</si>
  <si>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</si>
  <si>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</si>
  <si>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</si>
  <si>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</si>
  <si>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</si>
  <si>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</si>
  <si>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</si>
  <si>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</si>
  <si>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</si>
  <si>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</si>
  <si>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</si>
  <si>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</si>
  <si>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</si>
  <si>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</si>
  <si>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</si>
  <si>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</si>
  <si>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</si>
  <si>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</si>
  <si>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</si>
  <si>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</si>
  <si>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</si>
  <si>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</si>
  <si>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</si>
  <si>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</si>
  <si>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</si>
  <si>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</si>
  <si>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</si>
  <si>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</si>
  <si>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</si>
  <si>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</si>
  <si>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</si>
  <si>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</si>
  <si>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</si>
  <si>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</si>
  <si>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</si>
  <si>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</si>
  <si>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</si>
  <si>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</si>
  <si>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</si>
  <si>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</si>
  <si>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</si>
  <si>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</si>
  <si>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</si>
  <si>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</si>
  <si>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</si>
  <si>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</si>
  <si>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</si>
  <si>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</si>
  <si>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</si>
  <si>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</si>
  <si>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</si>
  <si>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</si>
  <si>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</si>
  <si>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</si>
  <si>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</si>
  <si>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</si>
  <si>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</si>
  <si>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</si>
  <si>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</si>
  <si>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</si>
  <si>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</si>
  <si>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</si>
  <si>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</si>
  <si>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</si>
  <si>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</si>
  <si>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</si>
  <si>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</si>
  <si>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</si>
  <si>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</si>
  <si>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</si>
  <si>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</si>
  <si>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</si>
  <si>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</si>
  <si>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</si>
  <si>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</si>
  <si>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</si>
  <si>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</si>
  <si>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</si>
  <si>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</si>
  <si>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</si>
  <si>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</si>
  <si>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</si>
  <si>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</si>
  <si>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</si>
  <si>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</si>
  <si>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</si>
  <si>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</si>
  <si>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</si>
  <si>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</si>
  <si>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</si>
  <si>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</si>
  <si>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</si>
  <si>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</si>
  <si>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</si>
  <si>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</si>
  <si>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</si>
  <si>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</si>
  <si>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</si>
  <si>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</si>
  <si>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</si>
  <si>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</si>
  <si>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</si>
  <si>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</si>
  <si>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</si>
  <si>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</si>
  <si>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</si>
  <si>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</si>
  <si>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</si>
  <si>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</si>
  <si>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</si>
  <si>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</si>
  <si>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</si>
  <si>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</si>
  <si>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</si>
  <si>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</si>
  <si>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</si>
  <si>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</si>
  <si>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</si>
  <si>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</si>
  <si>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</si>
  <si>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</si>
  <si>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</si>
  <si>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</si>
  <si>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</si>
  <si>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</si>
  <si>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</si>
  <si>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</si>
  <si>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</si>
  <si>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</si>
  <si>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</si>
  <si>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</si>
  <si>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</si>
  <si>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</si>
  <si>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</si>
  <si>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</si>
  <si>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</si>
  <si>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</si>
  <si>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</si>
  <si>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</si>
  <si>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</si>
  <si>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</si>
  <si>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</si>
  <si>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</si>
  <si>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</si>
  <si>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</si>
  <si>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</si>
  <si>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</si>
  <si>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</si>
  <si>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</si>
  <si>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</si>
  <si>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</si>
  <si>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</si>
  <si>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</si>
  <si>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</si>
  <si>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</si>
  <si>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</si>
  <si>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</si>
  <si>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</si>
  <si>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</si>
  <si>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</si>
  <si>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</si>
  <si>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</si>
  <si>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</si>
  <si>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</si>
  <si>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</si>
  <si>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</si>
  <si>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</si>
  <si>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</si>
  <si>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</si>
  <si>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</si>
  <si>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</si>
  <si>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</si>
  <si>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</si>
  <si>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</si>
  <si>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</si>
  <si>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</si>
  <si>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</si>
  <si>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</si>
  <si>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</si>
  <si>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</si>
  <si>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</si>
  <si>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</si>
  <si>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</si>
  <si>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</si>
  <si>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</si>
  <si>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</si>
  <si>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</si>
  <si>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</si>
  <si>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</si>
  <si>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</si>
  <si>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</si>
  <si>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</si>
  <si>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</si>
  <si>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</si>
  <si>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</si>
  <si>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</si>
  <si>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</si>
  <si>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</si>
  <si>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</si>
  <si>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</si>
  <si>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</si>
  <si>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</si>
  <si>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</si>
  <si>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</si>
  <si>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</si>
  <si>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</si>
  <si>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</si>
  <si>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</si>
  <si>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</si>
  <si>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</si>
  <si>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</si>
  <si>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</si>
  <si>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</si>
  <si>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</si>
  <si>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</si>
  <si>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</si>
  <si>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</si>
  <si>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</si>
  <si>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</si>
  <si>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</si>
  <si>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</si>
  <si>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</si>
  <si>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</si>
  <si>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</si>
  <si>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</si>
  <si>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</si>
  <si>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</si>
  <si>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</si>
  <si>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</si>
  <si>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</si>
  <si>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</si>
  <si>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</si>
  <si>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</si>
  <si>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</si>
  <si>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</si>
  <si>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</si>
  <si>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</si>
  <si>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</si>
  <si>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</si>
  <si>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</si>
  <si>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</si>
  <si>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</si>
  <si>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</si>
  <si>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</si>
  <si>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</si>
  <si>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</si>
  <si>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</si>
  <si>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</si>
  <si>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</si>
  <si>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</si>
  <si>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</si>
  <si>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</si>
  <si>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</si>
  <si>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</si>
  <si>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</si>
  <si>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宋体"/>
        <family val="2"/>
        <scheme val="minor"/>
      </rPr>
      <t>Transformed Data</t>
    </r>
    <r>
      <rPr>
        <b/>
        <sz val="12"/>
        <color theme="1"/>
        <rFont val="Arial"/>
        <family val="2"/>
      </rPr>
      <t xml:space="preserve">
</t>
    </r>
    <r>
      <rPr>
        <sz val="11"/>
        <color theme="1"/>
        <rFont val="宋体"/>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</si>
  <si>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</si>
  <si>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</si>
  <si>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</si>
  <si>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</si>
  <si>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</si>
  <si>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</si>
  <si>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</si>
  <si>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</si>
  <si>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</si>
  <si>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</si>
  <si>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</si>
  <si>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</si>
  <si>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</si>
  <si>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</si>
  <si>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</si>
  <si>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</si>
  <si>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</si>
  <si>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</si>
  <si>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</si>
  <si>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</si>
  <si>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</si>
  <si>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</si>
  <si>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</si>
  <si>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</si>
  <si>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</si>
  <si>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</si>
  <si>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</si>
  <si>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</si>
  <si>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</si>
  <si>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</si>
  <si>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</si>
  <si>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</si>
  <si>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</si>
  <si>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</si>
  <si>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</si>
  <si>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</si>
  <si>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</si>
  <si>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</si>
  <si>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</si>
  <si>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</si>
  <si>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</si>
  <si>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</si>
  <si>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</si>
  <si>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</si>
  <si>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</si>
  <si>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</si>
  <si>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</si>
  <si>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</si>
  <si>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</si>
  <si>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</si>
  <si>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</si>
  <si>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</si>
  <si>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</si>
  <si>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</si>
  <si>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</si>
  <si>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</si>
  <si>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</si>
  <si>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</si>
  <si>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</si>
  <si>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</si>
  <si>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</si>
  <si>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</si>
  <si>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</si>
  <si>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</si>
  <si>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</si>
  <si>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</si>
  <si>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</si>
  <si>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</si>
  <si>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</si>
  <si>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</si>
  <si>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</si>
  <si>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</si>
  <si>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</si>
  <si>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</si>
  <si>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</si>
  <si>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</si>
  <si>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</si>
  <si>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</si>
  <si>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</si>
  <si>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</si>
  <si>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</si>
  <si>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</si>
  <si>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</si>
  <si>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</si>
  <si>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</si>
  <si>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</si>
  <si>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</si>
  <si>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</si>
  <si>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</si>
  <si>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</si>
  <si>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</si>
  <si>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</si>
  <si>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</si>
  <si>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</si>
  <si>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</si>
  <si>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</si>
  <si>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</si>
  <si>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</si>
  <si>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</si>
  <si>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</si>
  <si>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</si>
  <si>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</si>
  <si>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</si>
  <si>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</si>
  <si>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</si>
  <si>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</si>
  <si>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</si>
  <si>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</si>
  <si>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</si>
  <si>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</si>
  <si>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</si>
  <si>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</si>
  <si>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</si>
  <si>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</si>
  <si>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</si>
  <si>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</si>
  <si>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</si>
  <si>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</si>
  <si>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</si>
  <si>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</si>
  <si>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</si>
  <si>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</si>
  <si>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</si>
  <si>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</si>
  <si>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</si>
  <si>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</si>
  <si>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</si>
  <si>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</si>
  <si>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</si>
  <si>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</si>
  <si>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</si>
  <si>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</si>
  <si>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</si>
  <si>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</si>
  <si>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</si>
  <si>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</si>
  <si>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</si>
  <si>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</si>
  <si>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</si>
  <si>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</si>
  <si>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</si>
  <si>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</si>
  <si>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</si>
  <si>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</si>
  <si>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</si>
  <si>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</si>
  <si>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</si>
  <si>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</si>
  <si>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</si>
  <si>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</si>
  <si>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</si>
  <si>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</si>
  <si>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</si>
  <si>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</si>
  <si>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</si>
  <si>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</si>
  <si>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</si>
  <si>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</si>
  <si>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</si>
  <si>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</si>
  <si>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</si>
  <si>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</si>
  <si>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</si>
  <si>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</si>
  <si>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</si>
  <si>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</si>
  <si>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</si>
  <si>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</si>
  <si>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</si>
  <si>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</si>
  <si>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</si>
  <si>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</si>
  <si>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</si>
  <si>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</si>
  <si>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</si>
  <si>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</si>
  <si>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</si>
  <si>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</si>
  <si>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</si>
  <si>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</si>
  <si>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</si>
  <si>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</si>
  <si>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</si>
  <si>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</si>
  <si>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</si>
  <si>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</si>
  <si>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</si>
  <si>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</si>
  <si>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</si>
  <si>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</si>
  <si>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</si>
  <si>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</si>
  <si>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</si>
  <si>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</si>
  <si>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</si>
  <si>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</si>
  <si>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</si>
  <si>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</si>
  <si>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</si>
  <si>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</si>
  <si>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</si>
  <si>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</si>
  <si>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</si>
  <si>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</si>
  <si>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</si>
  <si>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</si>
  <si>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</si>
  <si>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</si>
  <si>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</si>
  <si>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</si>
  <si>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</si>
  <si>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</si>
  <si>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</si>
  <si>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</si>
  <si>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</si>
  <si>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</si>
  <si>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</si>
  <si>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</si>
  <si>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</si>
  <si>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</si>
  <si>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</si>
  <si>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</si>
  <si>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</si>
  <si>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</si>
  <si>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</si>
  <si>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</si>
  <si>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</si>
  <si>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</si>
  <si>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</si>
  <si>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</si>
  <si>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</si>
  <si>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</si>
  <si>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</si>
  <si>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</si>
  <si>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</si>
  <si>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</si>
  <si>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</si>
  <si>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</si>
  <si>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</si>
  <si>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</si>
  <si>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</si>
  <si>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</si>
  <si>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</si>
  <si>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</si>
  <si>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</si>
  <si>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</si>
  <si>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</si>
  <si>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</si>
  <si>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</si>
  <si>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</si>
  <si>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</si>
  <si>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</si>
  <si>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</si>
  <si>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</si>
  <si>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</si>
  <si>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</si>
  <si>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</si>
  <si>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</si>
  <si>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</si>
  <si>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</si>
  <si>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</si>
  <si>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</si>
  <si>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</si>
  <si>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</si>
  <si>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</si>
  <si>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</si>
  <si>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</si>
  <si>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</si>
  <si>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</si>
  <si>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</si>
  <si>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</si>
  <si>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</si>
  <si>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</si>
  <si>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</si>
  <si>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</si>
  <si>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</si>
  <si>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</si>
  <si>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</si>
  <si>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</si>
  <si>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</si>
  <si>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</si>
  <si>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</si>
  <si>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</si>
  <si>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</si>
  <si>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</si>
  <si>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</si>
  <si>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</si>
  <si>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</si>
  <si>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</si>
  <si>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</si>
  <si>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</si>
  <si>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</si>
  <si>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</si>
  <si>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</si>
  <si>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</si>
  <si>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</si>
  <si>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</si>
  <si>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</si>
  <si>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</si>
  <si>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</si>
  <si>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</si>
  <si>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</si>
  <si>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</si>
  <si>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</si>
  <si>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</si>
  <si>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</si>
  <si>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</si>
  <si>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</si>
  <si>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</si>
  <si>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</si>
  <si>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</si>
  <si>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</si>
  <si>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</si>
  <si>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</si>
  <si>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</si>
  <si>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</si>
  <si>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</si>
  <si>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</si>
  <si>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</si>
  <si>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</si>
  <si>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</si>
  <si>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</si>
  <si>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</si>
  <si>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</si>
  <si>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</si>
  <si>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</si>
  <si>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</si>
  <si>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</si>
  <si>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</si>
  <si>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</si>
  <si>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</si>
  <si>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</si>
  <si>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</si>
  <si>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</si>
  <si>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</si>
  <si>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</si>
  <si>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</si>
  <si>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</si>
  <si>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</si>
  <si>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</si>
  <si>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</si>
  <si>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</si>
  <si>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</si>
  <si>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</si>
  <si>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</si>
  <si>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</si>
  <si>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</si>
  <si>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</si>
  <si>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</si>
  <si>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</si>
  <si>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</si>
  <si>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</si>
  <si>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</si>
  <si>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</si>
  <si>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</si>
  <si>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</si>
  <si>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</si>
  <si>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</si>
  <si>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</si>
  <si>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</si>
  <si>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</si>
  <si>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</si>
  <si>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</si>
  <si>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</si>
  <si>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</si>
  <si>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</si>
  <si>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</si>
  <si>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</si>
  <si>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</si>
  <si>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</si>
  <si>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</si>
  <si>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</si>
  <si>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</si>
  <si>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</si>
  <si>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</si>
  <si>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</si>
  <si>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</si>
  <si>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</si>
  <si>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</si>
  <si>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</si>
  <si>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</si>
  <si>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</si>
  <si>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</si>
  <si>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</si>
  <si>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</si>
  <si>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</si>
  <si>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</si>
  <si>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</si>
  <si>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</si>
  <si>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</si>
  <si>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</si>
  <si>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</si>
  <si>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</si>
  <si>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</si>
  <si>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</si>
  <si>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</si>
  <si>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</si>
  <si>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</si>
  <si>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</si>
  <si>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</si>
  <si>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</si>
  <si>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</si>
  <si>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</si>
  <si>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</si>
  <si>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</si>
  <si>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</si>
  <si>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</si>
  <si>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</si>
  <si>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</si>
  <si>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</si>
  <si>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</si>
  <si>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</si>
  <si>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</si>
  <si>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</si>
  <si>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</si>
  <si>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</si>
  <si>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</si>
  <si>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</si>
  <si>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</si>
  <si>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</si>
  <si>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</si>
  <si>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</si>
  <si>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</si>
  <si>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</si>
  <si>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</si>
  <si>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</si>
  <si>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</si>
  <si>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</si>
  <si>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</si>
  <si>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</si>
  <si>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</si>
  <si>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</si>
  <si>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</si>
  <si>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</si>
  <si>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</si>
  <si>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</si>
  <si>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</si>
  <si>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</si>
  <si>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</si>
  <si>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</si>
  <si>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</si>
  <si>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</si>
  <si>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</si>
  <si>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</si>
  <si>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</si>
  <si>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</si>
  <si>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</si>
  <si>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</si>
  <si>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</si>
  <si>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</si>
  <si>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</si>
  <si>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</si>
  <si>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</si>
  <si>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</si>
  <si>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</si>
  <si>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</si>
  <si>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</si>
  <si>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</si>
  <si>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</si>
  <si>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</si>
  <si>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</si>
  <si>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</si>
  <si>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宋体"/>
        <family val="2"/>
        <scheme val="minor"/>
      </rPr>
      <t xml:space="preserve">Correlations of the items per scale and reliability coefficients </t>
    </r>
    <r>
      <rPr>
        <sz val="11"/>
        <color theme="1"/>
        <rFont val="宋体"/>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</si>
  <si>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宋体"/>
        <family val="2"/>
        <scheme val="minor"/>
      </rPr>
      <t>Guttmans Lambda2 coefficient</t>
    </r>
    <r>
      <rPr>
        <sz val="11"/>
        <color theme="1"/>
        <rFont val="宋体"/>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</si>
  <si>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</si>
  <si>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宋体"/>
        <family val="2"/>
        <scheme val="minor"/>
      </rPr>
      <t xml:space="preserve">Please enter the data here! </t>
    </r>
    <r>
      <rPr>
        <sz val="9"/>
        <color theme="1"/>
        <rFont val="Arial"/>
        <family val="2"/>
      </rPr>
      <t xml:space="preserve">
</t>
    </r>
    <r>
      <rPr>
        <sz val="11"/>
        <color theme="1"/>
        <rFont val="宋体"/>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宋体"/>
        <family val="2"/>
        <scheme val="minor"/>
      </rPr>
      <t>maximum of 1000</t>
    </r>
    <r>
      <rPr>
        <sz val="11"/>
        <color theme="1"/>
        <rFont val="宋体"/>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</si>
  <si>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宋体"/>
        <family val="2"/>
        <scheme val="minor"/>
      </rPr>
      <t>Results</t>
    </r>
    <r>
      <rPr>
        <b/>
        <sz val="14"/>
        <rFont val="Arial"/>
        <family val="2"/>
      </rPr>
      <t xml:space="preserve">
</t>
    </r>
    <r>
      <rPr>
        <sz val="11"/>
        <rFont val="宋体"/>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宋体"/>
        <family val="2"/>
        <scheme val="minor"/>
      </rPr>
      <t xml:space="preserve">
</t>
    </r>
    <r>
      <rPr>
        <sz val="11"/>
        <rFont val="宋体"/>
        <family val="2"/>
        <scheme val="minor"/>
      </rPr>
      <t xml:space="preserve">Values between -0.8and 0.8 represent a more or less </t>
    </r>
    <r>
      <rPr>
        <i/>
        <sz val="11"/>
        <rFont val="宋体"/>
        <family val="2"/>
        <scheme val="minor"/>
      </rPr>
      <t>neural evaluation</t>
    </r>
    <r>
      <rPr>
        <sz val="11"/>
        <rFont val="宋体"/>
        <family val="2"/>
        <scheme val="minor"/>
      </rPr>
      <t xml:space="preserve"> of the corresponding scale,  values &gt; 0,8 represent a </t>
    </r>
    <r>
      <rPr>
        <i/>
        <sz val="11"/>
        <rFont val="宋体"/>
        <family val="2"/>
        <scheme val="minor"/>
      </rPr>
      <t>positive evaluation</t>
    </r>
    <r>
      <rPr>
        <sz val="11"/>
        <rFont val="宋体"/>
        <family val="2"/>
        <scheme val="minor"/>
      </rPr>
      <t xml:space="preserve"> and values &lt; -0,8 represent a </t>
    </r>
    <r>
      <rPr>
        <i/>
        <sz val="11"/>
        <rFont val="宋体"/>
        <family val="2"/>
        <scheme val="minor"/>
      </rPr>
      <t>negative evaluation</t>
    </r>
    <r>
      <rPr>
        <sz val="11"/>
        <rFont val="宋体"/>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</si>
  <si>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宋体"/>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宋体"/>
        <family val="2"/>
        <scheme val="minor"/>
      </rPr>
      <t>Sample_Size</t>
    </r>
    <r>
      <rPr>
        <sz val="11"/>
        <rFont val="宋体"/>
        <family val="2"/>
        <scheme val="minor"/>
      </rPr>
      <t xml:space="preserve"> helps you to decide how many data you would need to achieve a certain width of the confidence intervall.
</t>
    </r>
    <r>
      <rPr>
        <b/>
        <sz val="16"/>
        <rFont val="宋体"/>
        <family val="2"/>
        <scheme val="minor"/>
      </rPr>
      <t xml:space="preserve">
</t>
    </r>
  </si>
  <si>
    <r>
      <rPr>
        <b/>
        <sz val="16"/>
        <color theme="1"/>
        <rFont val="宋体"/>
        <family val="2"/>
        <scheme val="minor"/>
      </rPr>
      <t xml:space="preserve">Distribution of Answers per Item </t>
    </r>
    <r>
      <rPr>
        <sz val="11"/>
        <color theme="1"/>
        <rFont val="宋体"/>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</si>
  <si>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宋体"/>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</si>
  <si>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宋体"/>
        <family val="2"/>
        <scheme val="minor"/>
      </rPr>
      <t>Detect Suspicious Data</t>
    </r>
    <r>
      <rPr>
        <b/>
        <sz val="12"/>
        <color theme="1"/>
        <rFont val="Arial"/>
        <family val="2"/>
      </rPr>
      <t xml:space="preserve">
</t>
    </r>
    <r>
      <rPr>
        <sz val="11"/>
        <color theme="1"/>
        <rFont val="宋体"/>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</si>
  <si>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</si>
  <si>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宋体"/>
        <family val="2"/>
        <scheme val="minor"/>
      </rPr>
      <t>KPI Calculation</t>
    </r>
    <r>
      <rPr>
        <sz val="11"/>
        <color theme="1"/>
        <rFont val="宋体"/>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</si>
  <si>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</si>
  <si>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</si>
  <si>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</si>
  <si>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宋体"/>
        <family val="2"/>
        <scheme val="minor"/>
      </rPr>
      <t>The tool contains the following work sheets:</t>
    </r>
    <r>
      <rPr>
        <sz val="11"/>
        <color theme="1"/>
        <rFont val="宋体"/>
        <family val="2"/>
        <scheme val="minor"/>
      </rPr>
      <t xml:space="preserve">
</t>
    </r>
    <r>
      <rPr>
        <b/>
        <sz val="11"/>
        <color theme="1"/>
        <rFont val="宋体"/>
        <family val="2"/>
        <scheme val="minor"/>
      </rPr>
      <t>Data:</t>
    </r>
    <r>
      <rPr>
        <sz val="11"/>
        <color theme="1"/>
        <rFont val="宋体"/>
        <family val="2"/>
        <scheme val="minor"/>
      </rPr>
      <t xml:space="preserve"> Here you can enter the raw data of your evaluation. </t>
    </r>
    <r>
      <rPr>
        <b/>
        <sz val="11"/>
        <color rgb="FFFF0000"/>
        <rFont val="宋体"/>
        <family val="2"/>
        <scheme val="minor"/>
      </rPr>
      <t>This is the only work sheet that you need to modify. Do not change the content of the other work sheets, you may destroy unintentionally some of the formulas in the cells!</t>
    </r>
    <r>
      <rPr>
        <sz val="11"/>
        <color theme="1"/>
        <rFont val="宋体"/>
        <family val="2"/>
        <scheme val="minor"/>
      </rPr>
      <t xml:space="preserve">
</t>
    </r>
    <r>
      <rPr>
        <b/>
        <sz val="11"/>
        <color theme="1"/>
        <rFont val="宋体"/>
        <family val="2"/>
        <scheme val="minor"/>
      </rPr>
      <t>DT:</t>
    </r>
    <r>
      <rPr>
        <sz val="11"/>
        <color theme="1"/>
        <rFont val="宋体"/>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宋体"/>
        <family val="2"/>
        <scheme val="minor"/>
      </rPr>
      <t xml:space="preserve">Results: </t>
    </r>
    <r>
      <rPr>
        <sz val="11"/>
        <color theme="1"/>
        <rFont val="宋体"/>
        <family val="2"/>
        <scheme val="minor"/>
      </rPr>
      <t xml:space="preserve">Main results of the questionnaire. Here the scale means and the mean and standard deviation per item are calculated.
</t>
    </r>
    <r>
      <rPr>
        <b/>
        <sz val="11"/>
        <color theme="1"/>
        <rFont val="宋体"/>
        <family val="2"/>
        <scheme val="minor"/>
      </rPr>
      <t xml:space="preserve">Confidence_Intervals: </t>
    </r>
    <r>
      <rPr>
        <sz val="11"/>
        <color theme="1"/>
        <rFont val="宋体"/>
        <family val="2"/>
        <scheme val="minor"/>
      </rPr>
      <t xml:space="preserve">Confidence intervals for the scale means and for the mean of each item are calculated.
</t>
    </r>
    <r>
      <rPr>
        <b/>
        <sz val="11"/>
        <color theme="1"/>
        <rFont val="宋体"/>
        <family val="2"/>
        <scheme val="minor"/>
      </rPr>
      <t>Answer_Distributions:</t>
    </r>
    <r>
      <rPr>
        <sz val="11"/>
        <color theme="1"/>
        <rFont val="宋体"/>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宋体"/>
        <family val="2"/>
        <scheme val="minor"/>
      </rPr>
      <t>Scale_Consistency:</t>
    </r>
    <r>
      <rPr>
        <sz val="11"/>
        <color theme="1"/>
        <rFont val="宋体"/>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宋体"/>
        <family val="2"/>
        <scheme val="minor"/>
      </rPr>
      <t xml:space="preserve">Benchmark: </t>
    </r>
    <r>
      <rPr>
        <sz val="11"/>
        <color theme="1"/>
        <rFont val="宋体"/>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宋体"/>
        <family val="2"/>
        <scheme val="minor"/>
      </rPr>
      <t>Inconsistencies:</t>
    </r>
    <r>
      <rPr>
        <sz val="11"/>
        <color theme="1"/>
        <rFont val="宋体"/>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宋体"/>
        <family val="2"/>
        <scheme val="minor"/>
      </rPr>
      <t>Sample_Size:</t>
    </r>
    <r>
      <rPr>
        <sz val="11"/>
        <color theme="1"/>
        <rFont val="宋体"/>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宋体"/>
        <family val="2"/>
        <scheme val="minor"/>
      </rPr>
      <t xml:space="preserve">KPI_Calculation: </t>
    </r>
    <r>
      <rPr>
        <sz val="11"/>
        <color theme="1"/>
        <rFont val="宋体"/>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宋体"/>
        <family val="2"/>
        <scheme val="minor"/>
      </rPr>
      <t>Items:</t>
    </r>
    <r>
      <rPr>
        <sz val="11"/>
        <color theme="1"/>
        <rFont val="宋体"/>
        <family val="2"/>
        <scheme val="minor"/>
      </rPr>
      <t xml:space="preserve"> Contains the item and dimension names in the different languages. Used for switching the language. Please do not modify date in this sheet.</t>
    </r>
  </si>
  <si>
    <r>
      <rPr>
        <b/>
        <sz val="11"/>
        <color rgb="FFFF0000"/>
        <rFont val="宋体"/>
        <family val="2"/>
        <scheme val="minor"/>
      </rPr>
      <t xml:space="preserve">Please Note: </t>
    </r>
    <r>
      <rPr>
        <sz val="11"/>
        <color rgb="FFFF0000"/>
        <rFont val="宋体"/>
        <family val="2"/>
        <scheme val="minor"/>
      </rPr>
      <t>Changing the language will show the UEQ items and the UEQ dimensions in the selected language. All other texts will remain in English.</t>
    </r>
  </si>
  <si>
    <r>
      <rPr>
        <b/>
        <sz val="18"/>
        <color theme="1"/>
        <rFont val="宋体"/>
        <family val="2"/>
        <scheme val="minor"/>
      </rPr>
      <t>Data Analysis Tool</t>
    </r>
    <r>
      <rPr>
        <sz val="18"/>
        <color theme="1"/>
        <rFont val="宋体"/>
        <family val="2"/>
        <scheme val="minor"/>
      </rPr>
      <t xml:space="preserve">
</t>
    </r>
    <r>
      <rPr>
        <b/>
        <sz val="11"/>
        <color theme="1"/>
        <rFont val="宋体"/>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</si>
  <si>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</si>
  <si>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</si>
  <si>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</si>
  <si>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</si>
  <si>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</si>
  <si>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</si>
  <si>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</si>
  <si>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</si>
  <si>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</si>
  <si>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</si>
  <si>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</si>
  <si>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</si>
  <si>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</si>
  <si>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</si>
  <si>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</si>
  <si>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</si>
  <si>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</si>
  <si>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</si>
  <si>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</si>
  <si>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</si>
  <si>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</si>
  <si>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</si>
  <si>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</si>
  <si>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</si>
  <si>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</si>
  <si>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</si>
  <si>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</si>
  <si>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</si>
  <si>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</si>
  <si>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</si>
  <si>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</si>
  <si>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</si>
  <si>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</si>
  <si>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</si>
  <si>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</si>
  <si>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</si>
  <si>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</si>
  <si>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</si>
  <si>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</si>
  <si>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</si>
  <si>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</si>
  <si>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</si>
  <si>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</si>
  <si>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</si>
  <si>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</si>
  <si>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</si>
  <si>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</si>
  <si>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</si>
  <si>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</si>
  <si>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</si>
  <si>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</si>
  <si>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</si>
  <si>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</si>
  <si>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</si>
  <si>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</si>
  <si>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</si>
  <si>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</si>
  <si>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</si>
  <si>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</si>
  <si>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</si>
  <si>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</si>
  <si>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宋体"/>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宋体"/>
        <family val="2"/>
        <scheme val="minor"/>
      </rPr>
      <t>Please help to increase the data basis for the benchmark!</t>
    </r>
    <r>
      <rPr>
        <sz val="11"/>
        <color theme="1"/>
        <rFont val="宋体"/>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</si>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</sst>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27" x14ac:knownFonts="1">
    <font>
      <sz val="11"/>
      <color theme="1"/>
      <name val="宋体"/>
      <family val="2"/>
      <scheme val="minor"/>
    </font>
    <font>
      <b/>
      <sz val="11"/>
      <color theme="1"/>
      <name val="宋体"/>
      <family val="2"/>
      <scheme val="minor"/>
    </font>
    <font>
      <sz val="9"/>
      <color theme="1"/>
      <name val="宋体"/>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宋体"/>
      <family val="2"/>
      <scheme val="minor"/>
    </font>
    <font>
      <sz val="11"/>
      <name val="宋体"/>
      <family val="2"/>
      <scheme val="minor"/>
    </font>
    <font>
      <sz val="18"/>
      <color theme="1"/>
      <name val="宋体"/>
      <family val="2"/>
      <scheme val="minor"/>
    </font>
    <font>
      <sz val="14"/>
      <color theme="1"/>
      <name val="宋体"/>
      <family val="2"/>
      <scheme val="minor"/>
    </font>
    <font>
      <b/>
      <sz val="16"/>
      <color theme="1"/>
      <name val="宋体"/>
      <family val="2"/>
      <scheme val="minor"/>
    </font>
    <font>
      <b/>
      <sz val="18"/>
      <color theme="1"/>
      <name val="宋体"/>
      <family val="2"/>
      <scheme val="minor"/>
    </font>
    <font>
      <b/>
      <sz val="16"/>
      <name val="宋体"/>
      <family val="2"/>
      <scheme val="minor"/>
    </font>
    <font>
      <i/>
      <sz val="11"/>
      <name val="宋体"/>
      <family val="2"/>
      <scheme val="minor"/>
    </font>
    <font>
      <sz val="16"/>
      <color theme="1"/>
      <name val="宋体"/>
      <family val="2"/>
      <scheme val="minor"/>
    </font>
    <font>
      <sz val="11"/>
      <color theme="1"/>
      <name val="Calibri"/>
      <family val="2"/>
    </font>
    <font>
      <b/>
      <sz val="11"/>
      <color rgb="FFFF0000"/>
      <name val="宋体"/>
      <family val="2"/>
      <scheme val="minor"/>
    </font>
    <font>
      <b/>
      <i/>
      <u/>
      <sz val="12"/>
      <color theme="1"/>
      <name val="宋体"/>
      <family val="2"/>
      <scheme val="minor"/>
    </font>
    <font>
      <b/>
      <sz val="13"/>
      <color theme="1"/>
      <name val="宋体"/>
      <family val="2"/>
      <scheme val="minor"/>
    </font>
    <font>
      <b/>
      <sz val="11"/>
      <color theme="0"/>
      <name val="宋体"/>
      <family val="2"/>
      <scheme val="minor"/>
    </font>
    <font>
      <sz val="11"/>
      <color theme="0"/>
      <name val="宋体"/>
      <family val="2"/>
      <scheme val="minor"/>
    </font>
    <font>
      <b/>
      <sz val="10"/>
      <color theme="0"/>
      <name val="Arial"/>
      <family val="2"/>
    </font>
    <font>
      <sz val="11"/>
      <color rgb="FFFF0000"/>
      <name val="宋体"/>
      <family val="2"/>
      <scheme val="minor"/>
    </font>
    <font>
      <sz val="9"/>
      <name val="宋体"/>
      <family val="3"/>
      <charset val="134"/>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8">
    <xf numFmtId="0" fontId="0" fillId="0" borderId="0" xfId="0"/>
    <xf numFmtId="0" fontId="0" fillId="0" borderId="1" xfId="0" applyBorder="1"/>
    <xf numFmtId="0" fontId="0" fillId="0" borderId="1" xfId="0" applyBorder="1" applyAlignment="1">
      <alignment horizontal="center"/>
    </xf>
    <xf numFmtId="176"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77"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76"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77"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77" fontId="0" fillId="6" borderId="10" xfId="0" applyNumberFormat="1" applyFill="1" applyBorder="1" applyAlignment="1">
      <alignment horizontal="center"/>
    </xf>
    <xf numFmtId="177"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常规"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令人不快的/令人愉快的</c:v>
                </c:pt>
                <c:pt idx="1">
                  <c:v>费解的/易懂的</c:v>
                </c:pt>
                <c:pt idx="2">
                  <c:v>平淡无奇的/富创造力的</c:v>
                </c:pt>
                <c:pt idx="3">
                  <c:v>难学会的/容易学会的</c:v>
                </c:pt>
                <c:pt idx="4">
                  <c:v>低劣的/高品质的</c:v>
                </c:pt>
                <c:pt idx="5">
                  <c:v>乏味的 /带劲的</c:v>
                </c:pt>
                <c:pt idx="6">
                  <c:v>无趣的/有趣的</c:v>
                </c:pt>
                <c:pt idx="7">
                  <c:v>无法预测的/可预见的</c:v>
                </c:pt>
                <c:pt idx="8">
                  <c:v>慢的/快的</c:v>
                </c:pt>
                <c:pt idx="9">
                  <c:v>常规的/独创的</c:v>
                </c:pt>
                <c:pt idx="10">
                  <c:v>碍手碍脚的/能提供辅助的</c:v>
                </c:pt>
                <c:pt idx="11">
                  <c:v>差的/好的</c:v>
                </c:pt>
                <c:pt idx="12">
                  <c:v>复杂的/简单的</c:v>
                </c:pt>
                <c:pt idx="13">
                  <c:v>讨厌的/迷人的</c:v>
                </c:pt>
                <c:pt idx="14">
                  <c:v>传统的/新颖的</c:v>
                </c:pt>
                <c:pt idx="15">
                  <c:v>令人难受的/适意的</c:v>
                </c:pt>
                <c:pt idx="16">
                  <c:v>靠不住的 /稳当的</c:v>
                </c:pt>
                <c:pt idx="17">
                  <c:v>令人兴奋的/令人昏昏欲睡的</c:v>
                </c:pt>
                <c:pt idx="18">
                  <c:v>不合期望的/符合预期的</c:v>
                </c:pt>
                <c:pt idx="19">
                  <c:v>低效的/高效的</c:v>
                </c:pt>
                <c:pt idx="20">
                  <c:v>令人眼花缭乱的/一目了然的</c:v>
                </c:pt>
                <c:pt idx="21">
                  <c:v>不实用的/实用的</c:v>
                </c:pt>
                <c:pt idx="22">
                  <c:v>杂乱无章的/井然有序的</c:v>
                </c:pt>
                <c:pt idx="23">
                  <c:v>无吸引力的/吸引人的</c:v>
                </c:pt>
                <c:pt idx="24">
                  <c:v>令人反感的/引起好感的</c:v>
                </c:pt>
                <c:pt idx="25">
                  <c:v>保守的/创新的</c:v>
                </c:pt>
              </c:strCache>
            </c:strRef>
          </c:cat>
          <c:val>
            <c:numRef>
              <c:f>Results!$B$3:$B$28</c:f>
              <c:numCache>
                <c:formatCode>0.0</c:formatCode>
                <c:ptCount val="26"/>
                <c:pt idx="0">
                  <c:v>0.8</c:v>
                </c:pt>
                <c:pt idx="1">
                  <c:v>0.93333333333333335</c:v>
                </c:pt>
                <c:pt idx="2">
                  <c:v>-6.6666666666666666E-2</c:v>
                </c:pt>
                <c:pt idx="3">
                  <c:v>0.8666666666666667</c:v>
                </c:pt>
                <c:pt idx="4">
                  <c:v>1.0666666666666667</c:v>
                </c:pt>
                <c:pt idx="5">
                  <c:v>-3.3333333333333333E-2</c:v>
                </c:pt>
                <c:pt idx="6">
                  <c:v>-0.23333333333333334</c:v>
                </c:pt>
                <c:pt idx="7">
                  <c:v>6.6666666666666666E-2</c:v>
                </c:pt>
                <c:pt idx="8">
                  <c:v>-0.4</c:v>
                </c:pt>
                <c:pt idx="9">
                  <c:v>0.1</c:v>
                </c:pt>
                <c:pt idx="10">
                  <c:v>0.83333333333333337</c:v>
                </c:pt>
                <c:pt idx="11">
                  <c:v>1.0333333333333334</c:v>
                </c:pt>
                <c:pt idx="12">
                  <c:v>0.4</c:v>
                </c:pt>
                <c:pt idx="13">
                  <c:v>0.43333333333333335</c:v>
                </c:pt>
                <c:pt idx="14">
                  <c:v>0.13333333333333333</c:v>
                </c:pt>
                <c:pt idx="15">
                  <c:v>0.3</c:v>
                </c:pt>
                <c:pt idx="16">
                  <c:v>0.6333333333333333</c:v>
                </c:pt>
                <c:pt idx="17">
                  <c:v>-0.26666666666666666</c:v>
                </c:pt>
                <c:pt idx="18">
                  <c:v>3.3333333333333333E-2</c:v>
                </c:pt>
                <c:pt idx="19">
                  <c:v>0.33333333333333331</c:v>
                </c:pt>
                <c:pt idx="20">
                  <c:v>0.8</c:v>
                </c:pt>
                <c:pt idx="21">
                  <c:v>1.0333333333333334</c:v>
                </c:pt>
                <c:pt idx="22">
                  <c:v>0.8</c:v>
                </c:pt>
                <c:pt idx="23">
                  <c:v>0.1</c:v>
                </c:pt>
                <c:pt idx="24">
                  <c:v>0.46666666666666667</c:v>
                </c:pt>
                <c:pt idx="25">
                  <c:v>0.36666666666666664</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0.39396947101518887</c:v>
                  </c:pt>
                  <c:pt idx="1">
                    <c:v>0.35396180396116667</c:v>
                  </c:pt>
                  <c:pt idx="2">
                    <c:v>0.36973610610397978</c:v>
                  </c:pt>
                  <c:pt idx="3">
                    <c:v>0.36219532129898996</c:v>
                  </c:pt>
                  <c:pt idx="4">
                    <c:v>0.38152761978859573</c:v>
                  </c:pt>
                  <c:pt idx="5">
                    <c:v>0.42660397491058705</c:v>
                  </c:pt>
                </c:numCache>
              </c:numRef>
            </c:plus>
            <c:minus>
              <c:numRef>
                <c:f>Confidence_Intervals!$M$5:$M$10</c:f>
                <c:numCache>
                  <c:formatCode>General</c:formatCode>
                  <c:ptCount val="6"/>
                  <c:pt idx="0">
                    <c:v>0.39396947101518887</c:v>
                  </c:pt>
                  <c:pt idx="1">
                    <c:v>0.35396180396116667</c:v>
                  </c:pt>
                  <c:pt idx="2">
                    <c:v>0.36973610610397978</c:v>
                  </c:pt>
                  <c:pt idx="3">
                    <c:v>0.36219532129898996</c:v>
                  </c:pt>
                  <c:pt idx="4">
                    <c:v>0.38152761978859573</c:v>
                  </c:pt>
                  <c:pt idx="5">
                    <c:v>0.42660397491058705</c:v>
                  </c:pt>
                </c:numCache>
              </c:numRef>
            </c:minus>
            <c:spPr>
              <a:ln w="19050">
                <a:solidFill>
                  <a:schemeClr val="tx1">
                    <a:lumMod val="85000"/>
                    <a:lumOff val="15000"/>
                  </a:schemeClr>
                </a:solidFill>
              </a:ln>
            </c:spPr>
          </c:errBars>
          <c:cat>
            <c:strRef>
              <c:f>Results!$K$3:$K$8</c:f>
              <c:strCache>
                <c:ptCount val="6"/>
                <c:pt idx="0">
                  <c:v>吸引力</c:v>
                </c:pt>
                <c:pt idx="1">
                  <c:v>明晰</c:v>
                </c:pt>
                <c:pt idx="2">
                  <c:v>效率</c:v>
                </c:pt>
                <c:pt idx="3">
                  <c:v>可靠性</c:v>
                </c:pt>
                <c:pt idx="4">
                  <c:v>促進</c:v>
                </c:pt>
                <c:pt idx="5">
                  <c:v>新奇</c:v>
                </c:pt>
              </c:strCache>
            </c:strRef>
          </c:cat>
          <c:val>
            <c:numRef>
              <c:f>Results!$L$3:$L$8</c:f>
              <c:numCache>
                <c:formatCode>0.000</c:formatCode>
                <c:ptCount val="6"/>
                <c:pt idx="0">
                  <c:v>0.52222222222222225</c:v>
                </c:pt>
                <c:pt idx="1">
                  <c:v>0.75</c:v>
                </c:pt>
                <c:pt idx="2">
                  <c:v>0.44166666666666665</c:v>
                </c:pt>
                <c:pt idx="3">
                  <c:v>0.39166666666666666</c:v>
                </c:pt>
                <c:pt idx="4">
                  <c:v>0.13333333333333333</c:v>
                </c:pt>
                <c:pt idx="5">
                  <c:v>0.13333333333333333</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zh-CN"/>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吸引力</c:v>
                </c:pt>
                <c:pt idx="1">
                  <c:v>明晰</c:v>
                </c:pt>
                <c:pt idx="2">
                  <c:v>效率</c:v>
                </c:pt>
                <c:pt idx="3">
                  <c:v>可靠性</c:v>
                </c:pt>
                <c:pt idx="4">
                  <c:v>促進</c:v>
                </c:pt>
                <c:pt idx="5">
                  <c:v>新奇</c:v>
                </c:pt>
              </c:strCache>
            </c:strRef>
          </c:cat>
          <c:val>
            <c:numRef>
              <c:f>Results!$L$3:$L$8</c:f>
              <c:numCache>
                <c:formatCode>0.000</c:formatCode>
                <c:ptCount val="6"/>
                <c:pt idx="0">
                  <c:v>0.52222222222222225</c:v>
                </c:pt>
                <c:pt idx="1">
                  <c:v>0.75</c:v>
                </c:pt>
                <c:pt idx="2">
                  <c:v>0.44166666666666665</c:v>
                </c:pt>
                <c:pt idx="3">
                  <c:v>0.39166666666666666</c:v>
                </c:pt>
                <c:pt idx="4">
                  <c:v>0.13333333333333333</c:v>
                </c:pt>
                <c:pt idx="5">
                  <c:v>0.13333333333333333</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zh-CN"/>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zh-CN"/>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吸引力</c:v>
                </c:pt>
                <c:pt idx="1">
                  <c:v>务实的品质</c:v>
                </c:pt>
                <c:pt idx="2">
                  <c:v>享乐质量</c:v>
                </c:pt>
              </c:strCache>
            </c:strRef>
          </c:cat>
          <c:val>
            <c:numRef>
              <c:f>Results!$L$40:$L$42</c:f>
              <c:numCache>
                <c:formatCode>0.00</c:formatCode>
                <c:ptCount val="3"/>
                <c:pt idx="0">
                  <c:v>0.52222222222222225</c:v>
                </c:pt>
                <c:pt idx="1">
                  <c:v>0.52777777777777779</c:v>
                </c:pt>
                <c:pt idx="2">
                  <c:v>0.13333333333333333</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zh-CN"/>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令人不快的/令人愉快的</c:v>
                </c:pt>
                <c:pt idx="1">
                  <c:v>费解的/易懂的</c:v>
                </c:pt>
                <c:pt idx="2">
                  <c:v>平淡无奇的/富创造力的</c:v>
                </c:pt>
                <c:pt idx="3">
                  <c:v>难学会的/容易学会的</c:v>
                </c:pt>
                <c:pt idx="4">
                  <c:v>低劣的/高品质的</c:v>
                </c:pt>
                <c:pt idx="5">
                  <c:v>乏味的 /带劲的</c:v>
                </c:pt>
                <c:pt idx="6">
                  <c:v>无趣的/有趣的</c:v>
                </c:pt>
                <c:pt idx="7">
                  <c:v>无法预测的/可预见的</c:v>
                </c:pt>
                <c:pt idx="8">
                  <c:v>慢的/快的</c:v>
                </c:pt>
                <c:pt idx="9">
                  <c:v>常规的/独创的</c:v>
                </c:pt>
                <c:pt idx="10">
                  <c:v>碍手碍脚的/能提供辅助的</c:v>
                </c:pt>
                <c:pt idx="11">
                  <c:v>差的/好的</c:v>
                </c:pt>
                <c:pt idx="12">
                  <c:v>复杂的/简单的</c:v>
                </c:pt>
                <c:pt idx="13">
                  <c:v>讨厌的/迷人的</c:v>
                </c:pt>
                <c:pt idx="14">
                  <c:v>传统的/新颖的</c:v>
                </c:pt>
                <c:pt idx="15">
                  <c:v>令人难受的/适意的</c:v>
                </c:pt>
                <c:pt idx="16">
                  <c:v>靠不住的 /稳当的</c:v>
                </c:pt>
                <c:pt idx="17">
                  <c:v>令人兴奋的/令人昏昏欲睡的</c:v>
                </c:pt>
                <c:pt idx="18">
                  <c:v>不合期望的/符合预期的</c:v>
                </c:pt>
                <c:pt idx="19">
                  <c:v>低效的/高效的</c:v>
                </c:pt>
                <c:pt idx="20">
                  <c:v>令人眼花缭乱的/一目了然的</c:v>
                </c:pt>
                <c:pt idx="21">
                  <c:v>不实用的/实用的</c:v>
                </c:pt>
                <c:pt idx="22">
                  <c:v>杂乱无章的/井然有序的</c:v>
                </c:pt>
                <c:pt idx="23">
                  <c:v>无吸引力的/吸引人的</c:v>
                </c:pt>
                <c:pt idx="24">
                  <c:v>令人反感的/引起好感的</c:v>
                </c:pt>
                <c:pt idx="25">
                  <c:v>保守的/创新的</c:v>
                </c:pt>
              </c:strCache>
            </c:strRef>
          </c:cat>
          <c:val>
            <c:numRef>
              <c:f>Answer_Distributions!$C$3:$C$28</c:f>
              <c:numCache>
                <c:formatCode>General</c:formatCode>
                <c:ptCount val="26"/>
                <c:pt idx="0">
                  <c:v>1</c:v>
                </c:pt>
                <c:pt idx="1">
                  <c:v>0</c:v>
                </c:pt>
                <c:pt idx="2">
                  <c:v>3</c:v>
                </c:pt>
                <c:pt idx="3">
                  <c:v>0</c:v>
                </c:pt>
                <c:pt idx="4">
                  <c:v>0</c:v>
                </c:pt>
                <c:pt idx="5">
                  <c:v>2</c:v>
                </c:pt>
                <c:pt idx="6">
                  <c:v>2</c:v>
                </c:pt>
                <c:pt idx="7">
                  <c:v>3</c:v>
                </c:pt>
                <c:pt idx="8">
                  <c:v>1</c:v>
                </c:pt>
                <c:pt idx="9">
                  <c:v>2</c:v>
                </c:pt>
                <c:pt idx="10">
                  <c:v>0</c:v>
                </c:pt>
                <c:pt idx="11">
                  <c:v>0</c:v>
                </c:pt>
                <c:pt idx="12">
                  <c:v>0</c:v>
                </c:pt>
                <c:pt idx="13">
                  <c:v>0</c:v>
                </c:pt>
                <c:pt idx="14">
                  <c:v>2</c:v>
                </c:pt>
                <c:pt idx="15">
                  <c:v>1</c:v>
                </c:pt>
                <c:pt idx="16">
                  <c:v>0</c:v>
                </c:pt>
                <c:pt idx="17">
                  <c:v>0</c:v>
                </c:pt>
                <c:pt idx="18">
                  <c:v>0</c:v>
                </c:pt>
                <c:pt idx="19">
                  <c:v>0</c:v>
                </c:pt>
                <c:pt idx="20">
                  <c:v>0</c:v>
                </c:pt>
                <c:pt idx="21">
                  <c:v>0</c:v>
                </c:pt>
                <c:pt idx="22">
                  <c:v>0</c:v>
                </c:pt>
                <c:pt idx="23">
                  <c:v>2</c:v>
                </c:pt>
                <c:pt idx="24">
                  <c:v>0</c:v>
                </c:pt>
                <c:pt idx="25">
                  <c:v>2</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令人不快的/令人愉快的</c:v>
                </c:pt>
                <c:pt idx="1">
                  <c:v>费解的/易懂的</c:v>
                </c:pt>
                <c:pt idx="2">
                  <c:v>平淡无奇的/富创造力的</c:v>
                </c:pt>
                <c:pt idx="3">
                  <c:v>难学会的/容易学会的</c:v>
                </c:pt>
                <c:pt idx="4">
                  <c:v>低劣的/高品质的</c:v>
                </c:pt>
                <c:pt idx="5">
                  <c:v>乏味的 /带劲的</c:v>
                </c:pt>
                <c:pt idx="6">
                  <c:v>无趣的/有趣的</c:v>
                </c:pt>
                <c:pt idx="7">
                  <c:v>无法预测的/可预见的</c:v>
                </c:pt>
                <c:pt idx="8">
                  <c:v>慢的/快的</c:v>
                </c:pt>
                <c:pt idx="9">
                  <c:v>常规的/独创的</c:v>
                </c:pt>
                <c:pt idx="10">
                  <c:v>碍手碍脚的/能提供辅助的</c:v>
                </c:pt>
                <c:pt idx="11">
                  <c:v>差的/好的</c:v>
                </c:pt>
                <c:pt idx="12">
                  <c:v>复杂的/简单的</c:v>
                </c:pt>
                <c:pt idx="13">
                  <c:v>讨厌的/迷人的</c:v>
                </c:pt>
                <c:pt idx="14">
                  <c:v>传统的/新颖的</c:v>
                </c:pt>
                <c:pt idx="15">
                  <c:v>令人难受的/适意的</c:v>
                </c:pt>
                <c:pt idx="16">
                  <c:v>靠不住的 /稳当的</c:v>
                </c:pt>
                <c:pt idx="17">
                  <c:v>令人兴奋的/令人昏昏欲睡的</c:v>
                </c:pt>
                <c:pt idx="18">
                  <c:v>不合期望的/符合预期的</c:v>
                </c:pt>
                <c:pt idx="19">
                  <c:v>低效的/高效的</c:v>
                </c:pt>
                <c:pt idx="20">
                  <c:v>令人眼花缭乱的/一目了然的</c:v>
                </c:pt>
                <c:pt idx="21">
                  <c:v>不实用的/实用的</c:v>
                </c:pt>
                <c:pt idx="22">
                  <c:v>杂乱无章的/井然有序的</c:v>
                </c:pt>
                <c:pt idx="23">
                  <c:v>无吸引力的/吸引人的</c:v>
                </c:pt>
                <c:pt idx="24">
                  <c:v>令人反感的/引起好感的</c:v>
                </c:pt>
                <c:pt idx="25">
                  <c:v>保守的/创新的</c:v>
                </c:pt>
              </c:strCache>
            </c:strRef>
          </c:cat>
          <c:val>
            <c:numRef>
              <c:f>Answer_Distributions!$D$3:$D$28</c:f>
              <c:numCache>
                <c:formatCode>General</c:formatCode>
                <c:ptCount val="26"/>
                <c:pt idx="0">
                  <c:v>0</c:v>
                </c:pt>
                <c:pt idx="1">
                  <c:v>1</c:v>
                </c:pt>
                <c:pt idx="2">
                  <c:v>2</c:v>
                </c:pt>
                <c:pt idx="3">
                  <c:v>2</c:v>
                </c:pt>
                <c:pt idx="4">
                  <c:v>2</c:v>
                </c:pt>
                <c:pt idx="5">
                  <c:v>1</c:v>
                </c:pt>
                <c:pt idx="6">
                  <c:v>1</c:v>
                </c:pt>
                <c:pt idx="7">
                  <c:v>2</c:v>
                </c:pt>
                <c:pt idx="8">
                  <c:v>4</c:v>
                </c:pt>
                <c:pt idx="9">
                  <c:v>1</c:v>
                </c:pt>
                <c:pt idx="10">
                  <c:v>2</c:v>
                </c:pt>
                <c:pt idx="11">
                  <c:v>1</c:v>
                </c:pt>
                <c:pt idx="12">
                  <c:v>3</c:v>
                </c:pt>
                <c:pt idx="13">
                  <c:v>1</c:v>
                </c:pt>
                <c:pt idx="14">
                  <c:v>1</c:v>
                </c:pt>
                <c:pt idx="15">
                  <c:v>1</c:v>
                </c:pt>
                <c:pt idx="16">
                  <c:v>2</c:v>
                </c:pt>
                <c:pt idx="17">
                  <c:v>3</c:v>
                </c:pt>
                <c:pt idx="18">
                  <c:v>1</c:v>
                </c:pt>
                <c:pt idx="19">
                  <c:v>2</c:v>
                </c:pt>
                <c:pt idx="20">
                  <c:v>2</c:v>
                </c:pt>
                <c:pt idx="21">
                  <c:v>1</c:v>
                </c:pt>
                <c:pt idx="22">
                  <c:v>2</c:v>
                </c:pt>
                <c:pt idx="23">
                  <c:v>1</c:v>
                </c:pt>
                <c:pt idx="24">
                  <c:v>0</c:v>
                </c:pt>
                <c:pt idx="25">
                  <c:v>1</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令人不快的/令人愉快的</c:v>
                </c:pt>
                <c:pt idx="1">
                  <c:v>费解的/易懂的</c:v>
                </c:pt>
                <c:pt idx="2">
                  <c:v>平淡无奇的/富创造力的</c:v>
                </c:pt>
                <c:pt idx="3">
                  <c:v>难学会的/容易学会的</c:v>
                </c:pt>
                <c:pt idx="4">
                  <c:v>低劣的/高品质的</c:v>
                </c:pt>
                <c:pt idx="5">
                  <c:v>乏味的 /带劲的</c:v>
                </c:pt>
                <c:pt idx="6">
                  <c:v>无趣的/有趣的</c:v>
                </c:pt>
                <c:pt idx="7">
                  <c:v>无法预测的/可预见的</c:v>
                </c:pt>
                <c:pt idx="8">
                  <c:v>慢的/快的</c:v>
                </c:pt>
                <c:pt idx="9">
                  <c:v>常规的/独创的</c:v>
                </c:pt>
                <c:pt idx="10">
                  <c:v>碍手碍脚的/能提供辅助的</c:v>
                </c:pt>
                <c:pt idx="11">
                  <c:v>差的/好的</c:v>
                </c:pt>
                <c:pt idx="12">
                  <c:v>复杂的/简单的</c:v>
                </c:pt>
                <c:pt idx="13">
                  <c:v>讨厌的/迷人的</c:v>
                </c:pt>
                <c:pt idx="14">
                  <c:v>传统的/新颖的</c:v>
                </c:pt>
                <c:pt idx="15">
                  <c:v>令人难受的/适意的</c:v>
                </c:pt>
                <c:pt idx="16">
                  <c:v>靠不住的 /稳当的</c:v>
                </c:pt>
                <c:pt idx="17">
                  <c:v>令人兴奋的/令人昏昏欲睡的</c:v>
                </c:pt>
                <c:pt idx="18">
                  <c:v>不合期望的/符合预期的</c:v>
                </c:pt>
                <c:pt idx="19">
                  <c:v>低效的/高效的</c:v>
                </c:pt>
                <c:pt idx="20">
                  <c:v>令人眼花缭乱的/一目了然的</c:v>
                </c:pt>
                <c:pt idx="21">
                  <c:v>不实用的/实用的</c:v>
                </c:pt>
                <c:pt idx="22">
                  <c:v>杂乱无章的/井然有序的</c:v>
                </c:pt>
                <c:pt idx="23">
                  <c:v>无吸引力的/吸引人的</c:v>
                </c:pt>
                <c:pt idx="24">
                  <c:v>令人反感的/引起好感的</c:v>
                </c:pt>
                <c:pt idx="25">
                  <c:v>保守的/创新的</c:v>
                </c:pt>
              </c:strCache>
            </c:strRef>
          </c:cat>
          <c:val>
            <c:numRef>
              <c:f>Answer_Distributions!$E$3:$E$28</c:f>
              <c:numCache>
                <c:formatCode>General</c:formatCode>
                <c:ptCount val="26"/>
                <c:pt idx="0">
                  <c:v>4</c:v>
                </c:pt>
                <c:pt idx="1">
                  <c:v>3</c:v>
                </c:pt>
                <c:pt idx="2">
                  <c:v>7</c:v>
                </c:pt>
                <c:pt idx="3">
                  <c:v>3</c:v>
                </c:pt>
                <c:pt idx="4">
                  <c:v>4</c:v>
                </c:pt>
                <c:pt idx="5">
                  <c:v>9</c:v>
                </c:pt>
                <c:pt idx="6">
                  <c:v>9</c:v>
                </c:pt>
                <c:pt idx="7">
                  <c:v>1</c:v>
                </c:pt>
                <c:pt idx="8">
                  <c:v>10</c:v>
                </c:pt>
                <c:pt idx="9">
                  <c:v>5</c:v>
                </c:pt>
                <c:pt idx="10">
                  <c:v>1</c:v>
                </c:pt>
                <c:pt idx="11">
                  <c:v>2</c:v>
                </c:pt>
                <c:pt idx="12">
                  <c:v>6</c:v>
                </c:pt>
                <c:pt idx="13">
                  <c:v>4</c:v>
                </c:pt>
                <c:pt idx="14">
                  <c:v>4</c:v>
                </c:pt>
                <c:pt idx="15">
                  <c:v>6</c:v>
                </c:pt>
                <c:pt idx="16">
                  <c:v>4</c:v>
                </c:pt>
                <c:pt idx="17">
                  <c:v>6</c:v>
                </c:pt>
                <c:pt idx="18">
                  <c:v>6</c:v>
                </c:pt>
                <c:pt idx="19">
                  <c:v>5</c:v>
                </c:pt>
                <c:pt idx="20">
                  <c:v>3</c:v>
                </c:pt>
                <c:pt idx="21">
                  <c:v>1</c:v>
                </c:pt>
                <c:pt idx="22">
                  <c:v>3</c:v>
                </c:pt>
                <c:pt idx="23">
                  <c:v>5</c:v>
                </c:pt>
                <c:pt idx="24">
                  <c:v>4</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令人不快的/令人愉快的</c:v>
                </c:pt>
                <c:pt idx="1">
                  <c:v>费解的/易懂的</c:v>
                </c:pt>
                <c:pt idx="2">
                  <c:v>平淡无奇的/富创造力的</c:v>
                </c:pt>
                <c:pt idx="3">
                  <c:v>难学会的/容易学会的</c:v>
                </c:pt>
                <c:pt idx="4">
                  <c:v>低劣的/高品质的</c:v>
                </c:pt>
                <c:pt idx="5">
                  <c:v>乏味的 /带劲的</c:v>
                </c:pt>
                <c:pt idx="6">
                  <c:v>无趣的/有趣的</c:v>
                </c:pt>
                <c:pt idx="7">
                  <c:v>无法预测的/可预见的</c:v>
                </c:pt>
                <c:pt idx="8">
                  <c:v>慢的/快的</c:v>
                </c:pt>
                <c:pt idx="9">
                  <c:v>常规的/独创的</c:v>
                </c:pt>
                <c:pt idx="10">
                  <c:v>碍手碍脚的/能提供辅助的</c:v>
                </c:pt>
                <c:pt idx="11">
                  <c:v>差的/好的</c:v>
                </c:pt>
                <c:pt idx="12">
                  <c:v>复杂的/简单的</c:v>
                </c:pt>
                <c:pt idx="13">
                  <c:v>讨厌的/迷人的</c:v>
                </c:pt>
                <c:pt idx="14">
                  <c:v>传统的/新颖的</c:v>
                </c:pt>
                <c:pt idx="15">
                  <c:v>令人难受的/适意的</c:v>
                </c:pt>
                <c:pt idx="16">
                  <c:v>靠不住的 /稳当的</c:v>
                </c:pt>
                <c:pt idx="17">
                  <c:v>令人兴奋的/令人昏昏欲睡的</c:v>
                </c:pt>
                <c:pt idx="18">
                  <c:v>不合期望的/符合预期的</c:v>
                </c:pt>
                <c:pt idx="19">
                  <c:v>低效的/高效的</c:v>
                </c:pt>
                <c:pt idx="20">
                  <c:v>令人眼花缭乱的/一目了然的</c:v>
                </c:pt>
                <c:pt idx="21">
                  <c:v>不实用的/实用的</c:v>
                </c:pt>
                <c:pt idx="22">
                  <c:v>杂乱无章的/井然有序的</c:v>
                </c:pt>
                <c:pt idx="23">
                  <c:v>无吸引力的/吸引人的</c:v>
                </c:pt>
                <c:pt idx="24">
                  <c:v>令人反感的/引起好感的</c:v>
                </c:pt>
                <c:pt idx="25">
                  <c:v>保守的/创新的</c:v>
                </c:pt>
              </c:strCache>
            </c:strRef>
          </c:cat>
          <c:val>
            <c:numRef>
              <c:f>Answer_Distributions!$F$3:$F$28</c:f>
              <c:numCache>
                <c:formatCode>General</c:formatCode>
                <c:ptCount val="26"/>
                <c:pt idx="0">
                  <c:v>8</c:v>
                </c:pt>
                <c:pt idx="1">
                  <c:v>9</c:v>
                </c:pt>
                <c:pt idx="2">
                  <c:v>8</c:v>
                </c:pt>
                <c:pt idx="3">
                  <c:v>9</c:v>
                </c:pt>
                <c:pt idx="4">
                  <c:v>5</c:v>
                </c:pt>
                <c:pt idx="5">
                  <c:v>8</c:v>
                </c:pt>
                <c:pt idx="6">
                  <c:v>12</c:v>
                </c:pt>
                <c:pt idx="7">
                  <c:v>14</c:v>
                </c:pt>
                <c:pt idx="8">
                  <c:v>8</c:v>
                </c:pt>
                <c:pt idx="9">
                  <c:v>10</c:v>
                </c:pt>
                <c:pt idx="10">
                  <c:v>7</c:v>
                </c:pt>
                <c:pt idx="11">
                  <c:v>10</c:v>
                </c:pt>
                <c:pt idx="12">
                  <c:v>8</c:v>
                </c:pt>
                <c:pt idx="13">
                  <c:v>12</c:v>
                </c:pt>
                <c:pt idx="14">
                  <c:v>10</c:v>
                </c:pt>
                <c:pt idx="15">
                  <c:v>10</c:v>
                </c:pt>
                <c:pt idx="16">
                  <c:v>7</c:v>
                </c:pt>
                <c:pt idx="17">
                  <c:v>18</c:v>
                </c:pt>
                <c:pt idx="18">
                  <c:v>16</c:v>
                </c:pt>
                <c:pt idx="19">
                  <c:v>12</c:v>
                </c:pt>
                <c:pt idx="20">
                  <c:v>9</c:v>
                </c:pt>
                <c:pt idx="21">
                  <c:v>9</c:v>
                </c:pt>
                <c:pt idx="22">
                  <c:v>8</c:v>
                </c:pt>
                <c:pt idx="23">
                  <c:v>11</c:v>
                </c:pt>
                <c:pt idx="24">
                  <c:v>13</c:v>
                </c:pt>
                <c:pt idx="25">
                  <c:v>10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令人不快的/令人愉快的</c:v>
                </c:pt>
                <c:pt idx="1">
                  <c:v>费解的/易懂的</c:v>
                </c:pt>
                <c:pt idx="2">
                  <c:v>平淡无奇的/富创造力的</c:v>
                </c:pt>
                <c:pt idx="3">
                  <c:v>难学会的/容易学会的</c:v>
                </c:pt>
                <c:pt idx="4">
                  <c:v>低劣的/高品质的</c:v>
                </c:pt>
                <c:pt idx="5">
                  <c:v>乏味的 /带劲的</c:v>
                </c:pt>
                <c:pt idx="6">
                  <c:v>无趣的/有趣的</c:v>
                </c:pt>
                <c:pt idx="7">
                  <c:v>无法预测的/可预见的</c:v>
                </c:pt>
                <c:pt idx="8">
                  <c:v>慢的/快的</c:v>
                </c:pt>
                <c:pt idx="9">
                  <c:v>常规的/独创的</c:v>
                </c:pt>
                <c:pt idx="10">
                  <c:v>碍手碍脚的/能提供辅助的</c:v>
                </c:pt>
                <c:pt idx="11">
                  <c:v>差的/好的</c:v>
                </c:pt>
                <c:pt idx="12">
                  <c:v>复杂的/简单的</c:v>
                </c:pt>
                <c:pt idx="13">
                  <c:v>讨厌的/迷人的</c:v>
                </c:pt>
                <c:pt idx="14">
                  <c:v>传统的/新颖的</c:v>
                </c:pt>
                <c:pt idx="15">
                  <c:v>令人难受的/适意的</c:v>
                </c:pt>
                <c:pt idx="16">
                  <c:v>靠不住的 /稳当的</c:v>
                </c:pt>
                <c:pt idx="17">
                  <c:v>令人兴奋的/令人昏昏欲睡的</c:v>
                </c:pt>
                <c:pt idx="18">
                  <c:v>不合期望的/符合预期的</c:v>
                </c:pt>
                <c:pt idx="19">
                  <c:v>低效的/高效的</c:v>
                </c:pt>
                <c:pt idx="20">
                  <c:v>令人眼花缭乱的/一目了然的</c:v>
                </c:pt>
                <c:pt idx="21">
                  <c:v>不实用的/实用的</c:v>
                </c:pt>
                <c:pt idx="22">
                  <c:v>杂乱无章的/井然有序的</c:v>
                </c:pt>
                <c:pt idx="23">
                  <c:v>无吸引力的/吸引人的</c:v>
                </c:pt>
                <c:pt idx="24">
                  <c:v>令人反感的/引起好感的</c:v>
                </c:pt>
                <c:pt idx="25">
                  <c:v>保守的/创新的</c:v>
                </c:pt>
              </c:strCache>
            </c:strRef>
          </c:cat>
          <c:val>
            <c:numRef>
              <c:f>Answer_Distributions!$G$3:$G$28</c:f>
              <c:numCache>
                <c:formatCode>General</c:formatCode>
                <c:ptCount val="26"/>
                <c:pt idx="0">
                  <c:v>8</c:v>
                </c:pt>
                <c:pt idx="1">
                  <c:v>6</c:v>
                </c:pt>
                <c:pt idx="2">
                  <c:v>5</c:v>
                </c:pt>
                <c:pt idx="3">
                  <c:v>4</c:v>
                </c:pt>
                <c:pt idx="4">
                  <c:v>5</c:v>
                </c:pt>
                <c:pt idx="5">
                  <c:v>5</c:v>
                </c:pt>
                <c:pt idx="6">
                  <c:v>2</c:v>
                </c:pt>
                <c:pt idx="7">
                  <c:v>5</c:v>
                </c:pt>
                <c:pt idx="8">
                  <c:v>5</c:v>
                </c:pt>
                <c:pt idx="9">
                  <c:v>9</c:v>
                </c:pt>
                <c:pt idx="10">
                  <c:v>13</c:v>
                </c:pt>
                <c:pt idx="11">
                  <c:v>4</c:v>
                </c:pt>
                <c:pt idx="12">
                  <c:v>5</c:v>
                </c:pt>
                <c:pt idx="13">
                  <c:v>8</c:v>
                </c:pt>
                <c:pt idx="14">
                  <c:v>11</c:v>
                </c:pt>
                <c:pt idx="15">
                  <c:v>7</c:v>
                </c:pt>
                <c:pt idx="16">
                  <c:v>10</c:v>
                </c:pt>
                <c:pt idx="17">
                  <c:v>2</c:v>
                </c:pt>
                <c:pt idx="18">
                  <c:v>5</c:v>
                </c:pt>
                <c:pt idx="19">
                  <c:v>4</c:v>
                </c:pt>
                <c:pt idx="20">
                  <c:v>5</c:v>
                </c:pt>
                <c:pt idx="21">
                  <c:v>7</c:v>
                </c:pt>
                <c:pt idx="22">
                  <c:v>7</c:v>
                </c:pt>
                <c:pt idx="23">
                  <c:v>7</c:v>
                </c:pt>
                <c:pt idx="24">
                  <c:v>9</c:v>
                </c:pt>
                <c:pt idx="25">
                  <c:v>12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令人不快的/令人愉快的</c:v>
                </c:pt>
                <c:pt idx="1">
                  <c:v>费解的/易懂的</c:v>
                </c:pt>
                <c:pt idx="2">
                  <c:v>平淡无奇的/富创造力的</c:v>
                </c:pt>
                <c:pt idx="3">
                  <c:v>难学会的/容易学会的</c:v>
                </c:pt>
                <c:pt idx="4">
                  <c:v>低劣的/高品质的</c:v>
                </c:pt>
                <c:pt idx="5">
                  <c:v>乏味的 /带劲的</c:v>
                </c:pt>
                <c:pt idx="6">
                  <c:v>无趣的/有趣的</c:v>
                </c:pt>
                <c:pt idx="7">
                  <c:v>无法预测的/可预见的</c:v>
                </c:pt>
                <c:pt idx="8">
                  <c:v>慢的/快的</c:v>
                </c:pt>
                <c:pt idx="9">
                  <c:v>常规的/独创的</c:v>
                </c:pt>
                <c:pt idx="10">
                  <c:v>碍手碍脚的/能提供辅助的</c:v>
                </c:pt>
                <c:pt idx="11">
                  <c:v>差的/好的</c:v>
                </c:pt>
                <c:pt idx="12">
                  <c:v>复杂的/简单的</c:v>
                </c:pt>
                <c:pt idx="13">
                  <c:v>讨厌的/迷人的</c:v>
                </c:pt>
                <c:pt idx="14">
                  <c:v>传统的/新颖的</c:v>
                </c:pt>
                <c:pt idx="15">
                  <c:v>令人难受的/适意的</c:v>
                </c:pt>
                <c:pt idx="16">
                  <c:v>靠不住的 /稳当的</c:v>
                </c:pt>
                <c:pt idx="17">
                  <c:v>令人兴奋的/令人昏昏欲睡的</c:v>
                </c:pt>
                <c:pt idx="18">
                  <c:v>不合期望的/符合预期的</c:v>
                </c:pt>
                <c:pt idx="19">
                  <c:v>低效的/高效的</c:v>
                </c:pt>
                <c:pt idx="20">
                  <c:v>令人眼花缭乱的/一目了然的</c:v>
                </c:pt>
                <c:pt idx="21">
                  <c:v>不实用的/实用的</c:v>
                </c:pt>
                <c:pt idx="22">
                  <c:v>杂乱无章的/井然有序的</c:v>
                </c:pt>
                <c:pt idx="23">
                  <c:v>无吸引力的/吸引人的</c:v>
                </c:pt>
                <c:pt idx="24">
                  <c:v>令人反感的/引起好感的</c:v>
                </c:pt>
                <c:pt idx="25">
                  <c:v>保守的/创新的</c:v>
                </c:pt>
              </c:strCache>
            </c:strRef>
          </c:cat>
          <c:val>
            <c:numRef>
              <c:f>Answer_Distributions!$H$3:$H$28</c:f>
              <c:numCache>
                <c:formatCode>General</c:formatCode>
                <c:ptCount val="26"/>
                <c:pt idx="0">
                  <c:v>4</c:v>
                </c:pt>
                <c:pt idx="1">
                  <c:v>6</c:v>
                </c:pt>
                <c:pt idx="2">
                  <c:v>2</c:v>
                </c:pt>
                <c:pt idx="3">
                  <c:v>7</c:v>
                </c:pt>
                <c:pt idx="4">
                  <c:v>7</c:v>
                </c:pt>
                <c:pt idx="5">
                  <c:v>4</c:v>
                </c:pt>
                <c:pt idx="6">
                  <c:v>4</c:v>
                </c:pt>
                <c:pt idx="7">
                  <c:v>4</c:v>
                </c:pt>
                <c:pt idx="8">
                  <c:v>2</c:v>
                </c:pt>
                <c:pt idx="9">
                  <c:v>2</c:v>
                </c:pt>
                <c:pt idx="10">
                  <c:v>4</c:v>
                </c:pt>
                <c:pt idx="11">
                  <c:v>8</c:v>
                </c:pt>
                <c:pt idx="12">
                  <c:v>5</c:v>
                </c:pt>
                <c:pt idx="13">
                  <c:v>4</c:v>
                </c:pt>
                <c:pt idx="14">
                  <c:v>1</c:v>
                </c:pt>
                <c:pt idx="15">
                  <c:v>2</c:v>
                </c:pt>
                <c:pt idx="16">
                  <c:v>4</c:v>
                </c:pt>
                <c:pt idx="17">
                  <c:v>1</c:v>
                </c:pt>
                <c:pt idx="18">
                  <c:v>2</c:v>
                </c:pt>
                <c:pt idx="19">
                  <c:v>6</c:v>
                </c:pt>
                <c:pt idx="20">
                  <c:v>7</c:v>
                </c:pt>
                <c:pt idx="21">
                  <c:v>9</c:v>
                </c:pt>
                <c:pt idx="22">
                  <c:v>6</c:v>
                </c:pt>
                <c:pt idx="23">
                  <c:v>3</c:v>
                </c:pt>
                <c:pt idx="24">
                  <c:v>3</c:v>
                </c:pt>
                <c:pt idx="25">
                  <c:v>4</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令人不快的/令人愉快的</c:v>
                </c:pt>
                <c:pt idx="1">
                  <c:v>费解的/易懂的</c:v>
                </c:pt>
                <c:pt idx="2">
                  <c:v>平淡无奇的/富创造力的</c:v>
                </c:pt>
                <c:pt idx="3">
                  <c:v>难学会的/容易学会的</c:v>
                </c:pt>
                <c:pt idx="4">
                  <c:v>低劣的/高品质的</c:v>
                </c:pt>
                <c:pt idx="5">
                  <c:v>乏味的 /带劲的</c:v>
                </c:pt>
                <c:pt idx="6">
                  <c:v>无趣的/有趣的</c:v>
                </c:pt>
                <c:pt idx="7">
                  <c:v>无法预测的/可预见的</c:v>
                </c:pt>
                <c:pt idx="8">
                  <c:v>慢的/快的</c:v>
                </c:pt>
                <c:pt idx="9">
                  <c:v>常规的/独创的</c:v>
                </c:pt>
                <c:pt idx="10">
                  <c:v>碍手碍脚的/能提供辅助的</c:v>
                </c:pt>
                <c:pt idx="11">
                  <c:v>差的/好的</c:v>
                </c:pt>
                <c:pt idx="12">
                  <c:v>复杂的/简单的</c:v>
                </c:pt>
                <c:pt idx="13">
                  <c:v>讨厌的/迷人的</c:v>
                </c:pt>
                <c:pt idx="14">
                  <c:v>传统的/新颖的</c:v>
                </c:pt>
                <c:pt idx="15">
                  <c:v>令人难受的/适意的</c:v>
                </c:pt>
                <c:pt idx="16">
                  <c:v>靠不住的 /稳当的</c:v>
                </c:pt>
                <c:pt idx="17">
                  <c:v>令人兴奋的/令人昏昏欲睡的</c:v>
                </c:pt>
                <c:pt idx="18">
                  <c:v>不合期望的/符合预期的</c:v>
                </c:pt>
                <c:pt idx="19">
                  <c:v>低效的/高效的</c:v>
                </c:pt>
                <c:pt idx="20">
                  <c:v>令人眼花缭乱的/一目了然的</c:v>
                </c:pt>
                <c:pt idx="21">
                  <c:v>不实用的/实用的</c:v>
                </c:pt>
                <c:pt idx="22">
                  <c:v>杂乱无章的/井然有序的</c:v>
                </c:pt>
                <c:pt idx="23">
                  <c:v>无吸引力的/吸引人的</c:v>
                </c:pt>
                <c:pt idx="24">
                  <c:v>令人反感的/引起好感的</c:v>
                </c:pt>
                <c:pt idx="25">
                  <c:v>保守的/创新的</c:v>
                </c:pt>
              </c:strCache>
            </c:strRef>
          </c:cat>
          <c:val>
            <c:numRef>
              <c:f>Answer_Distributions!$I$3:$I$28</c:f>
              <c:numCache>
                <c:formatCode>General</c:formatCode>
                <c:ptCount val="26"/>
                <c:pt idx="0">
                  <c:v>5</c:v>
                </c:pt>
                <c:pt idx="1">
                  <c:v>5</c:v>
                </c:pt>
                <c:pt idx="2">
                  <c:v>3</c:v>
                </c:pt>
                <c:pt idx="3">
                  <c:v>5</c:v>
                </c:pt>
                <c:pt idx="4">
                  <c:v>7</c:v>
                </c:pt>
                <c:pt idx="5">
                  <c:v>1</c:v>
                </c:pt>
                <c:pt idx="6">
                  <c:v>0</c:v>
                </c:pt>
                <c:pt idx="7">
                  <c:v>1</c:v>
                </c:pt>
                <c:pt idx="8">
                  <c:v>0</c:v>
                </c:pt>
                <c:pt idx="9">
                  <c:v>1</c:v>
                </c:pt>
                <c:pt idx="10">
                  <c:v>3</c:v>
                </c:pt>
                <c:pt idx="11">
                  <c:v>5</c:v>
                </c:pt>
                <c:pt idx="12">
                  <c:v>3</c:v>
                </c:pt>
                <c:pt idx="13">
                  <c:v>1</c:v>
                </c:pt>
                <c:pt idx="14">
                  <c:v>1</c:v>
                </c:pt>
                <c:pt idx="15">
                  <c:v>3</c:v>
                </c:pt>
                <c:pt idx="16">
                  <c:v>3</c:v>
                </c:pt>
                <c:pt idx="17">
                  <c:v>0</c:v>
                </c:pt>
                <c:pt idx="18">
                  <c:v>0</c:v>
                </c:pt>
                <c:pt idx="19">
                  <c:v>1</c:v>
                </c:pt>
                <c:pt idx="20">
                  <c:v>4</c:v>
                </c:pt>
                <c:pt idx="21">
                  <c:v>3</c:v>
                </c:pt>
                <c:pt idx="22">
                  <c:v>4</c:v>
                </c:pt>
                <c:pt idx="23">
                  <c:v>1</c:v>
                </c:pt>
                <c:pt idx="24">
                  <c:v>1</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zh-CN"/>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Benchmark!$D$28:$D$33</c:f>
              <c:numCache>
                <c:formatCode>General</c:formatCode>
                <c:ptCount val="6"/>
                <c:pt idx="0">
                  <c:v>0.47</c:v>
                </c:pt>
                <c:pt idx="1">
                  <c:v>0.54</c:v>
                </c:pt>
                <c:pt idx="2">
                  <c:v>0.48</c:v>
                </c:pt>
                <c:pt idx="3">
                  <c:v>0.36</c:v>
                </c:pt>
                <c:pt idx="4">
                  <c:v>0.49</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Benchmark!$E$28:$E$33</c:f>
              <c:numCache>
                <c:formatCode>General</c:formatCode>
                <c:ptCount val="6"/>
                <c:pt idx="0">
                  <c:v>0.39</c:v>
                </c:pt>
                <c:pt idx="1">
                  <c:v>0.48</c:v>
                </c:pt>
                <c:pt idx="2">
                  <c:v>0.43</c:v>
                </c:pt>
                <c:pt idx="3">
                  <c:v>0.33</c:v>
                </c:pt>
                <c:pt idx="4">
                  <c:v>0.32</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Benchmark!$F$28:$F$33</c:f>
              <c:numCache>
                <c:formatCode>General</c:formatCode>
                <c:ptCount val="6"/>
                <c:pt idx="0">
                  <c:v>0.27</c:v>
                </c:pt>
                <c:pt idx="1">
                  <c:v>0.27</c:v>
                </c:pt>
                <c:pt idx="2">
                  <c:v>0.32</c:v>
                </c:pt>
                <c:pt idx="3">
                  <c:v>0.23</c:v>
                </c:pt>
                <c:pt idx="4">
                  <c:v>0.24</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Benchmark!$G$28:$G$33</c:f>
              <c:numCache>
                <c:formatCode>General</c:formatCode>
                <c:ptCount val="6"/>
                <c:pt idx="0">
                  <c:v>0.67</c:v>
                </c:pt>
                <c:pt idx="1">
                  <c:v>0.5</c:v>
                </c:pt>
                <c:pt idx="2">
                  <c:v>0.7</c:v>
                </c:pt>
                <c:pt idx="3">
                  <c:v>0.81</c:v>
                </c:pt>
                <c:pt idx="4">
                  <c:v>0.95</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吸引力</c:v>
                </c:pt>
                <c:pt idx="1">
                  <c:v>明晰</c:v>
                </c:pt>
                <c:pt idx="2">
                  <c:v>效率</c:v>
                </c:pt>
                <c:pt idx="3">
                  <c:v>可靠性</c:v>
                </c:pt>
                <c:pt idx="4">
                  <c:v>促進</c:v>
                </c:pt>
                <c:pt idx="5">
                  <c:v>新奇</c:v>
                </c:pt>
              </c:strCache>
            </c:strRef>
          </c:cat>
          <c:val>
            <c:numRef>
              <c:f>Benchmark!$H$28:$H$33</c:f>
              <c:numCache>
                <c:formatCode>0.00</c:formatCode>
                <c:ptCount val="6"/>
                <c:pt idx="0">
                  <c:v>0.52222222222222225</c:v>
                </c:pt>
                <c:pt idx="1">
                  <c:v>0.75</c:v>
                </c:pt>
                <c:pt idx="2">
                  <c:v>0.44166666666666665</c:v>
                </c:pt>
                <c:pt idx="3">
                  <c:v>0.39166666666666666</c:v>
                </c:pt>
                <c:pt idx="4">
                  <c:v>0.13333333333333333</c:v>
                </c:pt>
                <c:pt idx="5">
                  <c:v>0.13333333333333333</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10" workbookViewId="0">
      <selection activeCell="A9" sqref="A9:C9"/>
    </sheetView>
  </sheetViews>
  <sheetFormatPr defaultColWidth="9.08984375" defaultRowHeight="14" x14ac:dyDescent="0.25"/>
  <cols>
    <col min="1" max="1" width="35.08984375" customWidth="1"/>
    <col min="2" max="2" width="22" customWidth="1"/>
    <col min="3" max="3" width="43" customWidth="1"/>
  </cols>
  <sheetData>
    <row r="1" spans="1:3" s="46" customFormat="1" ht="57" customHeight="1" x14ac:dyDescent="0.25">
      <c r="A1" s="150"/>
      <c r="B1" s="150"/>
      <c r="C1" s="150"/>
    </row>
    <row r="2" spans="1:3" ht="58.75" customHeight="1" x14ac:dyDescent="0.25">
      <c r="A2" s="146" t="s">
        <v>1300</v>
      </c>
      <c r="B2" s="146"/>
      <c r="C2" s="146"/>
    </row>
    <row r="3" spans="1:3" ht="107.25" customHeight="1" x14ac:dyDescent="0.25">
      <c r="A3" s="147" t="s">
        <v>1286</v>
      </c>
      <c r="B3" s="147"/>
      <c r="C3" s="147"/>
    </row>
    <row r="5" spans="1:3" ht="17.5" x14ac:dyDescent="0.3">
      <c r="A5" s="34" t="s">
        <v>820</v>
      </c>
      <c r="B5" s="65" t="s">
        <v>249</v>
      </c>
    </row>
    <row r="7" spans="1:3" ht="30.75" customHeight="1" x14ac:dyDescent="0.25">
      <c r="A7" s="148" t="s">
        <v>1299</v>
      </c>
      <c r="B7" s="148"/>
      <c r="C7" s="148"/>
    </row>
    <row r="9" spans="1:3" ht="406.25" customHeight="1" x14ac:dyDescent="0.25">
      <c r="A9" s="149" t="s">
        <v>1298</v>
      </c>
      <c r="B9" s="149"/>
      <c r="C9" s="149"/>
    </row>
  </sheetData>
  <mergeCells count="5">
    <mergeCell ref="A2:C2"/>
    <mergeCell ref="A3:C3"/>
    <mergeCell ref="A7:C7"/>
    <mergeCell ref="A9:C9"/>
    <mergeCell ref="A1:C1"/>
  </mergeCells>
  <phoneticPr fontId="26" type="noConversion"/>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17" zoomScaleNormal="100" workbookViewId="0">
      <selection activeCell="AC17" sqref="AC17"/>
    </sheetView>
  </sheetViews>
  <sheetFormatPr defaultColWidth="9.08984375" defaultRowHeight="14" x14ac:dyDescent="0.25"/>
  <cols>
    <col min="1" max="26" width="3.6328125" style="1" customWidth="1"/>
  </cols>
  <sheetData>
    <row r="1" spans="1:27" ht="144" customHeight="1" x14ac:dyDescent="0.25">
      <c r="A1" s="151" t="s">
        <v>1287</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7"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row>
    <row r="3" spans="1:27" x14ac:dyDescent="0.25">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5">
      <c r="A4" s="66">
        <v>6</v>
      </c>
      <c r="B4" s="66">
        <v>4</v>
      </c>
      <c r="C4" s="66">
        <v>5</v>
      </c>
      <c r="D4" s="66">
        <v>5</v>
      </c>
      <c r="E4" s="66">
        <v>6</v>
      </c>
      <c r="F4" s="66">
        <v>5</v>
      </c>
      <c r="G4" s="66">
        <v>3</v>
      </c>
      <c r="H4" s="66">
        <v>4</v>
      </c>
      <c r="I4" s="66">
        <v>5</v>
      </c>
      <c r="J4" s="66">
        <v>5</v>
      </c>
      <c r="K4" s="66">
        <v>5</v>
      </c>
      <c r="L4" s="66">
        <v>2</v>
      </c>
      <c r="M4" s="66">
        <v>4</v>
      </c>
      <c r="N4" s="66">
        <v>5</v>
      </c>
      <c r="O4" s="66">
        <v>5</v>
      </c>
      <c r="P4" s="66">
        <v>5</v>
      </c>
      <c r="Q4" s="66">
        <v>3</v>
      </c>
      <c r="R4" s="66">
        <v>4</v>
      </c>
      <c r="S4" s="66">
        <v>4</v>
      </c>
      <c r="T4" s="66">
        <v>5</v>
      </c>
      <c r="U4" s="66">
        <v>2</v>
      </c>
      <c r="V4" s="66">
        <v>6</v>
      </c>
      <c r="W4" s="66">
        <v>3</v>
      </c>
      <c r="X4" s="66">
        <v>3</v>
      </c>
      <c r="Y4" s="66">
        <v>3</v>
      </c>
      <c r="Z4" s="66">
        <v>6</v>
      </c>
    </row>
    <row r="5" spans="1:27" x14ac:dyDescent="0.25">
      <c r="A5" s="61">
        <v>3</v>
      </c>
      <c r="B5" s="61">
        <v>7</v>
      </c>
      <c r="C5" s="61">
        <v>1</v>
      </c>
      <c r="D5" s="61">
        <v>4</v>
      </c>
      <c r="E5" s="61">
        <v>2</v>
      </c>
      <c r="F5" s="61">
        <v>5</v>
      </c>
      <c r="G5" s="61">
        <v>4</v>
      </c>
      <c r="H5" s="61">
        <v>4</v>
      </c>
      <c r="I5" s="61">
        <v>3</v>
      </c>
      <c r="J5" s="61">
        <v>2</v>
      </c>
      <c r="K5" s="61">
        <v>5</v>
      </c>
      <c r="L5" s="61">
        <v>3</v>
      </c>
      <c r="M5" s="61">
        <v>4</v>
      </c>
      <c r="N5" s="61">
        <v>5</v>
      </c>
      <c r="O5" s="61">
        <v>5</v>
      </c>
      <c r="P5" s="61">
        <v>5</v>
      </c>
      <c r="Q5" s="61">
        <v>3</v>
      </c>
      <c r="R5" s="61">
        <v>4</v>
      </c>
      <c r="S5" s="61">
        <v>4</v>
      </c>
      <c r="T5" s="61">
        <v>5</v>
      </c>
      <c r="U5" s="61">
        <v>1</v>
      </c>
      <c r="V5" s="61">
        <v>6</v>
      </c>
      <c r="W5" s="61">
        <v>2</v>
      </c>
      <c r="X5" s="61">
        <v>3</v>
      </c>
      <c r="Y5" s="61">
        <v>3</v>
      </c>
      <c r="Z5" s="61">
        <v>5</v>
      </c>
    </row>
    <row r="6" spans="1:27" x14ac:dyDescent="0.25">
      <c r="A6" s="61">
        <v>7</v>
      </c>
      <c r="B6" s="61">
        <v>7</v>
      </c>
      <c r="C6" s="61">
        <v>4</v>
      </c>
      <c r="D6" s="61">
        <v>4</v>
      </c>
      <c r="E6" s="61">
        <v>2</v>
      </c>
      <c r="F6" s="61">
        <v>4</v>
      </c>
      <c r="G6" s="61">
        <v>4</v>
      </c>
      <c r="H6" s="61">
        <v>4</v>
      </c>
      <c r="I6" s="61">
        <v>2</v>
      </c>
      <c r="J6" s="61">
        <v>3</v>
      </c>
      <c r="K6" s="61">
        <v>6</v>
      </c>
      <c r="L6" s="61">
        <v>2</v>
      </c>
      <c r="M6" s="61">
        <v>7</v>
      </c>
      <c r="N6" s="61">
        <v>5</v>
      </c>
      <c r="O6" s="61">
        <v>2</v>
      </c>
      <c r="P6" s="61">
        <v>5</v>
      </c>
      <c r="Q6" s="61">
        <v>2</v>
      </c>
      <c r="R6" s="61">
        <v>4</v>
      </c>
      <c r="S6" s="61">
        <v>3</v>
      </c>
      <c r="T6" s="61">
        <v>6</v>
      </c>
      <c r="U6" s="61">
        <v>1</v>
      </c>
      <c r="V6" s="61">
        <v>6</v>
      </c>
      <c r="W6" s="61">
        <v>2</v>
      </c>
      <c r="X6" s="61">
        <v>2</v>
      </c>
      <c r="Y6" s="61">
        <v>2</v>
      </c>
      <c r="Z6" s="61">
        <v>3</v>
      </c>
    </row>
    <row r="7" spans="1:27" x14ac:dyDescent="0.25">
      <c r="A7" s="61">
        <v>3</v>
      </c>
      <c r="B7" s="61">
        <v>3</v>
      </c>
      <c r="C7" s="61">
        <v>4</v>
      </c>
      <c r="D7" s="61">
        <v>4</v>
      </c>
      <c r="E7" s="61">
        <v>4</v>
      </c>
      <c r="F7" s="61">
        <v>4</v>
      </c>
      <c r="G7" s="61">
        <v>4</v>
      </c>
      <c r="H7" s="61">
        <v>4</v>
      </c>
      <c r="I7" s="61">
        <v>4</v>
      </c>
      <c r="J7" s="61">
        <v>4</v>
      </c>
      <c r="K7" s="61">
        <v>5</v>
      </c>
      <c r="L7" s="61">
        <v>4</v>
      </c>
      <c r="M7" s="61">
        <v>5</v>
      </c>
      <c r="N7" s="61">
        <v>4</v>
      </c>
      <c r="O7" s="61">
        <v>4</v>
      </c>
      <c r="P7" s="61">
        <v>4</v>
      </c>
      <c r="Q7" s="61">
        <v>3</v>
      </c>
      <c r="R7" s="61">
        <v>5</v>
      </c>
      <c r="S7" s="61">
        <v>5</v>
      </c>
      <c r="T7" s="61">
        <v>4</v>
      </c>
      <c r="U7" s="61">
        <v>3</v>
      </c>
      <c r="V7" s="61">
        <v>5</v>
      </c>
      <c r="W7" s="61">
        <v>5</v>
      </c>
      <c r="X7" s="61">
        <v>5</v>
      </c>
      <c r="Y7" s="61">
        <v>4</v>
      </c>
      <c r="Z7" s="61">
        <v>5</v>
      </c>
    </row>
    <row r="8" spans="1:27" x14ac:dyDescent="0.25">
      <c r="A8" s="61">
        <v>6</v>
      </c>
      <c r="B8" s="61">
        <v>6</v>
      </c>
      <c r="C8" s="61">
        <v>2</v>
      </c>
      <c r="D8" s="61">
        <v>2</v>
      </c>
      <c r="E8" s="61">
        <v>1</v>
      </c>
      <c r="F8" s="61">
        <v>6</v>
      </c>
      <c r="G8" s="61">
        <v>6</v>
      </c>
      <c r="H8" s="61">
        <v>4</v>
      </c>
      <c r="I8" s="61">
        <v>2</v>
      </c>
      <c r="J8" s="61">
        <v>2</v>
      </c>
      <c r="K8" s="61">
        <v>7</v>
      </c>
      <c r="L8" s="61">
        <v>1</v>
      </c>
      <c r="M8" s="61">
        <v>6</v>
      </c>
      <c r="N8" s="61">
        <v>6</v>
      </c>
      <c r="O8" s="61">
        <v>6</v>
      </c>
      <c r="P8" s="61">
        <v>6</v>
      </c>
      <c r="Q8" s="61">
        <v>2</v>
      </c>
      <c r="R8" s="61">
        <v>2</v>
      </c>
      <c r="S8" s="61">
        <v>4</v>
      </c>
      <c r="T8" s="61">
        <v>6</v>
      </c>
      <c r="U8" s="61">
        <v>1</v>
      </c>
      <c r="V8" s="61">
        <v>7</v>
      </c>
      <c r="W8" s="61">
        <v>1</v>
      </c>
      <c r="X8" s="61">
        <v>2</v>
      </c>
      <c r="Y8" s="61">
        <v>2</v>
      </c>
      <c r="Z8" s="61">
        <v>6</v>
      </c>
    </row>
    <row r="9" spans="1:27" x14ac:dyDescent="0.25">
      <c r="A9" s="61">
        <v>4</v>
      </c>
      <c r="B9" s="61">
        <v>4</v>
      </c>
      <c r="C9" s="61">
        <v>7</v>
      </c>
      <c r="D9" s="61">
        <v>1</v>
      </c>
      <c r="E9" s="61">
        <v>2</v>
      </c>
      <c r="F9" s="61">
        <v>1</v>
      </c>
      <c r="G9" s="61">
        <v>1</v>
      </c>
      <c r="H9" s="61">
        <v>4</v>
      </c>
      <c r="I9" s="61">
        <v>5</v>
      </c>
      <c r="J9" s="61">
        <v>7</v>
      </c>
      <c r="K9" s="61">
        <v>6</v>
      </c>
      <c r="L9" s="61">
        <v>4</v>
      </c>
      <c r="M9" s="61">
        <v>6</v>
      </c>
      <c r="N9" s="61">
        <v>4</v>
      </c>
      <c r="O9" s="61">
        <v>1</v>
      </c>
      <c r="P9" s="61">
        <v>3</v>
      </c>
      <c r="Q9" s="61">
        <v>5</v>
      </c>
      <c r="R9" s="61">
        <v>6</v>
      </c>
      <c r="S9" s="61">
        <v>4</v>
      </c>
      <c r="T9" s="61">
        <v>4</v>
      </c>
      <c r="U9" s="61">
        <v>6</v>
      </c>
      <c r="V9" s="61">
        <v>5</v>
      </c>
      <c r="W9" s="61">
        <v>3</v>
      </c>
      <c r="X9" s="61">
        <v>7</v>
      </c>
      <c r="Y9" s="61">
        <v>4</v>
      </c>
      <c r="Z9" s="61">
        <v>1</v>
      </c>
    </row>
    <row r="10" spans="1:27" x14ac:dyDescent="0.25">
      <c r="A10" s="61">
        <v>4</v>
      </c>
      <c r="B10" s="61">
        <v>4</v>
      </c>
      <c r="C10" s="61">
        <v>6</v>
      </c>
      <c r="D10" s="61">
        <v>3</v>
      </c>
      <c r="E10" s="61">
        <v>5</v>
      </c>
      <c r="F10" s="61">
        <v>3</v>
      </c>
      <c r="G10" s="61">
        <v>3</v>
      </c>
      <c r="H10" s="61">
        <v>4</v>
      </c>
      <c r="I10" s="61">
        <v>6</v>
      </c>
      <c r="J10" s="61">
        <v>5</v>
      </c>
      <c r="K10" s="61">
        <v>3</v>
      </c>
      <c r="L10" s="61">
        <v>4</v>
      </c>
      <c r="M10" s="61">
        <v>3</v>
      </c>
      <c r="N10" s="61">
        <v>4</v>
      </c>
      <c r="O10" s="61">
        <v>5</v>
      </c>
      <c r="P10" s="61">
        <v>3</v>
      </c>
      <c r="Q10" s="61">
        <v>6</v>
      </c>
      <c r="R10" s="61">
        <v>6</v>
      </c>
      <c r="S10" s="61">
        <v>5</v>
      </c>
      <c r="T10" s="61">
        <v>3</v>
      </c>
      <c r="U10" s="61">
        <v>5</v>
      </c>
      <c r="V10" s="61">
        <v>3</v>
      </c>
      <c r="W10" s="61">
        <v>6</v>
      </c>
      <c r="X10" s="61">
        <v>6</v>
      </c>
      <c r="Y10" s="61">
        <v>5</v>
      </c>
      <c r="Z10" s="61">
        <v>5</v>
      </c>
    </row>
    <row r="11" spans="1:27" x14ac:dyDescent="0.25">
      <c r="A11" s="61">
        <v>7</v>
      </c>
      <c r="B11" s="61">
        <v>7</v>
      </c>
      <c r="C11" s="61">
        <v>2</v>
      </c>
      <c r="D11" s="61">
        <v>1</v>
      </c>
      <c r="E11" s="61">
        <v>1</v>
      </c>
      <c r="F11" s="61">
        <v>6</v>
      </c>
      <c r="G11" s="61">
        <v>6</v>
      </c>
      <c r="H11" s="61">
        <v>6</v>
      </c>
      <c r="I11" s="61">
        <v>4</v>
      </c>
      <c r="J11" s="61">
        <v>4</v>
      </c>
      <c r="K11" s="61">
        <v>7</v>
      </c>
      <c r="L11" s="61">
        <v>1</v>
      </c>
      <c r="M11" s="61">
        <v>7</v>
      </c>
      <c r="N11" s="61">
        <v>7</v>
      </c>
      <c r="O11" s="61">
        <v>4</v>
      </c>
      <c r="P11" s="61">
        <v>7</v>
      </c>
      <c r="Q11" s="61">
        <v>2</v>
      </c>
      <c r="R11" s="61">
        <v>3</v>
      </c>
      <c r="S11" s="61">
        <v>2</v>
      </c>
      <c r="T11" s="61">
        <v>6</v>
      </c>
      <c r="U11" s="61">
        <v>2</v>
      </c>
      <c r="V11" s="61">
        <v>7</v>
      </c>
      <c r="W11" s="61">
        <v>1</v>
      </c>
      <c r="X11" s="61">
        <v>2</v>
      </c>
      <c r="Y11" s="61">
        <v>2</v>
      </c>
      <c r="Z11" s="61">
        <v>6</v>
      </c>
    </row>
    <row r="12" spans="1:27" x14ac:dyDescent="0.25">
      <c r="A12" s="61">
        <v>7</v>
      </c>
      <c r="B12" s="61">
        <v>5</v>
      </c>
      <c r="C12" s="61">
        <v>4</v>
      </c>
      <c r="D12" s="61">
        <v>2</v>
      </c>
      <c r="E12" s="61">
        <v>1</v>
      </c>
      <c r="F12" s="61">
        <v>3</v>
      </c>
      <c r="G12" s="61">
        <v>4</v>
      </c>
      <c r="H12" s="61">
        <v>7</v>
      </c>
      <c r="I12" s="61">
        <v>3</v>
      </c>
      <c r="J12" s="61">
        <v>5</v>
      </c>
      <c r="K12" s="61">
        <v>5</v>
      </c>
      <c r="L12" s="61">
        <v>1</v>
      </c>
      <c r="M12" s="61">
        <v>3</v>
      </c>
      <c r="N12" s="61">
        <v>3</v>
      </c>
      <c r="O12" s="61">
        <v>3</v>
      </c>
      <c r="P12" s="61">
        <v>6</v>
      </c>
      <c r="Q12" s="61">
        <v>1</v>
      </c>
      <c r="R12" s="61">
        <v>4</v>
      </c>
      <c r="S12" s="61">
        <v>2</v>
      </c>
      <c r="T12" s="61">
        <v>4</v>
      </c>
      <c r="U12" s="61">
        <v>4</v>
      </c>
      <c r="V12" s="61">
        <v>6</v>
      </c>
      <c r="W12" s="61">
        <v>2</v>
      </c>
      <c r="X12" s="61">
        <v>3</v>
      </c>
      <c r="Y12" s="61">
        <v>4</v>
      </c>
      <c r="Z12" s="61">
        <v>4</v>
      </c>
    </row>
    <row r="13" spans="1:27" x14ac:dyDescent="0.25">
      <c r="A13" s="61">
        <v>5</v>
      </c>
      <c r="B13" s="61">
        <v>4</v>
      </c>
      <c r="C13" s="61">
        <v>3</v>
      </c>
      <c r="D13" s="61">
        <v>4</v>
      </c>
      <c r="E13" s="61">
        <v>3</v>
      </c>
      <c r="F13" s="61">
        <v>4</v>
      </c>
      <c r="G13" s="61">
        <v>4</v>
      </c>
      <c r="H13" s="61">
        <v>4</v>
      </c>
      <c r="I13" s="61">
        <v>3</v>
      </c>
      <c r="J13" s="61">
        <v>3</v>
      </c>
      <c r="K13" s="61">
        <v>5</v>
      </c>
      <c r="L13" s="61">
        <v>3</v>
      </c>
      <c r="M13" s="61">
        <v>3</v>
      </c>
      <c r="N13" s="61">
        <v>5</v>
      </c>
      <c r="O13" s="61">
        <v>5</v>
      </c>
      <c r="P13" s="61">
        <v>4</v>
      </c>
      <c r="Q13" s="61">
        <v>3</v>
      </c>
      <c r="R13" s="61">
        <v>4</v>
      </c>
      <c r="S13" s="61">
        <v>4</v>
      </c>
      <c r="T13" s="61">
        <v>4</v>
      </c>
      <c r="U13" s="61">
        <v>3</v>
      </c>
      <c r="V13" s="61">
        <v>5</v>
      </c>
      <c r="W13" s="61">
        <v>3</v>
      </c>
      <c r="X13" s="61">
        <v>4</v>
      </c>
      <c r="Y13" s="61">
        <v>4</v>
      </c>
      <c r="Z13" s="61">
        <v>5</v>
      </c>
    </row>
    <row r="14" spans="1:27" x14ac:dyDescent="0.25">
      <c r="A14" s="61">
        <v>5</v>
      </c>
      <c r="B14" s="61">
        <v>5</v>
      </c>
      <c r="C14" s="61">
        <v>4</v>
      </c>
      <c r="D14" s="61">
        <v>5</v>
      </c>
      <c r="E14" s="61">
        <v>2</v>
      </c>
      <c r="F14" s="61">
        <v>5</v>
      </c>
      <c r="G14" s="61">
        <v>4</v>
      </c>
      <c r="H14" s="61">
        <v>5</v>
      </c>
      <c r="I14" s="61">
        <v>5</v>
      </c>
      <c r="J14" s="61">
        <v>4</v>
      </c>
      <c r="K14" s="61">
        <v>5</v>
      </c>
      <c r="L14" s="61">
        <v>2</v>
      </c>
      <c r="M14" s="61">
        <v>4</v>
      </c>
      <c r="N14" s="61">
        <v>6</v>
      </c>
      <c r="O14" s="61">
        <v>4</v>
      </c>
      <c r="P14" s="61">
        <v>5</v>
      </c>
      <c r="Q14" s="61">
        <v>4</v>
      </c>
      <c r="R14" s="61">
        <v>4</v>
      </c>
      <c r="S14" s="61">
        <v>3</v>
      </c>
      <c r="T14" s="61">
        <v>6</v>
      </c>
      <c r="U14" s="61">
        <v>2</v>
      </c>
      <c r="V14" s="61">
        <v>6</v>
      </c>
      <c r="W14" s="61">
        <v>2</v>
      </c>
      <c r="X14" s="61">
        <v>3</v>
      </c>
      <c r="Y14" s="61">
        <v>3</v>
      </c>
      <c r="Z14" s="61">
        <v>4</v>
      </c>
    </row>
    <row r="15" spans="1:27" x14ac:dyDescent="0.25">
      <c r="A15" s="61">
        <v>4</v>
      </c>
      <c r="B15" s="61">
        <v>6</v>
      </c>
      <c r="C15" s="61">
        <v>5</v>
      </c>
      <c r="D15" s="61">
        <v>6</v>
      </c>
      <c r="E15" s="61">
        <v>3</v>
      </c>
      <c r="F15" s="61">
        <v>5</v>
      </c>
      <c r="G15" s="61">
        <v>4</v>
      </c>
      <c r="H15" s="61">
        <v>1</v>
      </c>
      <c r="I15" s="61">
        <v>5</v>
      </c>
      <c r="J15" s="61">
        <v>3</v>
      </c>
      <c r="K15" s="61">
        <v>6</v>
      </c>
      <c r="L15" s="61">
        <v>2</v>
      </c>
      <c r="M15" s="61">
        <v>2</v>
      </c>
      <c r="N15" s="61">
        <v>4</v>
      </c>
      <c r="O15" s="61">
        <v>5</v>
      </c>
      <c r="P15" s="61">
        <v>3</v>
      </c>
      <c r="Q15" s="61">
        <v>5</v>
      </c>
      <c r="R15" s="61">
        <v>4</v>
      </c>
      <c r="S15" s="61">
        <v>5</v>
      </c>
      <c r="T15" s="61">
        <v>4</v>
      </c>
      <c r="U15" s="61">
        <v>2</v>
      </c>
      <c r="V15" s="61">
        <v>6</v>
      </c>
      <c r="W15" s="61">
        <v>6</v>
      </c>
      <c r="X15" s="61">
        <v>3</v>
      </c>
      <c r="Y15" s="61">
        <v>3</v>
      </c>
      <c r="Z15" s="61">
        <v>5</v>
      </c>
    </row>
    <row r="16" spans="1:27" x14ac:dyDescent="0.25">
      <c r="A16" s="61">
        <v>5</v>
      </c>
      <c r="B16" s="61">
        <v>5</v>
      </c>
      <c r="C16" s="61">
        <v>5</v>
      </c>
      <c r="D16" s="61">
        <v>4</v>
      </c>
      <c r="E16" s="61">
        <v>3</v>
      </c>
      <c r="F16" s="61">
        <v>3</v>
      </c>
      <c r="G16" s="61">
        <v>3</v>
      </c>
      <c r="H16" s="61">
        <v>5</v>
      </c>
      <c r="I16" s="61">
        <v>6</v>
      </c>
      <c r="J16" s="61">
        <v>3</v>
      </c>
      <c r="K16" s="61">
        <v>5</v>
      </c>
      <c r="L16" s="61">
        <v>3</v>
      </c>
      <c r="M16" s="61">
        <v>5</v>
      </c>
      <c r="N16" s="61">
        <v>4</v>
      </c>
      <c r="O16" s="61">
        <v>5</v>
      </c>
      <c r="P16" s="61">
        <v>5</v>
      </c>
      <c r="Q16" s="61">
        <v>5</v>
      </c>
      <c r="R16" s="61">
        <v>5</v>
      </c>
      <c r="S16" s="61">
        <v>4</v>
      </c>
      <c r="T16" s="61">
        <v>3</v>
      </c>
      <c r="U16" s="61">
        <v>5</v>
      </c>
      <c r="V16" s="61">
        <v>5</v>
      </c>
      <c r="W16" s="61">
        <v>3</v>
      </c>
      <c r="X16" s="61">
        <v>4</v>
      </c>
      <c r="Y16" s="61">
        <v>4</v>
      </c>
      <c r="Z16" s="61">
        <v>5</v>
      </c>
    </row>
    <row r="17" spans="1:26" x14ac:dyDescent="0.25">
      <c r="A17" s="61">
        <v>6</v>
      </c>
      <c r="B17" s="61">
        <v>6</v>
      </c>
      <c r="C17" s="61">
        <v>5</v>
      </c>
      <c r="D17" s="61">
        <v>2</v>
      </c>
      <c r="E17" s="61">
        <v>1</v>
      </c>
      <c r="F17" s="61">
        <v>4</v>
      </c>
      <c r="G17" s="61">
        <v>4</v>
      </c>
      <c r="H17" s="61">
        <v>4</v>
      </c>
      <c r="I17" s="61">
        <v>4</v>
      </c>
      <c r="J17" s="61">
        <v>3</v>
      </c>
      <c r="K17" s="61">
        <v>4</v>
      </c>
      <c r="L17" s="61">
        <v>2</v>
      </c>
      <c r="M17" s="61">
        <v>5</v>
      </c>
      <c r="N17" s="61">
        <v>5</v>
      </c>
      <c r="O17" s="61">
        <v>4</v>
      </c>
      <c r="P17" s="61">
        <v>4</v>
      </c>
      <c r="Q17" s="61">
        <v>2</v>
      </c>
      <c r="R17" s="61">
        <v>4</v>
      </c>
      <c r="S17" s="61">
        <v>4</v>
      </c>
      <c r="T17" s="61">
        <v>4</v>
      </c>
      <c r="U17" s="61">
        <v>3</v>
      </c>
      <c r="V17" s="61">
        <v>4</v>
      </c>
      <c r="W17" s="61">
        <v>3</v>
      </c>
      <c r="X17" s="61">
        <v>4</v>
      </c>
      <c r="Y17" s="61">
        <v>4</v>
      </c>
      <c r="Z17" s="61">
        <v>4</v>
      </c>
    </row>
    <row r="18" spans="1:26" x14ac:dyDescent="0.25">
      <c r="A18" s="61">
        <v>7</v>
      </c>
      <c r="B18" s="61">
        <v>7</v>
      </c>
      <c r="C18" s="61">
        <v>1</v>
      </c>
      <c r="D18" s="61">
        <v>1</v>
      </c>
      <c r="E18" s="61">
        <v>1</v>
      </c>
      <c r="F18" s="61">
        <v>4</v>
      </c>
      <c r="G18" s="61">
        <v>4</v>
      </c>
      <c r="H18" s="61">
        <v>6</v>
      </c>
      <c r="I18" s="61">
        <v>4</v>
      </c>
      <c r="J18" s="61">
        <v>4</v>
      </c>
      <c r="K18" s="61">
        <v>6</v>
      </c>
      <c r="L18" s="61">
        <v>1</v>
      </c>
      <c r="M18" s="61">
        <v>7</v>
      </c>
      <c r="N18" s="61">
        <v>5</v>
      </c>
      <c r="O18" s="61">
        <v>5</v>
      </c>
      <c r="P18" s="61">
        <v>7</v>
      </c>
      <c r="Q18" s="61">
        <v>1</v>
      </c>
      <c r="R18" s="61">
        <v>4</v>
      </c>
      <c r="S18" s="61">
        <v>4</v>
      </c>
      <c r="T18" s="61">
        <v>7</v>
      </c>
      <c r="U18" s="61">
        <v>3</v>
      </c>
      <c r="V18" s="61">
        <v>6</v>
      </c>
      <c r="W18" s="61">
        <v>4</v>
      </c>
      <c r="X18" s="61">
        <v>4</v>
      </c>
      <c r="Y18" s="61">
        <v>3</v>
      </c>
      <c r="Z18" s="61">
        <v>5</v>
      </c>
    </row>
    <row r="19" spans="1:26" x14ac:dyDescent="0.25">
      <c r="A19" s="61">
        <v>5</v>
      </c>
      <c r="B19" s="61">
        <v>6</v>
      </c>
      <c r="C19" s="61">
        <v>5</v>
      </c>
      <c r="D19" s="61">
        <v>3</v>
      </c>
      <c r="E19" s="61">
        <v>1</v>
      </c>
      <c r="F19" s="61">
        <v>3</v>
      </c>
      <c r="G19" s="61">
        <v>3</v>
      </c>
      <c r="H19" s="61">
        <v>4</v>
      </c>
      <c r="I19" s="61">
        <v>4</v>
      </c>
      <c r="J19" s="61">
        <v>4</v>
      </c>
      <c r="K19" s="61">
        <v>4</v>
      </c>
      <c r="L19" s="61">
        <v>4</v>
      </c>
      <c r="M19" s="61">
        <v>4</v>
      </c>
      <c r="N19" s="61">
        <v>4</v>
      </c>
      <c r="O19" s="61">
        <v>4</v>
      </c>
      <c r="P19" s="61">
        <v>4</v>
      </c>
      <c r="Q19" s="61">
        <v>4</v>
      </c>
      <c r="R19" s="61">
        <v>4</v>
      </c>
      <c r="S19" s="61">
        <v>4</v>
      </c>
      <c r="T19" s="61">
        <v>4</v>
      </c>
      <c r="U19" s="61">
        <v>4</v>
      </c>
      <c r="V19" s="61">
        <v>4</v>
      </c>
      <c r="W19" s="61">
        <v>4</v>
      </c>
      <c r="X19" s="61">
        <v>4</v>
      </c>
      <c r="Y19" s="61">
        <v>4</v>
      </c>
      <c r="Z19" s="61">
        <v>4</v>
      </c>
    </row>
    <row r="20" spans="1:26" x14ac:dyDescent="0.25">
      <c r="A20" s="61">
        <v>7</v>
      </c>
      <c r="B20" s="61">
        <v>7</v>
      </c>
      <c r="C20" s="61">
        <v>1</v>
      </c>
      <c r="D20" s="61">
        <v>1</v>
      </c>
      <c r="E20" s="61">
        <v>1</v>
      </c>
      <c r="F20" s="61">
        <v>7</v>
      </c>
      <c r="G20" s="61">
        <v>6</v>
      </c>
      <c r="H20" s="61">
        <v>5</v>
      </c>
      <c r="I20" s="61">
        <v>5</v>
      </c>
      <c r="J20" s="61">
        <v>3</v>
      </c>
      <c r="K20" s="61">
        <v>4</v>
      </c>
      <c r="L20" s="61">
        <v>2</v>
      </c>
      <c r="M20" s="61">
        <v>3</v>
      </c>
      <c r="N20" s="61">
        <v>6</v>
      </c>
      <c r="O20" s="61">
        <v>5</v>
      </c>
      <c r="P20" s="61">
        <v>5</v>
      </c>
      <c r="Q20" s="61">
        <v>3</v>
      </c>
      <c r="R20" s="61">
        <v>4</v>
      </c>
      <c r="S20" s="61">
        <v>4</v>
      </c>
      <c r="T20" s="61">
        <v>6</v>
      </c>
      <c r="U20" s="61">
        <v>2</v>
      </c>
      <c r="V20" s="61">
        <v>6</v>
      </c>
      <c r="W20" s="61">
        <v>2</v>
      </c>
      <c r="X20" s="61">
        <v>3</v>
      </c>
      <c r="Y20" s="61">
        <v>3</v>
      </c>
      <c r="Z20" s="61">
        <v>5</v>
      </c>
    </row>
    <row r="21" spans="1:26" x14ac:dyDescent="0.25">
      <c r="A21" s="61">
        <v>3</v>
      </c>
      <c r="B21" s="61">
        <v>3</v>
      </c>
      <c r="C21" s="61">
        <v>3</v>
      </c>
      <c r="D21" s="61">
        <v>3</v>
      </c>
      <c r="E21" s="61">
        <v>3</v>
      </c>
      <c r="F21" s="61">
        <v>3</v>
      </c>
      <c r="G21" s="61">
        <v>3</v>
      </c>
      <c r="H21" s="61">
        <v>3</v>
      </c>
      <c r="I21" s="61">
        <v>5</v>
      </c>
      <c r="J21" s="61">
        <v>3</v>
      </c>
      <c r="K21" s="61">
        <v>5</v>
      </c>
      <c r="L21" s="61">
        <v>4</v>
      </c>
      <c r="M21" s="61">
        <v>3</v>
      </c>
      <c r="N21" s="61">
        <v>4</v>
      </c>
      <c r="O21" s="61">
        <v>4</v>
      </c>
      <c r="P21" s="61">
        <v>4</v>
      </c>
      <c r="Q21" s="61">
        <v>4</v>
      </c>
      <c r="R21" s="61">
        <v>4</v>
      </c>
      <c r="S21" s="61">
        <v>4</v>
      </c>
      <c r="T21" s="61">
        <v>4</v>
      </c>
      <c r="U21" s="61">
        <v>4</v>
      </c>
      <c r="V21" s="61">
        <v>4</v>
      </c>
      <c r="W21" s="61">
        <v>4</v>
      </c>
      <c r="X21" s="61">
        <v>4</v>
      </c>
      <c r="Y21" s="61">
        <v>4</v>
      </c>
      <c r="Z21" s="61">
        <v>4</v>
      </c>
    </row>
    <row r="22" spans="1:26" x14ac:dyDescent="0.25">
      <c r="A22" s="61">
        <v>6</v>
      </c>
      <c r="B22" s="61">
        <v>3</v>
      </c>
      <c r="C22" s="61">
        <v>5</v>
      </c>
      <c r="D22" s="61">
        <v>4</v>
      </c>
      <c r="E22" s="61">
        <v>5</v>
      </c>
      <c r="F22" s="61">
        <v>3</v>
      </c>
      <c r="G22" s="61">
        <v>3</v>
      </c>
      <c r="H22" s="61">
        <v>5</v>
      </c>
      <c r="I22" s="61">
        <v>3</v>
      </c>
      <c r="J22" s="61">
        <v>3</v>
      </c>
      <c r="K22" s="61">
        <v>5</v>
      </c>
      <c r="L22" s="61">
        <v>3</v>
      </c>
      <c r="M22" s="61">
        <v>5</v>
      </c>
      <c r="N22" s="61">
        <v>5</v>
      </c>
      <c r="O22" s="61">
        <v>5</v>
      </c>
      <c r="P22" s="61">
        <v>5</v>
      </c>
      <c r="Q22" s="61">
        <v>3</v>
      </c>
      <c r="R22" s="61">
        <v>4</v>
      </c>
      <c r="S22" s="61">
        <v>3</v>
      </c>
      <c r="T22" s="61">
        <v>5</v>
      </c>
      <c r="U22" s="61">
        <v>3</v>
      </c>
      <c r="V22" s="61">
        <v>5</v>
      </c>
      <c r="W22" s="61">
        <v>3</v>
      </c>
      <c r="X22" s="61">
        <v>4</v>
      </c>
      <c r="Y22" s="61">
        <v>3</v>
      </c>
      <c r="Z22" s="61">
        <v>5</v>
      </c>
    </row>
    <row r="23" spans="1:26" x14ac:dyDescent="0.25">
      <c r="A23" s="61">
        <v>4</v>
      </c>
      <c r="B23" s="61">
        <v>6</v>
      </c>
      <c r="C23" s="61">
        <v>4</v>
      </c>
      <c r="D23" s="61">
        <v>2</v>
      </c>
      <c r="E23" s="61">
        <v>4</v>
      </c>
      <c r="F23" s="61">
        <v>4</v>
      </c>
      <c r="G23" s="61">
        <v>4</v>
      </c>
      <c r="H23" s="61">
        <v>1</v>
      </c>
      <c r="I23" s="61">
        <v>7</v>
      </c>
      <c r="J23" s="61">
        <v>4</v>
      </c>
      <c r="K23" s="61">
        <v>4</v>
      </c>
      <c r="L23" s="61">
        <v>4</v>
      </c>
      <c r="M23" s="61">
        <v>6</v>
      </c>
      <c r="N23" s="61">
        <v>4</v>
      </c>
      <c r="O23" s="61">
        <v>4</v>
      </c>
      <c r="P23" s="61">
        <v>4</v>
      </c>
      <c r="Q23" s="61">
        <v>4</v>
      </c>
      <c r="R23" s="61">
        <v>4</v>
      </c>
      <c r="S23" s="61">
        <v>4</v>
      </c>
      <c r="T23" s="61">
        <v>3</v>
      </c>
      <c r="U23" s="61">
        <v>4</v>
      </c>
      <c r="V23" s="61">
        <v>4</v>
      </c>
      <c r="W23" s="61">
        <v>3</v>
      </c>
      <c r="X23" s="61">
        <v>4</v>
      </c>
      <c r="Y23" s="61">
        <v>4</v>
      </c>
      <c r="Z23" s="61">
        <v>4</v>
      </c>
    </row>
    <row r="24" spans="1:26" x14ac:dyDescent="0.25">
      <c r="A24" s="61">
        <v>4</v>
      </c>
      <c r="B24" s="61">
        <v>4</v>
      </c>
      <c r="C24" s="61">
        <v>4</v>
      </c>
      <c r="D24" s="61">
        <v>4</v>
      </c>
      <c r="E24" s="61">
        <v>4</v>
      </c>
      <c r="F24" s="61">
        <v>4</v>
      </c>
      <c r="G24" s="61">
        <v>4</v>
      </c>
      <c r="H24" s="61">
        <v>4</v>
      </c>
      <c r="I24" s="61">
        <v>4</v>
      </c>
      <c r="J24" s="61">
        <v>4</v>
      </c>
      <c r="K24" s="61">
        <v>4</v>
      </c>
      <c r="L24" s="61">
        <v>4</v>
      </c>
      <c r="M24" s="61">
        <v>4</v>
      </c>
      <c r="N24" s="61">
        <v>4</v>
      </c>
      <c r="O24" s="61">
        <v>4</v>
      </c>
      <c r="P24" s="61">
        <v>4</v>
      </c>
      <c r="Q24" s="61">
        <v>4</v>
      </c>
      <c r="R24" s="61">
        <v>4</v>
      </c>
      <c r="S24" s="61">
        <v>4</v>
      </c>
      <c r="T24" s="61">
        <v>4</v>
      </c>
      <c r="U24" s="61">
        <v>4</v>
      </c>
      <c r="V24" s="61">
        <v>4</v>
      </c>
      <c r="W24" s="61">
        <v>4</v>
      </c>
      <c r="X24" s="61">
        <v>4</v>
      </c>
      <c r="Y24" s="61">
        <v>4</v>
      </c>
      <c r="Z24" s="61">
        <v>4</v>
      </c>
    </row>
    <row r="25" spans="1:26" x14ac:dyDescent="0.25">
      <c r="A25" s="61">
        <v>3</v>
      </c>
      <c r="B25" s="61">
        <v>4</v>
      </c>
      <c r="C25" s="61">
        <v>3</v>
      </c>
      <c r="D25" s="61">
        <v>2</v>
      </c>
      <c r="E25" s="61">
        <v>4</v>
      </c>
      <c r="F25" s="61">
        <v>3</v>
      </c>
      <c r="G25" s="61">
        <v>3</v>
      </c>
      <c r="H25" s="61">
        <v>2</v>
      </c>
      <c r="I25" s="61">
        <v>5</v>
      </c>
      <c r="J25" s="61">
        <v>4</v>
      </c>
      <c r="K25" s="61">
        <v>4</v>
      </c>
      <c r="L25" s="61">
        <v>4</v>
      </c>
      <c r="M25" s="61">
        <v>2</v>
      </c>
      <c r="N25" s="61">
        <v>3</v>
      </c>
      <c r="O25" s="61">
        <v>3</v>
      </c>
      <c r="P25" s="61">
        <v>3</v>
      </c>
      <c r="Q25" s="61">
        <v>3</v>
      </c>
      <c r="R25" s="61">
        <v>5</v>
      </c>
      <c r="S25" s="61">
        <v>5</v>
      </c>
      <c r="T25" s="61">
        <v>2</v>
      </c>
      <c r="U25" s="61">
        <v>6</v>
      </c>
      <c r="V25" s="61">
        <v>4</v>
      </c>
      <c r="W25" s="61">
        <v>5</v>
      </c>
      <c r="X25" s="61">
        <v>3</v>
      </c>
      <c r="Y25" s="61">
        <v>3</v>
      </c>
      <c r="Z25" s="61">
        <v>4</v>
      </c>
    </row>
    <row r="26" spans="1:26" x14ac:dyDescent="0.25">
      <c r="A26" s="61">
        <v>5</v>
      </c>
      <c r="B26" s="61">
        <v>5</v>
      </c>
      <c r="C26" s="61">
        <v>3</v>
      </c>
      <c r="D26" s="61">
        <v>3</v>
      </c>
      <c r="E26" s="61">
        <v>2</v>
      </c>
      <c r="F26" s="61">
        <v>6</v>
      </c>
      <c r="G26" s="61">
        <v>5</v>
      </c>
      <c r="H26" s="61">
        <v>6</v>
      </c>
      <c r="I26" s="61">
        <v>6</v>
      </c>
      <c r="J26" s="61">
        <v>3</v>
      </c>
      <c r="K26" s="61">
        <v>5</v>
      </c>
      <c r="L26" s="61">
        <v>2</v>
      </c>
      <c r="M26" s="61">
        <v>5</v>
      </c>
      <c r="N26" s="61">
        <v>5</v>
      </c>
      <c r="O26" s="61">
        <v>5</v>
      </c>
      <c r="P26" s="61">
        <v>4</v>
      </c>
      <c r="Q26" s="61">
        <v>4</v>
      </c>
      <c r="R26" s="61">
        <v>4</v>
      </c>
      <c r="S26" s="61">
        <v>4</v>
      </c>
      <c r="T26" s="61">
        <v>3</v>
      </c>
      <c r="U26" s="61">
        <v>4</v>
      </c>
      <c r="V26" s="61">
        <v>5</v>
      </c>
      <c r="W26" s="61">
        <v>4</v>
      </c>
      <c r="X26" s="61">
        <v>4</v>
      </c>
      <c r="Y26" s="61">
        <v>3</v>
      </c>
      <c r="Z26" s="61">
        <v>5</v>
      </c>
    </row>
    <row r="27" spans="1:26" x14ac:dyDescent="0.25">
      <c r="A27" s="61">
        <v>4</v>
      </c>
      <c r="B27" s="61">
        <v>4</v>
      </c>
      <c r="C27" s="61">
        <v>4</v>
      </c>
      <c r="D27" s="61">
        <v>4</v>
      </c>
      <c r="E27" s="61">
        <v>2</v>
      </c>
      <c r="F27" s="61">
        <v>4</v>
      </c>
      <c r="G27" s="61">
        <v>4</v>
      </c>
      <c r="H27" s="61">
        <v>4</v>
      </c>
      <c r="I27" s="61">
        <v>4</v>
      </c>
      <c r="J27" s="61">
        <v>4</v>
      </c>
      <c r="K27" s="61">
        <v>4</v>
      </c>
      <c r="L27" s="61">
        <v>4</v>
      </c>
      <c r="M27" s="61">
        <v>4</v>
      </c>
      <c r="N27" s="61">
        <v>4</v>
      </c>
      <c r="O27" s="61">
        <v>4</v>
      </c>
      <c r="P27" s="61">
        <v>4</v>
      </c>
      <c r="Q27" s="61">
        <v>3</v>
      </c>
      <c r="R27" s="61">
        <v>4</v>
      </c>
      <c r="S27" s="61">
        <v>4</v>
      </c>
      <c r="T27" s="61">
        <v>4</v>
      </c>
      <c r="U27" s="61">
        <v>4</v>
      </c>
      <c r="V27" s="61">
        <v>4</v>
      </c>
      <c r="W27" s="61">
        <v>4</v>
      </c>
      <c r="X27" s="61">
        <v>5</v>
      </c>
      <c r="Y27" s="61">
        <v>4</v>
      </c>
      <c r="Z27" s="61">
        <v>4</v>
      </c>
    </row>
    <row r="28" spans="1:26" x14ac:dyDescent="0.25">
      <c r="A28" s="61">
        <v>5</v>
      </c>
      <c r="B28" s="61">
        <v>5</v>
      </c>
      <c r="C28" s="61">
        <v>5</v>
      </c>
      <c r="D28" s="61">
        <v>5</v>
      </c>
      <c r="E28" s="61">
        <v>5</v>
      </c>
      <c r="F28" s="61">
        <v>2</v>
      </c>
      <c r="G28" s="61">
        <v>2</v>
      </c>
      <c r="H28" s="61">
        <v>2</v>
      </c>
      <c r="I28" s="61">
        <v>5</v>
      </c>
      <c r="J28" s="61">
        <v>5</v>
      </c>
      <c r="K28" s="61">
        <v>5</v>
      </c>
      <c r="L28" s="61">
        <v>5</v>
      </c>
      <c r="M28" s="61">
        <v>2</v>
      </c>
      <c r="N28" s="61">
        <v>2</v>
      </c>
      <c r="O28" s="61">
        <v>5</v>
      </c>
      <c r="P28" s="61">
        <v>2</v>
      </c>
      <c r="Q28" s="61">
        <v>5</v>
      </c>
      <c r="R28" s="61">
        <v>5</v>
      </c>
      <c r="S28" s="61">
        <v>5</v>
      </c>
      <c r="T28" s="61">
        <v>2</v>
      </c>
      <c r="U28" s="61">
        <v>5</v>
      </c>
      <c r="V28" s="61">
        <v>2</v>
      </c>
      <c r="W28" s="61">
        <v>5</v>
      </c>
      <c r="X28" s="61">
        <v>5</v>
      </c>
      <c r="Y28" s="61">
        <v>5</v>
      </c>
      <c r="Z28" s="61">
        <v>5</v>
      </c>
    </row>
    <row r="29" spans="1:26" x14ac:dyDescent="0.25">
      <c r="A29" s="61">
        <v>5</v>
      </c>
      <c r="B29" s="61">
        <v>6</v>
      </c>
      <c r="C29" s="61">
        <v>6</v>
      </c>
      <c r="D29" s="61">
        <v>2</v>
      </c>
      <c r="E29" s="61">
        <v>4</v>
      </c>
      <c r="F29" s="61">
        <v>3</v>
      </c>
      <c r="G29" s="61">
        <v>3</v>
      </c>
      <c r="H29" s="61">
        <v>6</v>
      </c>
      <c r="I29" s="61">
        <v>5</v>
      </c>
      <c r="J29" s="61">
        <v>5</v>
      </c>
      <c r="K29" s="61">
        <v>5</v>
      </c>
      <c r="L29" s="61">
        <v>2</v>
      </c>
      <c r="M29" s="61">
        <v>6</v>
      </c>
      <c r="N29" s="61">
        <v>3</v>
      </c>
      <c r="O29" s="61">
        <v>3</v>
      </c>
      <c r="P29" s="61">
        <v>4</v>
      </c>
      <c r="Q29" s="61">
        <v>3</v>
      </c>
      <c r="R29" s="61">
        <v>5</v>
      </c>
      <c r="S29" s="61">
        <v>3</v>
      </c>
      <c r="T29" s="61">
        <v>6</v>
      </c>
      <c r="U29" s="61">
        <v>2</v>
      </c>
      <c r="V29" s="61">
        <v>5</v>
      </c>
      <c r="W29" s="61">
        <v>2</v>
      </c>
      <c r="X29" s="61">
        <v>5</v>
      </c>
      <c r="Y29" s="61">
        <v>4</v>
      </c>
      <c r="Z29" s="61">
        <v>2</v>
      </c>
    </row>
    <row r="30" spans="1:26" x14ac:dyDescent="0.25">
      <c r="A30" s="61">
        <v>4</v>
      </c>
      <c r="B30" s="61">
        <v>4</v>
      </c>
      <c r="C30" s="61">
        <v>7</v>
      </c>
      <c r="D30" s="61">
        <v>4</v>
      </c>
      <c r="E30" s="61">
        <v>3</v>
      </c>
      <c r="F30" s="61">
        <v>3</v>
      </c>
      <c r="G30" s="61">
        <v>3</v>
      </c>
      <c r="H30" s="61">
        <v>4</v>
      </c>
      <c r="I30" s="61">
        <v>4</v>
      </c>
      <c r="J30" s="61">
        <v>7</v>
      </c>
      <c r="K30" s="61">
        <v>5</v>
      </c>
      <c r="L30" s="61">
        <v>4</v>
      </c>
      <c r="M30" s="61">
        <v>3</v>
      </c>
      <c r="N30" s="61">
        <v>4</v>
      </c>
      <c r="O30" s="61">
        <v>4</v>
      </c>
      <c r="P30" s="61">
        <v>3</v>
      </c>
      <c r="Q30" s="61">
        <v>3</v>
      </c>
      <c r="R30" s="61">
        <v>5</v>
      </c>
      <c r="S30" s="61">
        <v>4</v>
      </c>
      <c r="T30" s="61">
        <v>4</v>
      </c>
      <c r="U30" s="61">
        <v>4</v>
      </c>
      <c r="V30" s="61">
        <v>4</v>
      </c>
      <c r="W30" s="61">
        <v>4</v>
      </c>
      <c r="X30" s="61">
        <v>4</v>
      </c>
      <c r="Y30" s="61">
        <v>4</v>
      </c>
      <c r="Z30" s="61">
        <v>4</v>
      </c>
    </row>
    <row r="31" spans="1:26" x14ac:dyDescent="0.25">
      <c r="A31" s="61">
        <v>5</v>
      </c>
      <c r="B31" s="61">
        <v>5</v>
      </c>
      <c r="C31" s="61">
        <v>3</v>
      </c>
      <c r="D31" s="61">
        <v>2</v>
      </c>
      <c r="E31" s="61">
        <v>2</v>
      </c>
      <c r="F31" s="61">
        <v>5</v>
      </c>
      <c r="G31" s="61">
        <v>5</v>
      </c>
      <c r="H31" s="61">
        <v>5</v>
      </c>
      <c r="I31" s="61">
        <v>3</v>
      </c>
      <c r="J31" s="61">
        <v>1</v>
      </c>
      <c r="K31" s="61">
        <v>7</v>
      </c>
      <c r="L31" s="61">
        <v>1</v>
      </c>
      <c r="M31" s="61">
        <v>4</v>
      </c>
      <c r="N31" s="61">
        <v>6</v>
      </c>
      <c r="O31" s="61">
        <v>7</v>
      </c>
      <c r="P31" s="61">
        <v>7</v>
      </c>
      <c r="Q31" s="61">
        <v>1</v>
      </c>
      <c r="R31" s="61">
        <v>3</v>
      </c>
      <c r="S31" s="61">
        <v>3</v>
      </c>
      <c r="T31" s="61">
        <v>4</v>
      </c>
      <c r="U31" s="61">
        <v>2</v>
      </c>
      <c r="V31" s="61">
        <v>7</v>
      </c>
      <c r="W31" s="61">
        <v>1</v>
      </c>
      <c r="X31" s="61">
        <v>1</v>
      </c>
      <c r="Y31" s="61">
        <v>1</v>
      </c>
      <c r="Z31" s="61">
        <v>6</v>
      </c>
    </row>
    <row r="32" spans="1:26" x14ac:dyDescent="0.25">
      <c r="A32" s="61">
        <v>4</v>
      </c>
      <c r="B32" s="61">
        <v>4</v>
      </c>
      <c r="C32" s="61">
        <v>4</v>
      </c>
      <c r="D32" s="61">
        <v>6</v>
      </c>
      <c r="E32" s="61">
        <v>6</v>
      </c>
      <c r="F32" s="61">
        <v>6</v>
      </c>
      <c r="G32" s="61">
        <v>6</v>
      </c>
      <c r="H32" s="61">
        <v>4</v>
      </c>
      <c r="I32" s="61">
        <v>5</v>
      </c>
      <c r="J32" s="61">
        <v>4</v>
      </c>
      <c r="K32" s="61">
        <v>2</v>
      </c>
      <c r="L32" s="61">
        <v>6</v>
      </c>
      <c r="M32" s="61">
        <v>4</v>
      </c>
      <c r="N32" s="61">
        <v>4</v>
      </c>
      <c r="O32" s="61">
        <v>3</v>
      </c>
      <c r="P32" s="61">
        <v>3</v>
      </c>
      <c r="Q32" s="61">
        <v>4</v>
      </c>
      <c r="R32" s="61">
        <v>4</v>
      </c>
      <c r="S32" s="61">
        <v>5</v>
      </c>
      <c r="T32" s="61">
        <v>3</v>
      </c>
      <c r="U32" s="61">
        <v>4</v>
      </c>
      <c r="V32" s="61">
        <v>4</v>
      </c>
      <c r="W32" s="61">
        <v>4</v>
      </c>
      <c r="X32" s="61">
        <v>5</v>
      </c>
      <c r="Y32" s="61">
        <v>5</v>
      </c>
      <c r="Z32" s="61">
        <v>5</v>
      </c>
    </row>
    <row r="33" spans="1:26" x14ac:dyDescent="0.25">
      <c r="A33" s="61">
        <v>1</v>
      </c>
      <c r="B33" s="61">
        <v>2</v>
      </c>
      <c r="C33" s="61">
        <v>7</v>
      </c>
      <c r="D33" s="61">
        <v>1</v>
      </c>
      <c r="E33" s="61">
        <v>5</v>
      </c>
      <c r="F33" s="61">
        <v>1</v>
      </c>
      <c r="G33" s="61">
        <v>1</v>
      </c>
      <c r="H33" s="61">
        <v>1</v>
      </c>
      <c r="I33" s="61">
        <v>6</v>
      </c>
      <c r="J33" s="61">
        <v>6</v>
      </c>
      <c r="K33" s="61">
        <v>2</v>
      </c>
      <c r="L33" s="61">
        <v>5</v>
      </c>
      <c r="M33" s="61">
        <v>6</v>
      </c>
      <c r="N33" s="61">
        <v>3</v>
      </c>
      <c r="O33" s="61">
        <v>1</v>
      </c>
      <c r="P33" s="61">
        <v>1</v>
      </c>
      <c r="Q33" s="61">
        <v>6</v>
      </c>
      <c r="R33" s="61">
        <v>6</v>
      </c>
      <c r="S33" s="61">
        <v>6</v>
      </c>
      <c r="T33" s="61">
        <v>5</v>
      </c>
      <c r="U33" s="61">
        <v>1</v>
      </c>
      <c r="V33" s="61">
        <v>6</v>
      </c>
      <c r="W33" s="61">
        <v>1</v>
      </c>
      <c r="X33" s="61">
        <v>7</v>
      </c>
      <c r="Y33" s="61">
        <v>5</v>
      </c>
      <c r="Z33" s="61">
        <v>1</v>
      </c>
    </row>
    <row r="34" spans="1:26"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x14ac:dyDescent="0.2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x14ac:dyDescent="0.2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x14ac:dyDescent="0.2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x14ac:dyDescent="0.2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5"/>
    <row r="1006" s="15" customFormat="1" x14ac:dyDescent="0.25"/>
    <row r="1007" s="15" customFormat="1" x14ac:dyDescent="0.25"/>
    <row r="1008" s="15" customFormat="1" x14ac:dyDescent="0.25"/>
    <row r="1009" s="15" customFormat="1" x14ac:dyDescent="0.25"/>
    <row r="1010" s="15" customFormat="1" x14ac:dyDescent="0.25"/>
    <row r="1011" s="15" customFormat="1" x14ac:dyDescent="0.25"/>
    <row r="1012" s="15" customFormat="1" x14ac:dyDescent="0.25"/>
    <row r="1013" s="15" customFormat="1" x14ac:dyDescent="0.25"/>
    <row r="1014" s="15" customFormat="1" x14ac:dyDescent="0.25"/>
    <row r="1015" s="15" customFormat="1" x14ac:dyDescent="0.25"/>
    <row r="1016" s="15" customFormat="1" x14ac:dyDescent="0.25"/>
    <row r="1017" s="15" customFormat="1" x14ac:dyDescent="0.25"/>
    <row r="1018" s="15" customFormat="1" x14ac:dyDescent="0.25"/>
    <row r="1019" s="15" customFormat="1" x14ac:dyDescent="0.25"/>
    <row r="1020" s="15" customFormat="1" x14ac:dyDescent="0.25"/>
    <row r="1021" s="15" customFormat="1" x14ac:dyDescent="0.25"/>
    <row r="1022" s="15" customFormat="1" x14ac:dyDescent="0.25"/>
    <row r="1023" s="15" customFormat="1" x14ac:dyDescent="0.25"/>
    <row r="1024" s="15" customFormat="1" x14ac:dyDescent="0.25"/>
    <row r="1025" s="15" customFormat="1" x14ac:dyDescent="0.25"/>
    <row r="1026" s="15" customFormat="1" x14ac:dyDescent="0.25"/>
    <row r="1027" s="15" customFormat="1" x14ac:dyDescent="0.25"/>
    <row r="1028" s="15" customFormat="1" x14ac:dyDescent="0.25"/>
    <row r="1029" s="15" customFormat="1" x14ac:dyDescent="0.25"/>
    <row r="1030" s="15" customFormat="1" x14ac:dyDescent="0.25"/>
    <row r="1031" s="15" customFormat="1" x14ac:dyDescent="0.25"/>
    <row r="1032" s="15" customFormat="1" x14ac:dyDescent="0.25"/>
    <row r="1033" s="15" customFormat="1" x14ac:dyDescent="0.25"/>
    <row r="1034" s="15" customFormat="1" x14ac:dyDescent="0.25"/>
    <row r="1035" s="15" customFormat="1" x14ac:dyDescent="0.25"/>
    <row r="1036" s="15" customFormat="1" x14ac:dyDescent="0.25"/>
    <row r="1037" s="15" customFormat="1" x14ac:dyDescent="0.25"/>
    <row r="1038" s="15" customFormat="1" x14ac:dyDescent="0.25"/>
    <row r="1039" s="15" customFormat="1" x14ac:dyDescent="0.25"/>
    <row r="1040" s="15" customFormat="1" x14ac:dyDescent="0.25"/>
    <row r="1041" s="15" customFormat="1" x14ac:dyDescent="0.25"/>
    <row r="1042" s="15" customFormat="1" x14ac:dyDescent="0.25"/>
    <row r="1043" s="15" customFormat="1" x14ac:dyDescent="0.25"/>
    <row r="1044" s="15" customFormat="1" x14ac:dyDescent="0.25"/>
    <row r="1045" s="15" customFormat="1" x14ac:dyDescent="0.25"/>
    <row r="1046" s="15" customFormat="1" x14ac:dyDescent="0.25"/>
    <row r="1047" s="15" customFormat="1" x14ac:dyDescent="0.25"/>
    <row r="1048" s="15" customFormat="1" x14ac:dyDescent="0.25"/>
    <row r="1049" s="15" customFormat="1" x14ac:dyDescent="0.25"/>
    <row r="1050" s="15" customFormat="1" x14ac:dyDescent="0.25"/>
    <row r="1051" s="15" customFormat="1" x14ac:dyDescent="0.25"/>
    <row r="1052" s="15" customFormat="1" x14ac:dyDescent="0.25"/>
    <row r="1053" s="15" customFormat="1" x14ac:dyDescent="0.25"/>
    <row r="1054" s="15" customFormat="1" x14ac:dyDescent="0.25"/>
    <row r="1055" s="15" customFormat="1" x14ac:dyDescent="0.25"/>
    <row r="1056" s="15" customFormat="1" x14ac:dyDescent="0.25"/>
    <row r="1057" s="15" customFormat="1" x14ac:dyDescent="0.25"/>
    <row r="1058" s="15" customFormat="1" x14ac:dyDescent="0.25"/>
    <row r="1059" s="15" customFormat="1" x14ac:dyDescent="0.25"/>
    <row r="1060" s="15" customFormat="1" x14ac:dyDescent="0.25"/>
    <row r="1061" s="15" customFormat="1" x14ac:dyDescent="0.25"/>
    <row r="1062" s="15" customFormat="1" x14ac:dyDescent="0.25"/>
    <row r="1063" s="15" customFormat="1" x14ac:dyDescent="0.25"/>
    <row r="1064" s="15" customFormat="1" x14ac:dyDescent="0.25"/>
    <row r="1065" s="15" customFormat="1" x14ac:dyDescent="0.25"/>
    <row r="1066" s="15" customFormat="1" x14ac:dyDescent="0.25"/>
    <row r="1067" s="15" customFormat="1" x14ac:dyDescent="0.25"/>
    <row r="1068" s="15" customFormat="1" x14ac:dyDescent="0.25"/>
    <row r="1069" s="15" customFormat="1" x14ac:dyDescent="0.25"/>
    <row r="1070" s="15" customFormat="1" x14ac:dyDescent="0.25"/>
    <row r="1071" s="15" customFormat="1" x14ac:dyDescent="0.25"/>
    <row r="1072" s="15" customFormat="1" x14ac:dyDescent="0.25"/>
    <row r="1073" s="15" customFormat="1" x14ac:dyDescent="0.25"/>
    <row r="1074" s="15" customFormat="1" x14ac:dyDescent="0.25"/>
    <row r="1075" s="15" customFormat="1" x14ac:dyDescent="0.25"/>
    <row r="1076" s="15" customFormat="1" x14ac:dyDescent="0.25"/>
    <row r="1077" s="15" customFormat="1" x14ac:dyDescent="0.25"/>
    <row r="1078" s="15" customFormat="1" x14ac:dyDescent="0.25"/>
    <row r="1079" s="15" customFormat="1" x14ac:dyDescent="0.25"/>
    <row r="1080" s="15" customFormat="1" x14ac:dyDescent="0.25"/>
    <row r="1081" s="15" customFormat="1" x14ac:dyDescent="0.25"/>
    <row r="1082" s="15" customFormat="1" x14ac:dyDescent="0.25"/>
    <row r="1083" s="15" customFormat="1" x14ac:dyDescent="0.25"/>
    <row r="1084" s="15" customFormat="1" x14ac:dyDescent="0.25"/>
    <row r="1085" s="15" customFormat="1" x14ac:dyDescent="0.25"/>
    <row r="1086" s="15" customFormat="1" x14ac:dyDescent="0.25"/>
    <row r="1087" s="15" customFormat="1" x14ac:dyDescent="0.25"/>
    <row r="1088" s="15" customFormat="1" x14ac:dyDescent="0.25"/>
    <row r="1089" s="15" customFormat="1" x14ac:dyDescent="0.25"/>
    <row r="1090" s="15" customFormat="1" x14ac:dyDescent="0.25"/>
    <row r="1091" s="15" customFormat="1" x14ac:dyDescent="0.25"/>
    <row r="1092" s="15" customFormat="1" x14ac:dyDescent="0.25"/>
    <row r="1093" s="15" customFormat="1" x14ac:dyDescent="0.25"/>
    <row r="1094" s="15" customFormat="1" x14ac:dyDescent="0.25"/>
    <row r="1095" s="15" customFormat="1" x14ac:dyDescent="0.25"/>
    <row r="1096" s="15" customFormat="1" x14ac:dyDescent="0.25"/>
    <row r="1097" s="15" customFormat="1" x14ac:dyDescent="0.25"/>
    <row r="1098" s="15" customFormat="1" x14ac:dyDescent="0.25"/>
    <row r="1099" s="15" customFormat="1" x14ac:dyDescent="0.25"/>
    <row r="1100" s="15" customFormat="1" x14ac:dyDescent="0.25"/>
    <row r="1101" s="15" customFormat="1" x14ac:dyDescent="0.25"/>
    <row r="1102" s="15" customFormat="1" x14ac:dyDescent="0.25"/>
    <row r="1103" s="15" customFormat="1" x14ac:dyDescent="0.25"/>
    <row r="1104" s="15" customFormat="1" x14ac:dyDescent="0.25"/>
    <row r="1105" s="15" customFormat="1" x14ac:dyDescent="0.25"/>
    <row r="1106" s="15" customFormat="1" x14ac:dyDescent="0.25"/>
    <row r="1107" s="15" customFormat="1" x14ac:dyDescent="0.25"/>
    <row r="1108" s="15" customFormat="1" x14ac:dyDescent="0.25"/>
    <row r="1109" s="15" customFormat="1" x14ac:dyDescent="0.25"/>
    <row r="1110" s="15" customFormat="1" x14ac:dyDescent="0.25"/>
    <row r="1111" s="15" customFormat="1" x14ac:dyDescent="0.25"/>
    <row r="1112" s="15" customFormat="1" x14ac:dyDescent="0.25"/>
    <row r="1113" s="15" customFormat="1" x14ac:dyDescent="0.25"/>
    <row r="1114" s="15" customFormat="1" x14ac:dyDescent="0.25"/>
    <row r="1115" s="15" customFormat="1" x14ac:dyDescent="0.25"/>
    <row r="1116" s="15" customFormat="1" x14ac:dyDescent="0.25"/>
    <row r="1117" s="15" customFormat="1" x14ac:dyDescent="0.25"/>
    <row r="1118" s="15" customFormat="1" x14ac:dyDescent="0.25"/>
    <row r="1119" s="15" customFormat="1" x14ac:dyDescent="0.25"/>
    <row r="1120" s="15" customFormat="1" x14ac:dyDescent="0.25"/>
    <row r="1121" s="15" customFormat="1" x14ac:dyDescent="0.25"/>
    <row r="1122" s="15" customFormat="1" x14ac:dyDescent="0.25"/>
    <row r="1123" s="15" customFormat="1" x14ac:dyDescent="0.25"/>
    <row r="1124" s="15" customFormat="1" x14ac:dyDescent="0.25"/>
    <row r="1125" s="15" customFormat="1" x14ac:dyDescent="0.25"/>
    <row r="1126" s="15" customFormat="1" x14ac:dyDescent="0.25"/>
    <row r="1127" s="15" customFormat="1" x14ac:dyDescent="0.25"/>
    <row r="1128" s="15" customFormat="1" x14ac:dyDescent="0.25"/>
    <row r="1129" s="15" customFormat="1" x14ac:dyDescent="0.25"/>
    <row r="1130" s="15" customFormat="1" x14ac:dyDescent="0.25"/>
    <row r="1131" s="15" customFormat="1" x14ac:dyDescent="0.25"/>
    <row r="1132" s="15" customFormat="1" x14ac:dyDescent="0.25"/>
    <row r="1133" s="15" customFormat="1" x14ac:dyDescent="0.25"/>
    <row r="1134" s="15" customFormat="1" x14ac:dyDescent="0.25"/>
    <row r="1135" s="15" customFormat="1" x14ac:dyDescent="0.25"/>
    <row r="1136" s="15" customFormat="1" x14ac:dyDescent="0.25"/>
    <row r="1137" s="15" customFormat="1" x14ac:dyDescent="0.25"/>
    <row r="1138" s="15" customFormat="1" x14ac:dyDescent="0.25"/>
    <row r="1139" s="15" customFormat="1" x14ac:dyDescent="0.25"/>
    <row r="1140" s="15" customFormat="1" x14ac:dyDescent="0.25"/>
    <row r="1141" s="15" customFormat="1" x14ac:dyDescent="0.25"/>
    <row r="1142" s="15" customFormat="1" x14ac:dyDescent="0.25"/>
    <row r="1143" s="15" customFormat="1" x14ac:dyDescent="0.25"/>
    <row r="1144" s="15" customFormat="1" x14ac:dyDescent="0.25"/>
    <row r="1145" s="15" customFormat="1" x14ac:dyDescent="0.25"/>
    <row r="1146" s="15" customFormat="1" x14ac:dyDescent="0.25"/>
    <row r="1147" s="15" customFormat="1" x14ac:dyDescent="0.25"/>
    <row r="1148" s="15" customFormat="1" x14ac:dyDescent="0.25"/>
    <row r="1149" s="15" customFormat="1" x14ac:dyDescent="0.25"/>
    <row r="1150" s="15" customFormat="1" x14ac:dyDescent="0.25"/>
    <row r="1151" s="15" customFormat="1" x14ac:dyDescent="0.25"/>
    <row r="1152" s="15" customFormat="1" x14ac:dyDescent="0.25"/>
    <row r="1153" s="15" customFormat="1" x14ac:dyDescent="0.25"/>
    <row r="1154" s="15" customFormat="1" x14ac:dyDescent="0.25"/>
    <row r="1155" s="15" customFormat="1" x14ac:dyDescent="0.25"/>
    <row r="1156" s="15" customFormat="1" x14ac:dyDescent="0.25"/>
    <row r="1157" s="15" customFormat="1" x14ac:dyDescent="0.25"/>
    <row r="1158" s="15" customFormat="1" x14ac:dyDescent="0.25"/>
    <row r="1159" s="15" customFormat="1" x14ac:dyDescent="0.25"/>
    <row r="1160" s="15" customFormat="1" x14ac:dyDescent="0.25"/>
    <row r="1161" s="15" customFormat="1" x14ac:dyDescent="0.25"/>
    <row r="1162" s="15" customFormat="1" x14ac:dyDescent="0.25"/>
    <row r="1163" s="15" customFormat="1" x14ac:dyDescent="0.25"/>
    <row r="1164" s="15" customFormat="1" x14ac:dyDescent="0.25"/>
    <row r="1165" s="15" customFormat="1" x14ac:dyDescent="0.25"/>
    <row r="1166" s="15" customFormat="1" x14ac:dyDescent="0.25"/>
    <row r="1167" s="15" customFormat="1" x14ac:dyDescent="0.25"/>
    <row r="1168" s="15" customFormat="1" x14ac:dyDescent="0.25"/>
    <row r="1169" s="15" customFormat="1" x14ac:dyDescent="0.25"/>
    <row r="1170" s="15" customFormat="1" x14ac:dyDescent="0.25"/>
    <row r="1171" s="15" customFormat="1" x14ac:dyDescent="0.25"/>
    <row r="1172" s="15" customFormat="1" x14ac:dyDescent="0.25"/>
    <row r="1173" s="15" customFormat="1" x14ac:dyDescent="0.25"/>
    <row r="1174" s="15" customFormat="1" x14ac:dyDescent="0.25"/>
    <row r="1175" s="15" customFormat="1" x14ac:dyDescent="0.25"/>
    <row r="1176" s="15" customFormat="1" x14ac:dyDescent="0.25"/>
    <row r="1177" s="15" customFormat="1" x14ac:dyDescent="0.25"/>
    <row r="1178" s="15" customFormat="1" x14ac:dyDescent="0.25"/>
    <row r="1179" s="15" customFormat="1" x14ac:dyDescent="0.25"/>
    <row r="1180" s="15" customFormat="1" x14ac:dyDescent="0.25"/>
    <row r="1181" s="15" customFormat="1" x14ac:dyDescent="0.25"/>
    <row r="1182" s="15" customFormat="1" x14ac:dyDescent="0.25"/>
    <row r="1183" s="15" customFormat="1" x14ac:dyDescent="0.25"/>
    <row r="1184" s="15" customFormat="1" x14ac:dyDescent="0.25"/>
    <row r="1185" s="15" customFormat="1" x14ac:dyDescent="0.25"/>
    <row r="1186" s="15" customFormat="1" x14ac:dyDescent="0.25"/>
    <row r="1187" s="15" customFormat="1" x14ac:dyDescent="0.25"/>
    <row r="1188" s="15" customFormat="1" x14ac:dyDescent="0.25"/>
    <row r="1189" s="15" customFormat="1" x14ac:dyDescent="0.25"/>
    <row r="1190" s="15" customFormat="1" x14ac:dyDescent="0.25"/>
    <row r="1191" s="15" customFormat="1" x14ac:dyDescent="0.25"/>
    <row r="1192" s="15" customFormat="1" x14ac:dyDescent="0.25"/>
    <row r="1193" s="15" customFormat="1" x14ac:dyDescent="0.25"/>
    <row r="1194" s="15" customFormat="1" x14ac:dyDescent="0.25"/>
    <row r="1195" s="15" customFormat="1" x14ac:dyDescent="0.25"/>
    <row r="1196" s="15" customFormat="1" x14ac:dyDescent="0.25"/>
    <row r="1197" s="15" customFormat="1" x14ac:dyDescent="0.25"/>
    <row r="1198" s="15" customFormat="1" x14ac:dyDescent="0.25"/>
    <row r="1199" s="15" customFormat="1" x14ac:dyDescent="0.25"/>
    <row r="1200" s="15" customFormat="1" x14ac:dyDescent="0.25"/>
    <row r="1201" s="15" customFormat="1" x14ac:dyDescent="0.25"/>
    <row r="1202" s="15" customFormat="1" x14ac:dyDescent="0.25"/>
    <row r="1203" s="15" customFormat="1" x14ac:dyDescent="0.25"/>
    <row r="1204" s="15" customFormat="1" x14ac:dyDescent="0.25"/>
    <row r="1205" s="15" customFormat="1" x14ac:dyDescent="0.25"/>
    <row r="1206" s="15" customFormat="1" x14ac:dyDescent="0.25"/>
    <row r="1207" s="15" customFormat="1" x14ac:dyDescent="0.25"/>
    <row r="1208" s="15" customFormat="1" x14ac:dyDescent="0.25"/>
    <row r="1209" s="15" customFormat="1" x14ac:dyDescent="0.25"/>
    <row r="1210" s="15" customFormat="1" x14ac:dyDescent="0.25"/>
    <row r="1211" s="15" customFormat="1" x14ac:dyDescent="0.25"/>
    <row r="1212" s="15" customFormat="1" x14ac:dyDescent="0.25"/>
    <row r="1213" s="15" customFormat="1" x14ac:dyDescent="0.25"/>
    <row r="1214" s="15" customFormat="1" x14ac:dyDescent="0.25"/>
    <row r="1215" s="15" customFormat="1" x14ac:dyDescent="0.25"/>
    <row r="1216" s="15" customFormat="1" x14ac:dyDescent="0.25"/>
    <row r="1217" s="15" customFormat="1" x14ac:dyDescent="0.25"/>
    <row r="1218" s="15" customFormat="1" x14ac:dyDescent="0.25"/>
    <row r="1219" s="15" customFormat="1" x14ac:dyDescent="0.25"/>
    <row r="1220" s="15" customFormat="1" x14ac:dyDescent="0.25"/>
    <row r="1221" s="15" customFormat="1" x14ac:dyDescent="0.25"/>
    <row r="1222" s="15" customFormat="1" x14ac:dyDescent="0.25"/>
    <row r="1223" s="15" customFormat="1" x14ac:dyDescent="0.25"/>
    <row r="1224" s="15" customFormat="1" x14ac:dyDescent="0.25"/>
    <row r="1225" s="15" customFormat="1" x14ac:dyDescent="0.25"/>
    <row r="1226" s="15" customFormat="1" x14ac:dyDescent="0.25"/>
    <row r="1227" s="15" customFormat="1" x14ac:dyDescent="0.25"/>
    <row r="1228" s="15" customFormat="1" x14ac:dyDescent="0.25"/>
    <row r="1229" s="15" customFormat="1" x14ac:dyDescent="0.25"/>
    <row r="1230" s="15" customFormat="1" x14ac:dyDescent="0.25"/>
    <row r="1231" s="15" customFormat="1" x14ac:dyDescent="0.25"/>
    <row r="1232" s="15" customFormat="1" x14ac:dyDescent="0.25"/>
    <row r="1233" s="15" customFormat="1" x14ac:dyDescent="0.25"/>
    <row r="1234" s="15" customFormat="1" x14ac:dyDescent="0.25"/>
    <row r="1235" s="15" customFormat="1" x14ac:dyDescent="0.25"/>
    <row r="1236" s="15" customFormat="1" x14ac:dyDescent="0.25"/>
    <row r="1237" s="15" customFormat="1" x14ac:dyDescent="0.25"/>
    <row r="1238" s="15" customFormat="1" x14ac:dyDescent="0.25"/>
    <row r="1239" s="15" customFormat="1" x14ac:dyDescent="0.25"/>
    <row r="1240" s="15" customFormat="1" x14ac:dyDescent="0.25"/>
    <row r="1241" s="15" customFormat="1" x14ac:dyDescent="0.25"/>
    <row r="1242" s="15" customFormat="1" x14ac:dyDescent="0.25"/>
    <row r="1243" s="15" customFormat="1" x14ac:dyDescent="0.25"/>
    <row r="1244" s="15" customFormat="1" x14ac:dyDescent="0.25"/>
    <row r="1245" s="15" customFormat="1" x14ac:dyDescent="0.25"/>
    <row r="1246" s="15" customFormat="1" x14ac:dyDescent="0.25"/>
    <row r="1247" s="15" customFormat="1" x14ac:dyDescent="0.25"/>
    <row r="1248" s="15" customFormat="1" x14ac:dyDescent="0.25"/>
    <row r="1249" s="15" customFormat="1" x14ac:dyDescent="0.25"/>
    <row r="1250" s="15" customFormat="1" x14ac:dyDescent="0.25"/>
    <row r="1251" s="15" customFormat="1" x14ac:dyDescent="0.25"/>
    <row r="1252" s="15" customFormat="1" x14ac:dyDescent="0.25"/>
    <row r="1253" s="15" customFormat="1" x14ac:dyDescent="0.25"/>
    <row r="1254" s="15" customFormat="1" x14ac:dyDescent="0.25"/>
    <row r="1255" s="15" customFormat="1" x14ac:dyDescent="0.25"/>
    <row r="1256" s="15" customFormat="1" x14ac:dyDescent="0.25"/>
    <row r="1257" s="15" customFormat="1" x14ac:dyDescent="0.25"/>
    <row r="1258" s="15" customFormat="1" x14ac:dyDescent="0.25"/>
    <row r="1259" s="15" customFormat="1" x14ac:dyDescent="0.25"/>
    <row r="1260" s="15" customFormat="1" x14ac:dyDescent="0.25"/>
    <row r="1261" s="15" customFormat="1" x14ac:dyDescent="0.25"/>
    <row r="1262" s="15" customFormat="1" x14ac:dyDescent="0.25"/>
    <row r="1263" s="15" customFormat="1" x14ac:dyDescent="0.25"/>
    <row r="1264" s="15" customFormat="1" x14ac:dyDescent="0.25"/>
    <row r="1265" s="15" customFormat="1" x14ac:dyDescent="0.25"/>
    <row r="1266" s="15" customFormat="1" x14ac:dyDescent="0.25"/>
    <row r="1267" s="15" customFormat="1" x14ac:dyDescent="0.25"/>
    <row r="1268" s="15" customFormat="1" x14ac:dyDescent="0.25"/>
    <row r="1269" s="15" customFormat="1" x14ac:dyDescent="0.25"/>
    <row r="1270" s="15" customFormat="1" x14ac:dyDescent="0.25"/>
    <row r="1271" s="15" customFormat="1" x14ac:dyDescent="0.25"/>
    <row r="1272" s="15" customFormat="1" x14ac:dyDescent="0.25"/>
    <row r="1273" s="15" customFormat="1" x14ac:dyDescent="0.25"/>
    <row r="1274" s="15" customFormat="1" x14ac:dyDescent="0.25"/>
    <row r="1275" s="15" customFormat="1" x14ac:dyDescent="0.25"/>
    <row r="1276" s="15" customFormat="1" x14ac:dyDescent="0.25"/>
    <row r="1277" s="15" customFormat="1" x14ac:dyDescent="0.25"/>
    <row r="1278" s="15" customFormat="1" x14ac:dyDescent="0.25"/>
    <row r="1279" s="15" customFormat="1" x14ac:dyDescent="0.25"/>
    <row r="1280" s="15" customFormat="1" x14ac:dyDescent="0.25"/>
    <row r="1281" s="15" customFormat="1" x14ac:dyDescent="0.25"/>
    <row r="1282" s="15" customFormat="1" x14ac:dyDescent="0.25"/>
    <row r="1283" s="15" customFormat="1" x14ac:dyDescent="0.25"/>
    <row r="1284" s="15" customFormat="1" x14ac:dyDescent="0.25"/>
    <row r="1285" s="15" customFormat="1" x14ac:dyDescent="0.25"/>
    <row r="1286" s="15" customFormat="1" x14ac:dyDescent="0.25"/>
    <row r="1287" s="15" customFormat="1" x14ac:dyDescent="0.25"/>
    <row r="1288" s="15" customFormat="1" x14ac:dyDescent="0.25"/>
    <row r="1289" s="15" customFormat="1" x14ac:dyDescent="0.25"/>
    <row r="1290" s="15" customFormat="1" x14ac:dyDescent="0.25"/>
    <row r="1291" s="15" customFormat="1" x14ac:dyDescent="0.25"/>
    <row r="1292" s="15" customFormat="1" x14ac:dyDescent="0.25"/>
    <row r="1293" s="15" customFormat="1" x14ac:dyDescent="0.25"/>
    <row r="1294" s="15" customFormat="1" x14ac:dyDescent="0.25"/>
    <row r="1295" s="15" customFormat="1" x14ac:dyDescent="0.25"/>
    <row r="1296" s="15" customFormat="1" x14ac:dyDescent="0.25"/>
    <row r="1297" s="15" customFormat="1" x14ac:dyDescent="0.25"/>
    <row r="1298" s="15" customFormat="1" x14ac:dyDescent="0.25"/>
    <row r="1299" s="15" customFormat="1" x14ac:dyDescent="0.25"/>
    <row r="1300" s="15" customFormat="1" x14ac:dyDescent="0.25"/>
    <row r="1301" s="15" customFormat="1" x14ac:dyDescent="0.25"/>
    <row r="1302" s="15" customFormat="1" x14ac:dyDescent="0.25"/>
    <row r="1303" s="15" customFormat="1" x14ac:dyDescent="0.25"/>
    <row r="1304" s="15" customFormat="1" x14ac:dyDescent="0.25"/>
    <row r="1305" s="15" customFormat="1" x14ac:dyDescent="0.25"/>
    <row r="1306" s="15" customFormat="1" x14ac:dyDescent="0.25"/>
    <row r="1307" s="15" customFormat="1" x14ac:dyDescent="0.25"/>
    <row r="1308" s="15" customFormat="1" x14ac:dyDescent="0.25"/>
    <row r="1309" s="15" customFormat="1" x14ac:dyDescent="0.25"/>
    <row r="1310" s="15" customFormat="1" x14ac:dyDescent="0.25"/>
    <row r="1311" s="15" customFormat="1" x14ac:dyDescent="0.25"/>
    <row r="1312" s="15" customFormat="1" x14ac:dyDescent="0.25"/>
    <row r="1313" s="15" customFormat="1" x14ac:dyDescent="0.25"/>
    <row r="1314" s="15" customFormat="1" x14ac:dyDescent="0.25"/>
    <row r="1315" s="15" customFormat="1" x14ac:dyDescent="0.25"/>
    <row r="1316" s="15" customFormat="1" x14ac:dyDescent="0.25"/>
    <row r="1317" s="15" customFormat="1" x14ac:dyDescent="0.25"/>
    <row r="1318" s="15" customFormat="1" x14ac:dyDescent="0.25"/>
    <row r="1319" s="15" customFormat="1" x14ac:dyDescent="0.25"/>
    <row r="1320" s="15" customFormat="1" x14ac:dyDescent="0.25"/>
    <row r="1321" s="15" customFormat="1" x14ac:dyDescent="0.25"/>
    <row r="1322" s="15" customFormat="1" x14ac:dyDescent="0.25"/>
    <row r="1323" s="15" customFormat="1" x14ac:dyDescent="0.25"/>
    <row r="1324" s="15" customFormat="1" x14ac:dyDescent="0.25"/>
    <row r="1325" s="15" customFormat="1" x14ac:dyDescent="0.25"/>
    <row r="1326" s="15" customFormat="1" x14ac:dyDescent="0.25"/>
    <row r="1327" s="15" customFormat="1" x14ac:dyDescent="0.25"/>
    <row r="1328" s="15" customFormat="1" x14ac:dyDescent="0.25"/>
    <row r="1329" s="15" customFormat="1" x14ac:dyDescent="0.25"/>
    <row r="1330" s="15" customFormat="1" x14ac:dyDescent="0.25"/>
    <row r="1331" s="15" customFormat="1" x14ac:dyDescent="0.25"/>
    <row r="1332" s="15" customFormat="1" x14ac:dyDescent="0.25"/>
    <row r="1333" s="15" customFormat="1" x14ac:dyDescent="0.25"/>
    <row r="1334" s="15" customFormat="1" x14ac:dyDescent="0.25"/>
    <row r="1335" s="15" customFormat="1" x14ac:dyDescent="0.25"/>
    <row r="1336" s="15" customFormat="1" x14ac:dyDescent="0.25"/>
    <row r="1337" s="15" customFormat="1" x14ac:dyDescent="0.25"/>
    <row r="1338" s="15" customFormat="1" x14ac:dyDescent="0.25"/>
    <row r="1339" s="15" customFormat="1" x14ac:dyDescent="0.25"/>
    <row r="1340" s="15" customFormat="1" x14ac:dyDescent="0.25"/>
    <row r="1341" s="15" customFormat="1" x14ac:dyDescent="0.25"/>
    <row r="1342" s="15" customFormat="1" x14ac:dyDescent="0.25"/>
    <row r="1343" s="15" customFormat="1" x14ac:dyDescent="0.25"/>
    <row r="1344" s="15" customFormat="1" x14ac:dyDescent="0.25"/>
    <row r="1345" s="15" customFormat="1" x14ac:dyDescent="0.25"/>
    <row r="1346" s="15" customFormat="1" x14ac:dyDescent="0.25"/>
    <row r="1347" s="15" customFormat="1" x14ac:dyDescent="0.25"/>
    <row r="1348" s="15" customFormat="1" x14ac:dyDescent="0.25"/>
    <row r="1349" s="15" customFormat="1" x14ac:dyDescent="0.25"/>
    <row r="1350" s="15" customFormat="1" x14ac:dyDescent="0.25"/>
    <row r="1351" s="15" customFormat="1" x14ac:dyDescent="0.25"/>
    <row r="1352" s="15" customFormat="1" x14ac:dyDescent="0.25"/>
    <row r="1353" s="15" customFormat="1" x14ac:dyDescent="0.25"/>
    <row r="1354" s="15" customFormat="1" x14ac:dyDescent="0.25"/>
    <row r="1355" s="15" customFormat="1" x14ac:dyDescent="0.25"/>
    <row r="1356" s="15" customFormat="1" x14ac:dyDescent="0.25"/>
    <row r="1357" s="15" customFormat="1" x14ac:dyDescent="0.25"/>
    <row r="1358" s="15" customFormat="1" x14ac:dyDescent="0.25"/>
    <row r="1359" s="15" customFormat="1" x14ac:dyDescent="0.25"/>
    <row r="1360" s="15" customFormat="1" x14ac:dyDescent="0.25"/>
    <row r="1361" s="15" customFormat="1" x14ac:dyDescent="0.25"/>
    <row r="1362" s="15" customFormat="1" x14ac:dyDescent="0.25"/>
    <row r="1363" s="15" customFormat="1" x14ac:dyDescent="0.25"/>
    <row r="1364" s="15" customFormat="1" x14ac:dyDescent="0.25"/>
    <row r="1365" s="15" customFormat="1" x14ac:dyDescent="0.25"/>
    <row r="1366" s="15" customFormat="1" x14ac:dyDescent="0.25"/>
    <row r="1367" s="15" customFormat="1" x14ac:dyDescent="0.25"/>
    <row r="1368" s="15" customFormat="1" x14ac:dyDescent="0.25"/>
    <row r="1369" s="15" customFormat="1" x14ac:dyDescent="0.25"/>
    <row r="1370" s="15" customFormat="1" x14ac:dyDescent="0.25"/>
    <row r="1371" s="15" customFormat="1" x14ac:dyDescent="0.25"/>
    <row r="1372" s="15" customFormat="1" x14ac:dyDescent="0.25"/>
    <row r="1373" s="15" customFormat="1" x14ac:dyDescent="0.25"/>
    <row r="1374" s="15" customFormat="1" x14ac:dyDescent="0.25"/>
    <row r="1375" s="15" customFormat="1" x14ac:dyDescent="0.25"/>
    <row r="1376" s="15" customFormat="1" x14ac:dyDescent="0.25"/>
    <row r="1377" s="15" customFormat="1" x14ac:dyDescent="0.25"/>
    <row r="1378" s="15" customFormat="1" x14ac:dyDescent="0.25"/>
    <row r="1379" s="15" customFormat="1" x14ac:dyDescent="0.25"/>
    <row r="1380" s="15" customFormat="1" x14ac:dyDescent="0.25"/>
    <row r="1381" s="15" customFormat="1" x14ac:dyDescent="0.25"/>
    <row r="1382" s="15" customFormat="1" x14ac:dyDescent="0.25"/>
    <row r="1383" s="15" customFormat="1" x14ac:dyDescent="0.25"/>
    <row r="1384" s="15" customFormat="1" x14ac:dyDescent="0.25"/>
    <row r="1385" s="15" customFormat="1" x14ac:dyDescent="0.25"/>
    <row r="1386" s="15" customFormat="1" x14ac:dyDescent="0.25"/>
    <row r="1387" s="15" customFormat="1" x14ac:dyDescent="0.25"/>
    <row r="1388" s="15" customFormat="1" x14ac:dyDescent="0.25"/>
    <row r="1389" s="15" customFormat="1" x14ac:dyDescent="0.25"/>
    <row r="1390" s="15" customFormat="1" x14ac:dyDescent="0.25"/>
    <row r="1391" s="15" customFormat="1" x14ac:dyDescent="0.25"/>
    <row r="1392" s="15" customFormat="1" x14ac:dyDescent="0.25"/>
    <row r="1393" s="15" customFormat="1" x14ac:dyDescent="0.25"/>
    <row r="1394" s="15" customFormat="1" x14ac:dyDescent="0.25"/>
    <row r="1395" s="15" customFormat="1" x14ac:dyDescent="0.25"/>
    <row r="1396" s="15" customFormat="1" x14ac:dyDescent="0.25"/>
    <row r="1397" s="15" customFormat="1" x14ac:dyDescent="0.25"/>
    <row r="1398" s="15" customFormat="1" x14ac:dyDescent="0.25"/>
    <row r="1399" s="15" customFormat="1" x14ac:dyDescent="0.25"/>
    <row r="1400" s="15" customFormat="1" x14ac:dyDescent="0.25"/>
    <row r="1401" s="15" customFormat="1" x14ac:dyDescent="0.25"/>
    <row r="1402" s="15" customFormat="1" x14ac:dyDescent="0.25"/>
    <row r="1403" s="15" customFormat="1" x14ac:dyDescent="0.25"/>
    <row r="1404" s="15" customFormat="1" x14ac:dyDescent="0.25"/>
    <row r="1405" s="15" customFormat="1" x14ac:dyDescent="0.25"/>
    <row r="1406" s="15" customFormat="1" x14ac:dyDescent="0.25"/>
    <row r="1407" s="15" customFormat="1" x14ac:dyDescent="0.25"/>
    <row r="1408" s="15" customFormat="1" x14ac:dyDescent="0.25"/>
    <row r="1409" s="15" customFormat="1" x14ac:dyDescent="0.25"/>
    <row r="1410" s="15" customFormat="1" x14ac:dyDescent="0.25"/>
    <row r="1411" s="15" customFormat="1" x14ac:dyDescent="0.25"/>
    <row r="1412" s="15" customFormat="1" x14ac:dyDescent="0.25"/>
    <row r="1413" s="15" customFormat="1" x14ac:dyDescent="0.25"/>
    <row r="1414" s="15" customFormat="1" x14ac:dyDescent="0.25"/>
    <row r="1415" s="15" customFormat="1" x14ac:dyDescent="0.25"/>
    <row r="1416" s="15" customFormat="1" x14ac:dyDescent="0.25"/>
    <row r="1417" s="15" customFormat="1" x14ac:dyDescent="0.25"/>
    <row r="1418" s="15" customFormat="1" x14ac:dyDescent="0.25"/>
    <row r="1419" s="15" customFormat="1" x14ac:dyDescent="0.25"/>
    <row r="1420" s="15" customFormat="1" x14ac:dyDescent="0.25"/>
    <row r="1421" s="15" customFormat="1" x14ac:dyDescent="0.25"/>
    <row r="1422" s="15" customFormat="1" x14ac:dyDescent="0.25"/>
    <row r="1423" s="15" customFormat="1" x14ac:dyDescent="0.25"/>
    <row r="1424" s="15" customFormat="1" x14ac:dyDescent="0.25"/>
    <row r="1425" s="15" customFormat="1" x14ac:dyDescent="0.25"/>
    <row r="1426" s="15" customFormat="1" x14ac:dyDescent="0.25"/>
    <row r="1427" s="15" customFormat="1" x14ac:dyDescent="0.25"/>
    <row r="1428" s="15" customFormat="1" x14ac:dyDescent="0.25"/>
    <row r="1429" s="15" customFormat="1" x14ac:dyDescent="0.25"/>
    <row r="1430" s="15" customFormat="1" x14ac:dyDescent="0.25"/>
    <row r="1431" s="15" customFormat="1" x14ac:dyDescent="0.25"/>
    <row r="1432" s="15" customFormat="1" x14ac:dyDescent="0.25"/>
    <row r="1433" s="15" customFormat="1" x14ac:dyDescent="0.25"/>
    <row r="1434" s="15" customFormat="1" x14ac:dyDescent="0.25"/>
    <row r="1435" s="15" customFormat="1" x14ac:dyDescent="0.25"/>
    <row r="1436" s="15" customFormat="1" x14ac:dyDescent="0.25"/>
    <row r="1437" s="15" customFormat="1" x14ac:dyDescent="0.25"/>
    <row r="1438" s="15" customFormat="1" x14ac:dyDescent="0.25"/>
    <row r="1439" s="15" customFormat="1" x14ac:dyDescent="0.25"/>
    <row r="1440" s="15" customFormat="1" x14ac:dyDescent="0.25"/>
    <row r="1441" s="15" customFormat="1" x14ac:dyDescent="0.25"/>
    <row r="1442" s="15" customFormat="1" x14ac:dyDescent="0.25"/>
    <row r="1443" s="15" customFormat="1" x14ac:dyDescent="0.25"/>
    <row r="1444" s="15" customFormat="1" x14ac:dyDescent="0.25"/>
    <row r="1445" s="15" customFormat="1" x14ac:dyDescent="0.25"/>
    <row r="1446" s="15" customFormat="1" x14ac:dyDescent="0.25"/>
    <row r="1447" s="15" customFormat="1" x14ac:dyDescent="0.25"/>
    <row r="1448" s="15" customFormat="1" x14ac:dyDescent="0.25"/>
    <row r="1449" s="15" customFormat="1" x14ac:dyDescent="0.25"/>
    <row r="1450" s="15" customFormat="1" x14ac:dyDescent="0.25"/>
    <row r="1451" s="15" customFormat="1" x14ac:dyDescent="0.25"/>
    <row r="1452" s="15" customFormat="1" x14ac:dyDescent="0.25"/>
    <row r="1453" s="15" customFormat="1" x14ac:dyDescent="0.25"/>
    <row r="1454" s="15" customFormat="1" x14ac:dyDescent="0.25"/>
    <row r="1455" s="15" customFormat="1" x14ac:dyDescent="0.25"/>
    <row r="1456" s="15" customFormat="1" x14ac:dyDescent="0.25"/>
    <row r="1457" s="15" customFormat="1" x14ac:dyDescent="0.25"/>
    <row r="1458" s="15" customFormat="1" x14ac:dyDescent="0.25"/>
    <row r="1459" s="15" customFormat="1" x14ac:dyDescent="0.25"/>
    <row r="1460" s="15" customFormat="1" x14ac:dyDescent="0.25"/>
    <row r="1461" s="15" customFormat="1" x14ac:dyDescent="0.25"/>
    <row r="1462" s="15" customFormat="1" x14ac:dyDescent="0.25"/>
    <row r="1463" s="15" customFormat="1" x14ac:dyDescent="0.25"/>
    <row r="1464" s="15" customFormat="1" x14ac:dyDescent="0.25"/>
    <row r="1465" s="15" customFormat="1" x14ac:dyDescent="0.25"/>
    <row r="1466" s="15" customFormat="1" x14ac:dyDescent="0.25"/>
    <row r="1467" s="15" customFormat="1" x14ac:dyDescent="0.25"/>
    <row r="1468" s="15" customFormat="1" x14ac:dyDescent="0.25"/>
    <row r="1469" s="15" customFormat="1" x14ac:dyDescent="0.25"/>
    <row r="1470" s="15" customFormat="1" x14ac:dyDescent="0.25"/>
    <row r="1471" s="15" customFormat="1" x14ac:dyDescent="0.25"/>
    <row r="1472" s="15" customFormat="1" x14ac:dyDescent="0.25"/>
    <row r="1473" s="15" customFormat="1" x14ac:dyDescent="0.25"/>
    <row r="1474" s="15" customFormat="1" x14ac:dyDescent="0.25"/>
    <row r="1475" s="15" customFormat="1" x14ac:dyDescent="0.25"/>
    <row r="1476" s="15" customFormat="1" x14ac:dyDescent="0.25"/>
    <row r="1477" s="15" customFormat="1" x14ac:dyDescent="0.25"/>
    <row r="1478" s="15" customFormat="1" x14ac:dyDescent="0.25"/>
    <row r="1479" s="15" customFormat="1" x14ac:dyDescent="0.25"/>
    <row r="1480" s="15" customFormat="1" x14ac:dyDescent="0.25"/>
    <row r="1481" s="15" customFormat="1" x14ac:dyDescent="0.25"/>
    <row r="1482" s="15" customFormat="1" x14ac:dyDescent="0.25"/>
    <row r="1483" s="15" customFormat="1" x14ac:dyDescent="0.25"/>
    <row r="1484" s="15" customFormat="1" x14ac:dyDescent="0.25"/>
    <row r="1485" s="15" customFormat="1" x14ac:dyDescent="0.25"/>
    <row r="1486" s="15" customFormat="1" x14ac:dyDescent="0.25"/>
    <row r="1487" s="15" customFormat="1" x14ac:dyDescent="0.25"/>
    <row r="1488" s="15" customFormat="1" x14ac:dyDescent="0.25"/>
    <row r="1489" s="15" customFormat="1" x14ac:dyDescent="0.25"/>
    <row r="1490" s="15" customFormat="1" x14ac:dyDescent="0.25"/>
    <row r="1491" s="15" customFormat="1" x14ac:dyDescent="0.25"/>
    <row r="1492" s="15" customFormat="1" x14ac:dyDescent="0.25"/>
    <row r="1493" s="15" customFormat="1" x14ac:dyDescent="0.25"/>
    <row r="1494" s="15" customFormat="1" x14ac:dyDescent="0.25"/>
    <row r="1495" s="15" customFormat="1" x14ac:dyDescent="0.25"/>
    <row r="1496" s="15" customFormat="1" x14ac:dyDescent="0.25"/>
    <row r="1497" s="15" customFormat="1" x14ac:dyDescent="0.25"/>
    <row r="1498" s="15" customFormat="1" x14ac:dyDescent="0.25"/>
    <row r="1499" s="15" customFormat="1" x14ac:dyDescent="0.25"/>
    <row r="1500" s="15" customFormat="1" x14ac:dyDescent="0.25"/>
    <row r="1501" s="15" customFormat="1" x14ac:dyDescent="0.25"/>
    <row r="1502" s="15" customFormat="1" x14ac:dyDescent="0.25"/>
    <row r="1503" s="15" customFormat="1" x14ac:dyDescent="0.25"/>
    <row r="1504" s="15" customFormat="1" x14ac:dyDescent="0.25"/>
    <row r="1505" s="15" customFormat="1" x14ac:dyDescent="0.25"/>
    <row r="1506" s="15" customFormat="1" x14ac:dyDescent="0.25"/>
    <row r="1507" s="15" customFormat="1" x14ac:dyDescent="0.25"/>
    <row r="1508" s="15" customFormat="1" x14ac:dyDescent="0.25"/>
    <row r="1509" s="15" customFormat="1" x14ac:dyDescent="0.25"/>
    <row r="1510" s="15" customFormat="1" x14ac:dyDescent="0.25"/>
    <row r="1511" s="15" customFormat="1" x14ac:dyDescent="0.25"/>
    <row r="1512" s="15" customFormat="1" x14ac:dyDescent="0.25"/>
    <row r="1513" s="15" customFormat="1" x14ac:dyDescent="0.25"/>
    <row r="1514" s="15" customFormat="1" x14ac:dyDescent="0.25"/>
    <row r="1515" s="15" customFormat="1" x14ac:dyDescent="0.25"/>
    <row r="1516" s="15" customFormat="1" x14ac:dyDescent="0.25"/>
    <row r="1517" s="15" customFormat="1" x14ac:dyDescent="0.25"/>
    <row r="1518" s="15" customFormat="1" x14ac:dyDescent="0.25"/>
    <row r="1519" s="15" customFormat="1" x14ac:dyDescent="0.25"/>
    <row r="1520" s="15" customFormat="1" x14ac:dyDescent="0.25"/>
    <row r="1521" s="15" customFormat="1" x14ac:dyDescent="0.25"/>
    <row r="1522" s="15" customFormat="1" x14ac:dyDescent="0.25"/>
    <row r="1523" s="15" customFormat="1" x14ac:dyDescent="0.25"/>
    <row r="1524" s="15" customFormat="1" x14ac:dyDescent="0.25"/>
    <row r="1525" s="15" customFormat="1" x14ac:dyDescent="0.25"/>
    <row r="1526" s="15" customFormat="1" x14ac:dyDescent="0.25"/>
    <row r="1527" s="15" customFormat="1" x14ac:dyDescent="0.25"/>
    <row r="1528" s="15" customFormat="1" x14ac:dyDescent="0.25"/>
    <row r="1529" s="15" customFormat="1" x14ac:dyDescent="0.25"/>
    <row r="1530" s="15" customFormat="1" x14ac:dyDescent="0.25"/>
    <row r="1531" s="15" customFormat="1" x14ac:dyDescent="0.25"/>
    <row r="1532" s="15" customFormat="1" x14ac:dyDescent="0.25"/>
    <row r="1533" s="15" customFormat="1" x14ac:dyDescent="0.25"/>
    <row r="1534" s="15" customFormat="1" x14ac:dyDescent="0.25"/>
    <row r="1535" s="15" customFormat="1" x14ac:dyDescent="0.25"/>
    <row r="1536" s="15" customFormat="1" x14ac:dyDescent="0.25"/>
    <row r="1537" s="15" customFormat="1" x14ac:dyDescent="0.25"/>
    <row r="1538" s="15" customFormat="1" x14ac:dyDescent="0.25"/>
    <row r="1539" s="15" customFormat="1" x14ac:dyDescent="0.25"/>
    <row r="1540" s="15" customFormat="1" x14ac:dyDescent="0.25"/>
    <row r="1541" s="15" customFormat="1" x14ac:dyDescent="0.25"/>
    <row r="1542" s="15" customFormat="1" x14ac:dyDescent="0.25"/>
    <row r="1543" s="15" customFormat="1" x14ac:dyDescent="0.25"/>
    <row r="1544" s="15" customFormat="1" x14ac:dyDescent="0.25"/>
    <row r="1545" s="15" customFormat="1" x14ac:dyDescent="0.25"/>
    <row r="1546" s="15" customFormat="1" x14ac:dyDescent="0.25"/>
    <row r="1547" s="15" customFormat="1" x14ac:dyDescent="0.25"/>
    <row r="1548" s="15" customFormat="1" x14ac:dyDescent="0.25"/>
    <row r="1549" s="15" customFormat="1" x14ac:dyDescent="0.25"/>
    <row r="1550" s="15" customFormat="1" x14ac:dyDescent="0.25"/>
    <row r="1551" s="15" customFormat="1" x14ac:dyDescent="0.25"/>
    <row r="1552" s="15" customFormat="1" x14ac:dyDescent="0.25"/>
    <row r="1553" s="15" customFormat="1" x14ac:dyDescent="0.25"/>
    <row r="1554" s="15" customFormat="1" x14ac:dyDescent="0.25"/>
    <row r="1555" s="15" customFormat="1" x14ac:dyDescent="0.25"/>
    <row r="1556" s="15" customFormat="1" x14ac:dyDescent="0.25"/>
    <row r="1557" s="15" customFormat="1" x14ac:dyDescent="0.25"/>
    <row r="1558" s="15" customFormat="1" x14ac:dyDescent="0.25"/>
    <row r="1559" s="15" customFormat="1" x14ac:dyDescent="0.25"/>
    <row r="1560" s="15" customFormat="1" x14ac:dyDescent="0.25"/>
    <row r="1561" s="15" customFormat="1" x14ac:dyDescent="0.25"/>
    <row r="1562" s="15" customFormat="1" x14ac:dyDescent="0.25"/>
    <row r="1563" s="15" customFormat="1" x14ac:dyDescent="0.25"/>
    <row r="1564" s="15" customFormat="1" x14ac:dyDescent="0.25"/>
    <row r="1565" s="15" customFormat="1" x14ac:dyDescent="0.25"/>
    <row r="1566" s="15" customFormat="1" x14ac:dyDescent="0.25"/>
    <row r="1567" s="15" customFormat="1" x14ac:dyDescent="0.25"/>
    <row r="1568" s="15" customFormat="1" x14ac:dyDescent="0.25"/>
    <row r="1569" s="15" customFormat="1" x14ac:dyDescent="0.25"/>
    <row r="1570" s="15" customFormat="1" x14ac:dyDescent="0.25"/>
    <row r="1571" s="15" customFormat="1" x14ac:dyDescent="0.25"/>
    <row r="1572" s="15" customFormat="1" x14ac:dyDescent="0.25"/>
    <row r="1573" s="15" customFormat="1" x14ac:dyDescent="0.25"/>
    <row r="1574" s="15" customFormat="1" x14ac:dyDescent="0.25"/>
    <row r="1575" s="15" customFormat="1" x14ac:dyDescent="0.25"/>
    <row r="1576" s="15" customFormat="1" x14ac:dyDescent="0.25"/>
    <row r="1577" s="15" customFormat="1" x14ac:dyDescent="0.25"/>
    <row r="1578" s="15" customFormat="1" x14ac:dyDescent="0.25"/>
    <row r="1579" s="15" customFormat="1" x14ac:dyDescent="0.25"/>
    <row r="1580" s="15" customFormat="1" x14ac:dyDescent="0.25"/>
    <row r="1581" s="15" customFormat="1" x14ac:dyDescent="0.25"/>
    <row r="1582" s="15" customFormat="1" x14ac:dyDescent="0.25"/>
    <row r="1583" s="15" customFormat="1" x14ac:dyDescent="0.25"/>
    <row r="1584" s="15" customFormat="1" x14ac:dyDescent="0.25"/>
    <row r="1585" s="15" customFormat="1" x14ac:dyDescent="0.25"/>
    <row r="1586" s="15" customFormat="1" x14ac:dyDescent="0.25"/>
    <row r="1587" s="15" customFormat="1" x14ac:dyDescent="0.25"/>
    <row r="1588" s="15" customFormat="1" x14ac:dyDescent="0.25"/>
    <row r="1589" s="15" customFormat="1" x14ac:dyDescent="0.25"/>
    <row r="1590" s="15" customFormat="1" x14ac:dyDescent="0.25"/>
    <row r="1591" s="15" customFormat="1" x14ac:dyDescent="0.25"/>
    <row r="1592" s="15" customFormat="1" x14ac:dyDescent="0.25"/>
    <row r="1593" s="15" customFormat="1" x14ac:dyDescent="0.25"/>
    <row r="1594" s="15" customFormat="1" x14ac:dyDescent="0.25"/>
    <row r="1595" s="15" customFormat="1" x14ac:dyDescent="0.25"/>
    <row r="1596" s="15" customFormat="1" x14ac:dyDescent="0.25"/>
    <row r="1597" s="15" customFormat="1" x14ac:dyDescent="0.25"/>
    <row r="1598" s="15" customFormat="1" x14ac:dyDescent="0.25"/>
    <row r="1599" s="15" customFormat="1" x14ac:dyDescent="0.25"/>
    <row r="1600" s="15" customFormat="1" x14ac:dyDescent="0.25"/>
    <row r="1601" s="15" customFormat="1" x14ac:dyDescent="0.25"/>
    <row r="1602" s="15" customFormat="1" x14ac:dyDescent="0.25"/>
    <row r="1603" s="15" customFormat="1" x14ac:dyDescent="0.25"/>
    <row r="1604" s="15" customFormat="1" x14ac:dyDescent="0.25"/>
    <row r="1605" s="15" customFormat="1" x14ac:dyDescent="0.25"/>
    <row r="1606" s="15" customFormat="1" x14ac:dyDescent="0.25"/>
    <row r="1607" s="15" customFormat="1" x14ac:dyDescent="0.25"/>
    <row r="1608" s="15" customFormat="1" x14ac:dyDescent="0.25"/>
    <row r="1609" s="15" customFormat="1" x14ac:dyDescent="0.25"/>
    <row r="1610" s="15" customFormat="1" x14ac:dyDescent="0.25"/>
    <row r="1611" s="15" customFormat="1" x14ac:dyDescent="0.25"/>
    <row r="1612" s="15" customFormat="1" x14ac:dyDescent="0.25"/>
    <row r="1613" s="15" customFormat="1" x14ac:dyDescent="0.25"/>
    <row r="1614" s="15" customFormat="1" x14ac:dyDescent="0.25"/>
    <row r="1615" s="15" customFormat="1" x14ac:dyDescent="0.25"/>
    <row r="1616" s="15" customFormat="1" x14ac:dyDescent="0.25"/>
    <row r="1617" s="15" customFormat="1" x14ac:dyDescent="0.25"/>
    <row r="1618" s="15" customFormat="1" x14ac:dyDescent="0.25"/>
    <row r="1619" s="15" customFormat="1" x14ac:dyDescent="0.25"/>
    <row r="1620" s="15" customFormat="1" x14ac:dyDescent="0.25"/>
    <row r="1621" s="15" customFormat="1" x14ac:dyDescent="0.25"/>
    <row r="1622" s="15" customFormat="1" x14ac:dyDescent="0.25"/>
    <row r="1623" s="15" customFormat="1" x14ac:dyDescent="0.25"/>
    <row r="1624" s="15" customFormat="1" x14ac:dyDescent="0.25"/>
    <row r="1625" s="15" customFormat="1" x14ac:dyDescent="0.25"/>
    <row r="1626" s="15" customFormat="1" x14ac:dyDescent="0.25"/>
    <row r="1627" s="15" customFormat="1" x14ac:dyDescent="0.25"/>
    <row r="1628" s="15" customFormat="1" x14ac:dyDescent="0.25"/>
    <row r="1629" s="15" customFormat="1" x14ac:dyDescent="0.25"/>
    <row r="1630" s="15" customFormat="1" x14ac:dyDescent="0.25"/>
    <row r="1631" s="15" customFormat="1" x14ac:dyDescent="0.25"/>
    <row r="1632" s="15" customFormat="1" x14ac:dyDescent="0.25"/>
    <row r="1633" s="15" customFormat="1" x14ac:dyDescent="0.25"/>
    <row r="1634" s="15" customFormat="1" x14ac:dyDescent="0.25"/>
    <row r="1635" s="15" customFormat="1" x14ac:dyDescent="0.25"/>
    <row r="1636" s="15" customFormat="1" x14ac:dyDescent="0.25"/>
    <row r="1637" s="15" customFormat="1" x14ac:dyDescent="0.25"/>
    <row r="1638" s="15" customFormat="1" x14ac:dyDescent="0.25"/>
    <row r="1639" s="15" customFormat="1" x14ac:dyDescent="0.25"/>
    <row r="1640" s="15" customFormat="1" x14ac:dyDescent="0.25"/>
    <row r="1641" s="15" customFormat="1" x14ac:dyDescent="0.25"/>
    <row r="1642" s="15" customFormat="1" x14ac:dyDescent="0.25"/>
    <row r="1643" s="15" customFormat="1" x14ac:dyDescent="0.25"/>
    <row r="1644" s="15" customFormat="1" x14ac:dyDescent="0.25"/>
    <row r="1645" s="15" customFormat="1" x14ac:dyDescent="0.25"/>
    <row r="1646" s="15" customFormat="1" x14ac:dyDescent="0.25"/>
    <row r="1647" s="15" customFormat="1" x14ac:dyDescent="0.25"/>
    <row r="1648" s="15" customFormat="1" x14ac:dyDescent="0.25"/>
    <row r="1649" s="15" customFormat="1" x14ac:dyDescent="0.25"/>
    <row r="1650" s="15" customFormat="1" x14ac:dyDescent="0.25"/>
    <row r="1651" s="15" customFormat="1" x14ac:dyDescent="0.25"/>
    <row r="1652" s="15" customFormat="1" x14ac:dyDescent="0.25"/>
    <row r="1653" s="15" customFormat="1" x14ac:dyDescent="0.25"/>
    <row r="1654" s="15" customFormat="1" x14ac:dyDescent="0.25"/>
    <row r="1655" s="15" customFormat="1" x14ac:dyDescent="0.25"/>
    <row r="1656" s="15" customFormat="1" x14ac:dyDescent="0.25"/>
    <row r="1657" s="15" customFormat="1" x14ac:dyDescent="0.25"/>
    <row r="1658" s="15" customFormat="1" x14ac:dyDescent="0.25"/>
    <row r="1659" s="15" customFormat="1" x14ac:dyDescent="0.25"/>
    <row r="1660" s="15" customFormat="1" x14ac:dyDescent="0.25"/>
    <row r="1661" s="15" customFormat="1" x14ac:dyDescent="0.25"/>
    <row r="1662" s="15" customFormat="1" x14ac:dyDescent="0.25"/>
    <row r="1663" s="15" customFormat="1" x14ac:dyDescent="0.25"/>
    <row r="1664" s="15" customFormat="1" x14ac:dyDescent="0.25"/>
    <row r="1665" s="15" customFormat="1" x14ac:dyDescent="0.25"/>
    <row r="1666" s="15" customFormat="1" x14ac:dyDescent="0.25"/>
    <row r="1667" s="15" customFormat="1" x14ac:dyDescent="0.25"/>
    <row r="1668" s="15" customFormat="1" x14ac:dyDescent="0.25"/>
    <row r="1669" s="15" customFormat="1" x14ac:dyDescent="0.25"/>
    <row r="1670" s="15" customFormat="1" x14ac:dyDescent="0.25"/>
    <row r="1671" s="15" customFormat="1" x14ac:dyDescent="0.25"/>
    <row r="1672" s="15" customFormat="1" x14ac:dyDescent="0.25"/>
    <row r="1673" s="15" customFormat="1" x14ac:dyDescent="0.25"/>
    <row r="1674" s="15" customFormat="1" x14ac:dyDescent="0.25"/>
    <row r="1675" s="15" customFormat="1" x14ac:dyDescent="0.25"/>
    <row r="1676" s="15" customFormat="1" x14ac:dyDescent="0.25"/>
    <row r="1677" s="15" customFormat="1" x14ac:dyDescent="0.25"/>
    <row r="1678" s="15" customFormat="1" x14ac:dyDescent="0.25"/>
    <row r="1679" s="15" customFormat="1" x14ac:dyDescent="0.25"/>
    <row r="1680" s="15" customFormat="1" x14ac:dyDescent="0.25"/>
    <row r="1681" s="15" customFormat="1" x14ac:dyDescent="0.25"/>
    <row r="1682" s="15" customFormat="1" x14ac:dyDescent="0.25"/>
    <row r="1683" s="15" customFormat="1" x14ac:dyDescent="0.25"/>
    <row r="1684" s="15" customFormat="1" x14ac:dyDescent="0.25"/>
    <row r="1685" s="15" customFormat="1" x14ac:dyDescent="0.25"/>
    <row r="1686" s="15" customFormat="1" x14ac:dyDescent="0.25"/>
    <row r="1687" s="15" customFormat="1" x14ac:dyDescent="0.25"/>
    <row r="1688" s="15" customFormat="1" x14ac:dyDescent="0.25"/>
    <row r="1689" s="15" customFormat="1" x14ac:dyDescent="0.25"/>
    <row r="1690" s="15" customFormat="1" x14ac:dyDescent="0.25"/>
    <row r="1691" s="15" customFormat="1" x14ac:dyDescent="0.25"/>
    <row r="1692" s="15" customFormat="1" x14ac:dyDescent="0.25"/>
    <row r="1693" s="15" customFormat="1" x14ac:dyDescent="0.25"/>
    <row r="1694" s="15" customFormat="1" x14ac:dyDescent="0.25"/>
    <row r="1695" s="15" customFormat="1" x14ac:dyDescent="0.25"/>
    <row r="1696" s="15" customFormat="1" x14ac:dyDescent="0.25"/>
    <row r="1697" s="15" customFormat="1" x14ac:dyDescent="0.25"/>
    <row r="1698" s="15" customFormat="1" x14ac:dyDescent="0.25"/>
    <row r="1699" s="15" customFormat="1" x14ac:dyDescent="0.25"/>
    <row r="1700" s="15" customFormat="1" x14ac:dyDescent="0.25"/>
    <row r="1701" s="15" customFormat="1" x14ac:dyDescent="0.25"/>
    <row r="1702" s="15" customFormat="1" x14ac:dyDescent="0.25"/>
    <row r="1703" s="15" customFormat="1" x14ac:dyDescent="0.25"/>
    <row r="1704" s="15" customFormat="1" x14ac:dyDescent="0.25"/>
    <row r="1705" s="15" customFormat="1" x14ac:dyDescent="0.25"/>
    <row r="1706" s="15" customFormat="1" x14ac:dyDescent="0.25"/>
    <row r="1707" s="15" customFormat="1" x14ac:dyDescent="0.25"/>
    <row r="1708" s="15" customFormat="1" x14ac:dyDescent="0.25"/>
    <row r="1709" s="15" customFormat="1" x14ac:dyDescent="0.25"/>
    <row r="1710" s="15" customFormat="1" x14ac:dyDescent="0.25"/>
    <row r="1711" s="15" customFormat="1" x14ac:dyDescent="0.25"/>
    <row r="1712" s="15" customFormat="1" x14ac:dyDescent="0.25"/>
    <row r="1713" s="15" customFormat="1" x14ac:dyDescent="0.25"/>
    <row r="1714" s="15" customFormat="1" x14ac:dyDescent="0.25"/>
    <row r="1715" s="15" customFormat="1" x14ac:dyDescent="0.25"/>
    <row r="1716" s="15" customFormat="1" x14ac:dyDescent="0.25"/>
    <row r="1717" s="15" customFormat="1" x14ac:dyDescent="0.25"/>
    <row r="1718" s="15" customFormat="1" x14ac:dyDescent="0.25"/>
    <row r="1719" s="15" customFormat="1" x14ac:dyDescent="0.25"/>
    <row r="1720" s="15" customFormat="1" x14ac:dyDescent="0.25"/>
    <row r="1721" s="15" customFormat="1" x14ac:dyDescent="0.25"/>
    <row r="1722" s="15" customFormat="1" x14ac:dyDescent="0.25"/>
    <row r="1723" s="15" customFormat="1" x14ac:dyDescent="0.25"/>
    <row r="1724" s="15" customFormat="1" x14ac:dyDescent="0.25"/>
    <row r="1725" s="15" customFormat="1" x14ac:dyDescent="0.25"/>
    <row r="1726" s="15" customFormat="1" x14ac:dyDescent="0.25"/>
    <row r="1727" s="15" customFormat="1" x14ac:dyDescent="0.25"/>
    <row r="1728" s="15" customFormat="1" x14ac:dyDescent="0.25"/>
    <row r="1729" s="15" customFormat="1" x14ac:dyDescent="0.25"/>
    <row r="1730" s="15" customFormat="1" x14ac:dyDescent="0.25"/>
    <row r="1731" s="15" customFormat="1" x14ac:dyDescent="0.25"/>
    <row r="1732" s="15" customFormat="1" x14ac:dyDescent="0.25"/>
    <row r="1733" s="15" customFormat="1" x14ac:dyDescent="0.25"/>
    <row r="1734" s="15" customFormat="1" x14ac:dyDescent="0.25"/>
    <row r="1735" s="15" customFormat="1" x14ac:dyDescent="0.25"/>
    <row r="1736" s="15" customFormat="1" x14ac:dyDescent="0.25"/>
    <row r="1737" s="15" customFormat="1" x14ac:dyDescent="0.25"/>
    <row r="1738" s="15" customFormat="1" x14ac:dyDescent="0.25"/>
    <row r="1739" s="15" customFormat="1" x14ac:dyDescent="0.25"/>
    <row r="1740" s="15" customFormat="1" x14ac:dyDescent="0.25"/>
    <row r="1741" s="15" customFormat="1" x14ac:dyDescent="0.25"/>
    <row r="1742" s="15" customFormat="1" x14ac:dyDescent="0.25"/>
    <row r="1743" s="15" customFormat="1" x14ac:dyDescent="0.25"/>
    <row r="1744" s="15" customFormat="1" x14ac:dyDescent="0.25"/>
    <row r="1745" s="15" customFormat="1" x14ac:dyDescent="0.25"/>
    <row r="1746" s="15" customFormat="1" x14ac:dyDescent="0.25"/>
    <row r="1747" s="15" customFormat="1" x14ac:dyDescent="0.25"/>
    <row r="1748" s="15" customFormat="1" x14ac:dyDescent="0.25"/>
    <row r="1749" s="15" customFormat="1" x14ac:dyDescent="0.25"/>
    <row r="1750" s="15" customFormat="1" x14ac:dyDescent="0.25"/>
    <row r="1751" s="15" customFormat="1" x14ac:dyDescent="0.25"/>
    <row r="1752" s="15" customFormat="1" x14ac:dyDescent="0.25"/>
    <row r="1753" s="15" customFormat="1" x14ac:dyDescent="0.25"/>
    <row r="1754" s="15" customFormat="1" x14ac:dyDescent="0.25"/>
    <row r="1755" s="15" customFormat="1" x14ac:dyDescent="0.25"/>
    <row r="1756" s="15" customFormat="1" x14ac:dyDescent="0.25"/>
    <row r="1757" s="15" customFormat="1" x14ac:dyDescent="0.25"/>
    <row r="1758" s="15" customFormat="1" x14ac:dyDescent="0.25"/>
    <row r="1759" s="15" customFormat="1" x14ac:dyDescent="0.25"/>
    <row r="1760" s="15" customFormat="1" x14ac:dyDescent="0.25"/>
    <row r="1761" s="15" customFormat="1" x14ac:dyDescent="0.25"/>
    <row r="1762" s="15" customFormat="1" x14ac:dyDescent="0.25"/>
    <row r="1763" s="15" customFormat="1" x14ac:dyDescent="0.25"/>
    <row r="1764" s="15" customFormat="1" x14ac:dyDescent="0.25"/>
    <row r="1765" s="15" customFormat="1" x14ac:dyDescent="0.25"/>
    <row r="1766" s="15" customFormat="1" x14ac:dyDescent="0.25"/>
    <row r="1767" s="15" customFormat="1" x14ac:dyDescent="0.25"/>
    <row r="1768" s="15" customFormat="1" x14ac:dyDescent="0.25"/>
    <row r="1769" s="15" customFormat="1" x14ac:dyDescent="0.25"/>
    <row r="1770" s="15" customFormat="1" x14ac:dyDescent="0.25"/>
    <row r="1771" s="15" customFormat="1" x14ac:dyDescent="0.25"/>
    <row r="1772" s="15" customFormat="1" x14ac:dyDescent="0.25"/>
    <row r="1773" s="15" customFormat="1" x14ac:dyDescent="0.25"/>
    <row r="1774" s="15" customFormat="1" x14ac:dyDescent="0.25"/>
    <row r="1775" s="15" customFormat="1" x14ac:dyDescent="0.25"/>
    <row r="1776" s="15" customFormat="1" x14ac:dyDescent="0.25"/>
    <row r="1777" s="15" customFormat="1" x14ac:dyDescent="0.25"/>
    <row r="1778" s="15" customFormat="1" x14ac:dyDescent="0.25"/>
    <row r="1779" s="15" customFormat="1" x14ac:dyDescent="0.25"/>
    <row r="1780" s="15" customFormat="1" x14ac:dyDescent="0.25"/>
    <row r="1781" s="15" customFormat="1" x14ac:dyDescent="0.25"/>
    <row r="1782" s="15" customFormat="1" x14ac:dyDescent="0.25"/>
    <row r="1783" s="15" customFormat="1" x14ac:dyDescent="0.25"/>
    <row r="1784" s="15" customFormat="1" x14ac:dyDescent="0.25"/>
    <row r="1785" s="15" customFormat="1" x14ac:dyDescent="0.25"/>
    <row r="1786" s="15" customFormat="1" x14ac:dyDescent="0.25"/>
    <row r="1787" s="15" customFormat="1" x14ac:dyDescent="0.25"/>
    <row r="1788" s="15" customFormat="1" x14ac:dyDescent="0.25"/>
    <row r="1789" s="15" customFormat="1" x14ac:dyDescent="0.25"/>
    <row r="1790" s="15" customFormat="1" x14ac:dyDescent="0.25"/>
    <row r="1791" s="15" customFormat="1" x14ac:dyDescent="0.25"/>
    <row r="1792" s="15" customFormat="1" x14ac:dyDescent="0.25"/>
    <row r="1793" s="15" customFormat="1" x14ac:dyDescent="0.25"/>
    <row r="1794" s="15" customFormat="1" x14ac:dyDescent="0.25"/>
    <row r="1795" s="15" customFormat="1" x14ac:dyDescent="0.25"/>
    <row r="1796" s="15" customFormat="1" x14ac:dyDescent="0.25"/>
    <row r="1797" s="15" customFormat="1" x14ac:dyDescent="0.25"/>
    <row r="1798" s="15" customFormat="1" x14ac:dyDescent="0.25"/>
    <row r="1799" s="15" customFormat="1" x14ac:dyDescent="0.25"/>
    <row r="1800" s="15" customFormat="1" x14ac:dyDescent="0.25"/>
    <row r="1801" s="15" customFormat="1" x14ac:dyDescent="0.25"/>
    <row r="1802" s="15" customFormat="1" x14ac:dyDescent="0.25"/>
    <row r="1803" s="15" customFormat="1" x14ac:dyDescent="0.25"/>
    <row r="1804" s="15" customFormat="1" x14ac:dyDescent="0.25"/>
    <row r="1805" s="15" customFormat="1" x14ac:dyDescent="0.25"/>
    <row r="1806" s="15" customFormat="1" x14ac:dyDescent="0.25"/>
    <row r="1807" s="15" customFormat="1" x14ac:dyDescent="0.25"/>
    <row r="1808" s="15" customFormat="1" x14ac:dyDescent="0.25"/>
    <row r="1809" s="15" customFormat="1" x14ac:dyDescent="0.25"/>
    <row r="1810" s="15" customFormat="1" x14ac:dyDescent="0.25"/>
    <row r="1811" s="15" customFormat="1" x14ac:dyDescent="0.25"/>
    <row r="1812" s="15" customFormat="1" x14ac:dyDescent="0.25"/>
    <row r="1813" s="15" customFormat="1" x14ac:dyDescent="0.25"/>
    <row r="1814" s="15" customFormat="1" x14ac:dyDescent="0.25"/>
    <row r="1815" s="15" customFormat="1" x14ac:dyDescent="0.25"/>
    <row r="1816" s="15" customFormat="1" x14ac:dyDescent="0.25"/>
    <row r="1817" s="15" customFormat="1" x14ac:dyDescent="0.25"/>
    <row r="1818" s="15" customFormat="1" x14ac:dyDescent="0.25"/>
    <row r="1819" s="15" customFormat="1" x14ac:dyDescent="0.25"/>
    <row r="1820" s="15" customFormat="1" x14ac:dyDescent="0.25"/>
    <row r="1821" s="15" customFormat="1" x14ac:dyDescent="0.25"/>
    <row r="1822" s="15" customFormat="1" x14ac:dyDescent="0.25"/>
    <row r="1823" s="15" customFormat="1" x14ac:dyDescent="0.25"/>
    <row r="1824" s="15" customFormat="1" x14ac:dyDescent="0.25"/>
    <row r="1825" s="15" customFormat="1" x14ac:dyDescent="0.25"/>
    <row r="1826" s="15" customFormat="1" x14ac:dyDescent="0.25"/>
    <row r="1827" s="15" customFormat="1" x14ac:dyDescent="0.25"/>
    <row r="1828" s="15" customFormat="1" x14ac:dyDescent="0.25"/>
    <row r="1829" s="15" customFormat="1" x14ac:dyDescent="0.25"/>
    <row r="1830" s="15" customFormat="1" x14ac:dyDescent="0.25"/>
    <row r="1831" s="15" customFormat="1" x14ac:dyDescent="0.25"/>
    <row r="1832" s="15" customFormat="1" x14ac:dyDescent="0.25"/>
    <row r="1833" s="15" customFormat="1" x14ac:dyDescent="0.25"/>
    <row r="1834" s="15" customFormat="1" x14ac:dyDescent="0.25"/>
    <row r="1835" s="15" customFormat="1" x14ac:dyDescent="0.25"/>
    <row r="1836" s="15" customFormat="1" x14ac:dyDescent="0.25"/>
    <row r="1837" s="15" customFormat="1" x14ac:dyDescent="0.25"/>
    <row r="1838" s="15" customFormat="1" x14ac:dyDescent="0.25"/>
    <row r="1839" s="15" customFormat="1" x14ac:dyDescent="0.25"/>
    <row r="1840" s="15" customFormat="1" x14ac:dyDescent="0.25"/>
    <row r="1841" s="15" customFormat="1" x14ac:dyDescent="0.25"/>
    <row r="1842" s="15" customFormat="1" x14ac:dyDescent="0.25"/>
    <row r="1843" s="15" customFormat="1" x14ac:dyDescent="0.25"/>
    <row r="1844" s="15" customFormat="1" x14ac:dyDescent="0.25"/>
    <row r="1845" s="15" customFormat="1" x14ac:dyDescent="0.25"/>
    <row r="1846" s="15" customFormat="1" x14ac:dyDescent="0.25"/>
    <row r="1847" s="15" customFormat="1" x14ac:dyDescent="0.25"/>
    <row r="1848" s="15" customFormat="1" x14ac:dyDescent="0.25"/>
    <row r="1849" s="15" customFormat="1" x14ac:dyDescent="0.25"/>
    <row r="1850" s="15" customFormat="1" x14ac:dyDescent="0.25"/>
    <row r="1851" s="15" customFormat="1" x14ac:dyDescent="0.25"/>
    <row r="1852" s="15" customFormat="1" x14ac:dyDescent="0.25"/>
    <row r="1853" s="15" customFormat="1" x14ac:dyDescent="0.25"/>
    <row r="1854" s="15" customFormat="1" x14ac:dyDescent="0.25"/>
    <row r="1855" s="15" customFormat="1" x14ac:dyDescent="0.25"/>
    <row r="1856" s="15" customFormat="1" x14ac:dyDescent="0.25"/>
    <row r="1857" s="15" customFormat="1" x14ac:dyDescent="0.25"/>
    <row r="1858" s="15" customFormat="1" x14ac:dyDescent="0.25"/>
    <row r="1859" s="15" customFormat="1" x14ac:dyDescent="0.25"/>
    <row r="1860" s="15" customFormat="1" x14ac:dyDescent="0.25"/>
    <row r="1861" s="15" customFormat="1" x14ac:dyDescent="0.25"/>
    <row r="1862" s="15" customFormat="1" x14ac:dyDescent="0.25"/>
    <row r="1863" s="15" customFormat="1" x14ac:dyDescent="0.25"/>
    <row r="1864" s="15" customFormat="1" x14ac:dyDescent="0.25"/>
    <row r="1865" s="15" customFormat="1" x14ac:dyDescent="0.25"/>
    <row r="1866" s="15" customFormat="1" x14ac:dyDescent="0.25"/>
    <row r="1867" s="15" customFormat="1" x14ac:dyDescent="0.25"/>
    <row r="1868" s="15" customFormat="1" x14ac:dyDescent="0.25"/>
    <row r="1869" s="15" customFormat="1" x14ac:dyDescent="0.25"/>
    <row r="1870" s="15" customFormat="1" x14ac:dyDescent="0.25"/>
    <row r="1871" s="15" customFormat="1" x14ac:dyDescent="0.25"/>
    <row r="1872" s="15" customFormat="1" x14ac:dyDescent="0.25"/>
    <row r="1873" s="15" customFormat="1" x14ac:dyDescent="0.25"/>
    <row r="1874" s="15" customFormat="1" x14ac:dyDescent="0.25"/>
    <row r="1875" s="15" customFormat="1" x14ac:dyDescent="0.25"/>
    <row r="1876" s="15" customFormat="1" x14ac:dyDescent="0.25"/>
    <row r="1877" s="15" customFormat="1" x14ac:dyDescent="0.25"/>
    <row r="1878" s="15" customFormat="1" x14ac:dyDescent="0.25"/>
    <row r="1879" s="15" customFormat="1" x14ac:dyDescent="0.25"/>
    <row r="1880" s="15" customFormat="1" x14ac:dyDescent="0.25"/>
    <row r="1881" s="15" customFormat="1" x14ac:dyDescent="0.25"/>
    <row r="1882" s="15" customFormat="1" x14ac:dyDescent="0.25"/>
    <row r="1883" s="15" customFormat="1" x14ac:dyDescent="0.25"/>
    <row r="1884" s="15" customFormat="1" x14ac:dyDescent="0.25"/>
    <row r="1885" s="15" customFormat="1" x14ac:dyDescent="0.25"/>
    <row r="1886" s="15" customFormat="1" x14ac:dyDescent="0.25"/>
    <row r="1887" s="15" customFormat="1" x14ac:dyDescent="0.25"/>
    <row r="1888" s="15" customFormat="1" x14ac:dyDescent="0.25"/>
    <row r="1889" s="15" customFormat="1" x14ac:dyDescent="0.25"/>
    <row r="1890" s="15" customFormat="1" x14ac:dyDescent="0.25"/>
    <row r="1891" s="15" customFormat="1" x14ac:dyDescent="0.25"/>
    <row r="1892" s="15" customFormat="1" x14ac:dyDescent="0.25"/>
    <row r="1893" s="15" customFormat="1" x14ac:dyDescent="0.25"/>
    <row r="1894" s="15" customFormat="1" x14ac:dyDescent="0.25"/>
    <row r="1895" s="15" customFormat="1" x14ac:dyDescent="0.25"/>
    <row r="1896" s="15" customFormat="1" x14ac:dyDescent="0.25"/>
    <row r="1897" s="15" customFormat="1" x14ac:dyDescent="0.25"/>
    <row r="1898" s="15" customFormat="1" x14ac:dyDescent="0.25"/>
    <row r="1899" s="15" customFormat="1" x14ac:dyDescent="0.25"/>
    <row r="1900" s="15" customFormat="1" x14ac:dyDescent="0.25"/>
    <row r="1901" s="15" customFormat="1" x14ac:dyDescent="0.25"/>
    <row r="1902" s="15" customFormat="1" x14ac:dyDescent="0.25"/>
    <row r="1903" s="15" customFormat="1" x14ac:dyDescent="0.25"/>
    <row r="1904" s="15" customFormat="1" x14ac:dyDescent="0.25"/>
    <row r="1905" s="15" customFormat="1" x14ac:dyDescent="0.25"/>
    <row r="1906" s="15" customFormat="1" x14ac:dyDescent="0.25"/>
    <row r="1907" s="15" customFormat="1" x14ac:dyDescent="0.25"/>
    <row r="1908" s="15" customFormat="1" x14ac:dyDescent="0.25"/>
    <row r="1909" s="15" customFormat="1" x14ac:dyDescent="0.25"/>
    <row r="1910" s="15" customFormat="1" x14ac:dyDescent="0.25"/>
    <row r="1911" s="15" customFormat="1" x14ac:dyDescent="0.25"/>
    <row r="1912" s="15" customFormat="1" x14ac:dyDescent="0.25"/>
    <row r="1913" s="15" customFormat="1" x14ac:dyDescent="0.25"/>
    <row r="1914" s="15" customFormat="1" x14ac:dyDescent="0.25"/>
    <row r="1915" s="15" customFormat="1" x14ac:dyDescent="0.25"/>
    <row r="1916" s="15" customFormat="1" x14ac:dyDescent="0.25"/>
    <row r="1917" s="15" customFormat="1" x14ac:dyDescent="0.25"/>
    <row r="1918" s="15" customFormat="1" x14ac:dyDescent="0.25"/>
    <row r="1919" s="15" customFormat="1" x14ac:dyDescent="0.25"/>
    <row r="1920" s="15" customFormat="1" x14ac:dyDescent="0.25"/>
    <row r="1921" s="15" customFormat="1" x14ac:dyDescent="0.25"/>
    <row r="1922" s="15" customFormat="1" x14ac:dyDescent="0.25"/>
    <row r="1923" s="15" customFormat="1" x14ac:dyDescent="0.25"/>
    <row r="1924" s="15" customFormat="1" x14ac:dyDescent="0.25"/>
    <row r="1925" s="15" customFormat="1" x14ac:dyDescent="0.25"/>
    <row r="1926" s="15" customFormat="1" x14ac:dyDescent="0.25"/>
    <row r="1927" s="15" customFormat="1" x14ac:dyDescent="0.25"/>
    <row r="1928" s="15" customFormat="1" x14ac:dyDescent="0.25"/>
    <row r="1929" s="15" customFormat="1" x14ac:dyDescent="0.25"/>
    <row r="1930" s="15" customFormat="1" x14ac:dyDescent="0.25"/>
    <row r="1931" s="15" customFormat="1" x14ac:dyDescent="0.25"/>
    <row r="1932" s="15" customFormat="1" x14ac:dyDescent="0.25"/>
    <row r="1933" s="15" customFormat="1" x14ac:dyDescent="0.25"/>
    <row r="1934" s="15" customFormat="1" x14ac:dyDescent="0.25"/>
    <row r="1935" s="15" customFormat="1" x14ac:dyDescent="0.25"/>
    <row r="1936" s="15" customFormat="1" x14ac:dyDescent="0.25"/>
    <row r="1937" s="15" customFormat="1" x14ac:dyDescent="0.25"/>
    <row r="1938" s="15" customFormat="1" x14ac:dyDescent="0.25"/>
    <row r="1939" s="15" customFormat="1" x14ac:dyDescent="0.25"/>
    <row r="1940" s="15" customFormat="1" x14ac:dyDescent="0.25"/>
    <row r="1941" s="15" customFormat="1" x14ac:dyDescent="0.25"/>
    <row r="1942" s="15" customFormat="1" x14ac:dyDescent="0.25"/>
    <row r="1943" s="15" customFormat="1" x14ac:dyDescent="0.25"/>
    <row r="1944" s="15" customFormat="1" x14ac:dyDescent="0.25"/>
    <row r="1945" s="15" customFormat="1" x14ac:dyDescent="0.25"/>
    <row r="1946" s="15" customFormat="1" x14ac:dyDescent="0.25"/>
    <row r="1947" s="15" customFormat="1" x14ac:dyDescent="0.25"/>
    <row r="1948" s="15" customFormat="1" x14ac:dyDescent="0.25"/>
    <row r="1949" s="15" customFormat="1" x14ac:dyDescent="0.25"/>
    <row r="1950" s="15" customFormat="1" x14ac:dyDescent="0.25"/>
    <row r="1951" s="15" customFormat="1" x14ac:dyDescent="0.25"/>
    <row r="1952" s="15" customFormat="1" x14ac:dyDescent="0.25"/>
    <row r="1953" s="15" customFormat="1" x14ac:dyDescent="0.25"/>
    <row r="1954" s="15" customFormat="1" x14ac:dyDescent="0.25"/>
    <row r="1955" s="15" customFormat="1" x14ac:dyDescent="0.25"/>
    <row r="1956" s="15" customFormat="1" x14ac:dyDescent="0.25"/>
    <row r="1957" s="15" customFormat="1" x14ac:dyDescent="0.25"/>
    <row r="1958" s="15" customFormat="1" x14ac:dyDescent="0.25"/>
    <row r="1959" s="15" customFormat="1" x14ac:dyDescent="0.25"/>
    <row r="1960" s="15" customFormat="1" x14ac:dyDescent="0.25"/>
    <row r="1961" s="15" customFormat="1" x14ac:dyDescent="0.25"/>
    <row r="1962" s="15" customFormat="1" x14ac:dyDescent="0.25"/>
    <row r="1963" s="15" customFormat="1" x14ac:dyDescent="0.25"/>
    <row r="1964" s="15" customFormat="1" x14ac:dyDescent="0.25"/>
    <row r="1965" s="15" customFormat="1" x14ac:dyDescent="0.25"/>
    <row r="1966" s="15" customFormat="1" x14ac:dyDescent="0.25"/>
    <row r="1967" s="15" customFormat="1" x14ac:dyDescent="0.25"/>
    <row r="1968" s="15" customFormat="1" x14ac:dyDescent="0.25"/>
    <row r="1969" s="15" customFormat="1" x14ac:dyDescent="0.25"/>
    <row r="1970" s="15" customFormat="1" x14ac:dyDescent="0.25"/>
    <row r="1971" s="15" customFormat="1" x14ac:dyDescent="0.25"/>
    <row r="1972" s="15" customFormat="1" x14ac:dyDescent="0.25"/>
    <row r="1973" s="15" customFormat="1" x14ac:dyDescent="0.25"/>
    <row r="1974" s="15" customFormat="1" x14ac:dyDescent="0.25"/>
    <row r="1975" s="15" customFormat="1" x14ac:dyDescent="0.25"/>
    <row r="1976" s="15" customFormat="1" x14ac:dyDescent="0.25"/>
    <row r="1977" s="15" customFormat="1" x14ac:dyDescent="0.25"/>
    <row r="1978" s="15" customFormat="1" x14ac:dyDescent="0.25"/>
    <row r="1979" s="15" customFormat="1" x14ac:dyDescent="0.25"/>
    <row r="1980" s="15" customFormat="1" x14ac:dyDescent="0.25"/>
    <row r="1981" s="15" customFormat="1" x14ac:dyDescent="0.25"/>
    <row r="1982" s="15" customFormat="1" x14ac:dyDescent="0.25"/>
    <row r="1983" s="15" customFormat="1" x14ac:dyDescent="0.25"/>
    <row r="1984" s="15" customFormat="1" x14ac:dyDescent="0.25"/>
    <row r="1985" s="15" customFormat="1" x14ac:dyDescent="0.25"/>
    <row r="1986" s="15" customFormat="1" x14ac:dyDescent="0.25"/>
    <row r="1987" s="15" customFormat="1" x14ac:dyDescent="0.25"/>
    <row r="1988" s="15" customFormat="1" x14ac:dyDescent="0.25"/>
    <row r="1989" s="15" customFormat="1" x14ac:dyDescent="0.25"/>
    <row r="1990" s="15" customFormat="1" x14ac:dyDescent="0.25"/>
    <row r="1991" s="15" customFormat="1" x14ac:dyDescent="0.25"/>
    <row r="1992" s="15" customFormat="1" x14ac:dyDescent="0.25"/>
    <row r="1993" s="15" customFormat="1" x14ac:dyDescent="0.25"/>
    <row r="1994" s="15" customFormat="1" x14ac:dyDescent="0.25"/>
    <row r="1995" s="15" customFormat="1" x14ac:dyDescent="0.25"/>
    <row r="1996" s="15" customFormat="1" x14ac:dyDescent="0.25"/>
    <row r="1997" s="15" customFormat="1" x14ac:dyDescent="0.25"/>
    <row r="1998" s="15" customFormat="1" x14ac:dyDescent="0.25"/>
    <row r="1999" s="15" customFormat="1" x14ac:dyDescent="0.25"/>
    <row r="2000" s="15" customFormat="1" x14ac:dyDescent="0.25"/>
    <row r="2001" s="15" customFormat="1" x14ac:dyDescent="0.25"/>
    <row r="2002" s="15" customFormat="1" x14ac:dyDescent="0.25"/>
    <row r="2003" s="15" customFormat="1" x14ac:dyDescent="0.25"/>
    <row r="2004" s="15" customFormat="1" x14ac:dyDescent="0.25"/>
    <row r="2005" s="15" customFormat="1" x14ac:dyDescent="0.25"/>
    <row r="2006" s="15" customFormat="1" x14ac:dyDescent="0.25"/>
    <row r="2007" s="15" customFormat="1" x14ac:dyDescent="0.25"/>
    <row r="2008" s="15" customFormat="1" x14ac:dyDescent="0.25"/>
    <row r="2009" s="15" customFormat="1" x14ac:dyDescent="0.25"/>
    <row r="2010" s="15" customFormat="1" x14ac:dyDescent="0.25"/>
    <row r="2011" s="15" customFormat="1" x14ac:dyDescent="0.25"/>
    <row r="2012" s="15" customFormat="1" x14ac:dyDescent="0.25"/>
    <row r="2013" s="15" customFormat="1" x14ac:dyDescent="0.25"/>
    <row r="2014" s="15" customFormat="1" x14ac:dyDescent="0.25"/>
    <row r="2015" s="15" customFormat="1" x14ac:dyDescent="0.25"/>
    <row r="2016" s="15" customFormat="1" x14ac:dyDescent="0.25"/>
    <row r="2017" s="15" customFormat="1" x14ac:dyDescent="0.25"/>
    <row r="2018" s="15" customFormat="1" x14ac:dyDescent="0.25"/>
    <row r="2019" s="15" customFormat="1" x14ac:dyDescent="0.25"/>
    <row r="2020" s="15" customFormat="1" x14ac:dyDescent="0.25"/>
    <row r="2021" s="15" customFormat="1" x14ac:dyDescent="0.25"/>
    <row r="2022" s="15" customFormat="1" x14ac:dyDescent="0.25"/>
    <row r="2023" s="15" customFormat="1" x14ac:dyDescent="0.25"/>
    <row r="2024" s="15" customFormat="1" x14ac:dyDescent="0.25"/>
    <row r="2025" s="15" customFormat="1" x14ac:dyDescent="0.25"/>
    <row r="2026" s="15" customFormat="1" x14ac:dyDescent="0.25"/>
    <row r="2027" s="15" customFormat="1" x14ac:dyDescent="0.25"/>
    <row r="2028" s="15" customFormat="1" x14ac:dyDescent="0.25"/>
    <row r="2029" s="15" customFormat="1" x14ac:dyDescent="0.25"/>
    <row r="2030" s="15" customFormat="1" x14ac:dyDescent="0.25"/>
    <row r="2031" s="15" customFormat="1" x14ac:dyDescent="0.25"/>
    <row r="2032" s="15" customFormat="1" x14ac:dyDescent="0.25"/>
    <row r="2033" s="15" customFormat="1" x14ac:dyDescent="0.25"/>
    <row r="2034" s="15" customFormat="1" x14ac:dyDescent="0.25"/>
    <row r="2035" s="15" customFormat="1" x14ac:dyDescent="0.25"/>
    <row r="2036" s="15" customFormat="1" x14ac:dyDescent="0.25"/>
    <row r="2037" s="15" customFormat="1" x14ac:dyDescent="0.25"/>
    <row r="2038" s="15" customFormat="1" x14ac:dyDescent="0.25"/>
    <row r="2039" s="15" customFormat="1" x14ac:dyDescent="0.25"/>
    <row r="2040" s="15" customFormat="1" x14ac:dyDescent="0.25"/>
    <row r="2041" s="15" customFormat="1" x14ac:dyDescent="0.25"/>
    <row r="2042" s="15" customFormat="1" x14ac:dyDescent="0.25"/>
    <row r="2043" s="15" customFormat="1" x14ac:dyDescent="0.25"/>
    <row r="2044" s="15" customFormat="1" x14ac:dyDescent="0.25"/>
    <row r="2045" s="15" customFormat="1" x14ac:dyDescent="0.25"/>
    <row r="2046" s="15" customFormat="1" x14ac:dyDescent="0.25"/>
    <row r="2047" s="15" customFormat="1" x14ac:dyDescent="0.25"/>
    <row r="2048" s="15" customFormat="1" x14ac:dyDescent="0.25"/>
    <row r="2049" s="15" customFormat="1" x14ac:dyDescent="0.25"/>
    <row r="2050" s="15" customFormat="1" x14ac:dyDescent="0.25"/>
    <row r="2051" s="15" customFormat="1" x14ac:dyDescent="0.25"/>
    <row r="2052" s="15" customFormat="1" x14ac:dyDescent="0.25"/>
    <row r="2053" s="15" customFormat="1" x14ac:dyDescent="0.25"/>
    <row r="2054" s="15" customFormat="1" x14ac:dyDescent="0.25"/>
    <row r="2055" s="15" customFormat="1" x14ac:dyDescent="0.25"/>
    <row r="2056" s="15" customFormat="1" x14ac:dyDescent="0.25"/>
    <row r="2057" s="15" customFormat="1" x14ac:dyDescent="0.25"/>
    <row r="2058" s="15" customFormat="1" x14ac:dyDescent="0.25"/>
    <row r="2059" s="15" customFormat="1" x14ac:dyDescent="0.25"/>
    <row r="2060" s="15" customFormat="1" x14ac:dyDescent="0.25"/>
    <row r="2061" s="15" customFormat="1" x14ac:dyDescent="0.25"/>
    <row r="2062" s="15" customFormat="1" x14ac:dyDescent="0.25"/>
    <row r="2063" s="15" customFormat="1" x14ac:dyDescent="0.25"/>
    <row r="2064" s="15" customFormat="1" x14ac:dyDescent="0.25"/>
    <row r="2065" s="15" customFormat="1" x14ac:dyDescent="0.25"/>
    <row r="2066" s="15" customFormat="1" x14ac:dyDescent="0.25"/>
    <row r="2067" s="15" customFormat="1" x14ac:dyDescent="0.25"/>
    <row r="2068" s="15" customFormat="1" x14ac:dyDescent="0.25"/>
    <row r="2069" s="15" customFormat="1" x14ac:dyDescent="0.25"/>
    <row r="2070" s="15" customFormat="1" x14ac:dyDescent="0.25"/>
    <row r="2071" s="15" customFormat="1" x14ac:dyDescent="0.25"/>
    <row r="2072" s="15" customFormat="1" x14ac:dyDescent="0.25"/>
    <row r="2073" s="15" customFormat="1" x14ac:dyDescent="0.25"/>
    <row r="2074" s="15" customFormat="1" x14ac:dyDescent="0.25"/>
    <row r="2075" s="15" customFormat="1" x14ac:dyDescent="0.25"/>
    <row r="2076" s="15" customFormat="1" x14ac:dyDescent="0.25"/>
    <row r="2077" s="15" customFormat="1" x14ac:dyDescent="0.25"/>
    <row r="2078" s="15" customFormat="1" x14ac:dyDescent="0.25"/>
    <row r="2079" s="15" customFormat="1" x14ac:dyDescent="0.25"/>
    <row r="2080" s="15" customFormat="1" x14ac:dyDescent="0.25"/>
    <row r="2081" s="15" customFormat="1" x14ac:dyDescent="0.25"/>
    <row r="2082" s="15" customFormat="1" x14ac:dyDescent="0.25"/>
    <row r="2083" s="15" customFormat="1" x14ac:dyDescent="0.25"/>
    <row r="2084" s="15" customFormat="1" x14ac:dyDescent="0.25"/>
    <row r="2085" s="15" customFormat="1" x14ac:dyDescent="0.25"/>
    <row r="2086" s="15" customFormat="1" x14ac:dyDescent="0.25"/>
    <row r="2087" s="15" customFormat="1" x14ac:dyDescent="0.25"/>
    <row r="2088" s="15" customFormat="1" x14ac:dyDescent="0.25"/>
    <row r="2089" s="15" customFormat="1" x14ac:dyDescent="0.25"/>
    <row r="2090" s="15" customFormat="1" x14ac:dyDescent="0.25"/>
    <row r="2091" s="15" customFormat="1" x14ac:dyDescent="0.25"/>
    <row r="2092" s="15" customFormat="1" x14ac:dyDescent="0.25"/>
    <row r="2093" s="15" customFormat="1" x14ac:dyDescent="0.25"/>
    <row r="2094" s="15" customFormat="1" x14ac:dyDescent="0.25"/>
    <row r="2095" s="15" customFormat="1" x14ac:dyDescent="0.25"/>
    <row r="2096" s="15" customFormat="1" x14ac:dyDescent="0.25"/>
    <row r="2097" s="15" customFormat="1" x14ac:dyDescent="0.25"/>
    <row r="2098" s="15" customFormat="1" x14ac:dyDescent="0.25"/>
    <row r="2099" s="15" customFormat="1" x14ac:dyDescent="0.25"/>
    <row r="2100" s="15" customFormat="1" x14ac:dyDescent="0.25"/>
    <row r="2101" s="15" customFormat="1" x14ac:dyDescent="0.25"/>
    <row r="2102" s="15" customFormat="1" x14ac:dyDescent="0.25"/>
    <row r="2103" s="15" customFormat="1" x14ac:dyDescent="0.25"/>
    <row r="2104" s="15" customFormat="1" x14ac:dyDescent="0.25"/>
    <row r="2105" s="15" customFormat="1" x14ac:dyDescent="0.25"/>
    <row r="2106" s="15" customFormat="1" x14ac:dyDescent="0.25"/>
    <row r="2107" s="15" customFormat="1" x14ac:dyDescent="0.25"/>
    <row r="2108" s="15" customFormat="1" x14ac:dyDescent="0.25"/>
    <row r="2109" s="15" customFormat="1" x14ac:dyDescent="0.25"/>
    <row r="2110" s="15" customFormat="1" x14ac:dyDescent="0.25"/>
    <row r="2111" s="15" customFormat="1" x14ac:dyDescent="0.25"/>
    <row r="2112" s="15" customFormat="1" x14ac:dyDescent="0.25"/>
    <row r="2113" s="15" customFormat="1" x14ac:dyDescent="0.25"/>
    <row r="2114" s="15" customFormat="1" x14ac:dyDescent="0.25"/>
    <row r="2115" s="15" customFormat="1" x14ac:dyDescent="0.25"/>
    <row r="2116" s="15" customFormat="1" x14ac:dyDescent="0.25"/>
    <row r="2117" s="15" customFormat="1" x14ac:dyDescent="0.25"/>
    <row r="2118" s="15" customFormat="1" x14ac:dyDescent="0.25"/>
    <row r="2119" s="15" customFormat="1" x14ac:dyDescent="0.25"/>
    <row r="2120" s="15" customFormat="1" x14ac:dyDescent="0.25"/>
    <row r="2121" s="15" customFormat="1" x14ac:dyDescent="0.25"/>
    <row r="2122" s="15" customFormat="1" x14ac:dyDescent="0.25"/>
    <row r="2123" s="15" customFormat="1" x14ac:dyDescent="0.25"/>
    <row r="2124" s="15" customFormat="1" x14ac:dyDescent="0.25"/>
    <row r="2125" s="15" customFormat="1" x14ac:dyDescent="0.25"/>
    <row r="2126" s="15" customFormat="1" x14ac:dyDescent="0.25"/>
    <row r="2127" s="15" customFormat="1" x14ac:dyDescent="0.25"/>
    <row r="2128" s="15" customFormat="1" x14ac:dyDescent="0.25"/>
    <row r="2129" s="15" customFormat="1" x14ac:dyDescent="0.25"/>
    <row r="2130" s="15" customFormat="1" x14ac:dyDescent="0.25"/>
    <row r="2131" s="15" customFormat="1" x14ac:dyDescent="0.25"/>
    <row r="2132" s="15" customFormat="1" x14ac:dyDescent="0.25"/>
    <row r="2133" s="15" customFormat="1" x14ac:dyDescent="0.25"/>
    <row r="2134" s="15" customFormat="1" x14ac:dyDescent="0.25"/>
    <row r="2135" s="15" customFormat="1" x14ac:dyDescent="0.25"/>
    <row r="2136" s="15" customFormat="1" x14ac:dyDescent="0.25"/>
    <row r="2137" s="15" customFormat="1" x14ac:dyDescent="0.25"/>
    <row r="2138" s="15" customFormat="1" x14ac:dyDescent="0.25"/>
    <row r="2139" s="15" customFormat="1" x14ac:dyDescent="0.25"/>
    <row r="2140" s="15" customFormat="1" x14ac:dyDescent="0.25"/>
    <row r="2141" s="15" customFormat="1" x14ac:dyDescent="0.25"/>
    <row r="2142" s="15" customFormat="1" x14ac:dyDescent="0.25"/>
    <row r="2143" s="15" customFormat="1" x14ac:dyDescent="0.25"/>
    <row r="2144" s="15" customFormat="1" x14ac:dyDescent="0.25"/>
    <row r="2145" s="15" customFormat="1" x14ac:dyDescent="0.25"/>
    <row r="2146" s="15" customFormat="1" x14ac:dyDescent="0.25"/>
    <row r="2147" s="15" customFormat="1" x14ac:dyDescent="0.25"/>
    <row r="2148" s="15" customFormat="1" x14ac:dyDescent="0.25"/>
    <row r="2149" s="15" customFormat="1" x14ac:dyDescent="0.25"/>
    <row r="2150" s="15" customFormat="1" x14ac:dyDescent="0.25"/>
    <row r="2151" s="15" customFormat="1" x14ac:dyDescent="0.25"/>
    <row r="2152" s="15" customFormat="1" x14ac:dyDescent="0.25"/>
    <row r="2153" s="15" customFormat="1" x14ac:dyDescent="0.25"/>
    <row r="2154" s="15" customFormat="1" x14ac:dyDescent="0.25"/>
    <row r="2155" s="15" customFormat="1" x14ac:dyDescent="0.25"/>
    <row r="2156" s="15" customFormat="1" x14ac:dyDescent="0.25"/>
    <row r="2157" s="15" customFormat="1" x14ac:dyDescent="0.25"/>
    <row r="2158" s="15" customFormat="1" x14ac:dyDescent="0.25"/>
    <row r="2159" s="15" customFormat="1" x14ac:dyDescent="0.25"/>
    <row r="2160" s="15" customFormat="1" x14ac:dyDescent="0.25"/>
    <row r="2161" s="15" customFormat="1" x14ac:dyDescent="0.25"/>
    <row r="2162" s="15" customFormat="1" x14ac:dyDescent="0.25"/>
    <row r="2163" s="15" customFormat="1" x14ac:dyDescent="0.25"/>
    <row r="2164" s="15" customFormat="1" x14ac:dyDescent="0.25"/>
    <row r="2165" s="15" customFormat="1" x14ac:dyDescent="0.25"/>
    <row r="2166" s="15" customFormat="1" x14ac:dyDescent="0.25"/>
    <row r="2167" s="15" customFormat="1" x14ac:dyDescent="0.25"/>
    <row r="2168" s="15" customFormat="1" x14ac:dyDescent="0.25"/>
    <row r="2169" s="15" customFormat="1" x14ac:dyDescent="0.25"/>
    <row r="2170" s="15" customFormat="1" x14ac:dyDescent="0.25"/>
    <row r="2171" s="15" customFormat="1" x14ac:dyDescent="0.25"/>
    <row r="2172" s="15" customFormat="1" x14ac:dyDescent="0.25"/>
    <row r="2173" s="15" customFormat="1" x14ac:dyDescent="0.25"/>
    <row r="2174" s="15" customFormat="1" x14ac:dyDescent="0.25"/>
    <row r="2175" s="15" customFormat="1" x14ac:dyDescent="0.25"/>
    <row r="2176" s="15" customFormat="1" x14ac:dyDescent="0.25"/>
    <row r="2177" s="15" customFormat="1" x14ac:dyDescent="0.25"/>
    <row r="2178" s="15" customFormat="1" x14ac:dyDescent="0.25"/>
    <row r="2179" s="15" customFormat="1" x14ac:dyDescent="0.25"/>
    <row r="2180" s="15" customFormat="1" x14ac:dyDescent="0.25"/>
    <row r="2181" s="15" customFormat="1" x14ac:dyDescent="0.25"/>
    <row r="2182" s="15" customFormat="1" x14ac:dyDescent="0.25"/>
    <row r="2183" s="15" customFormat="1" x14ac:dyDescent="0.25"/>
    <row r="2184" s="15" customFormat="1" x14ac:dyDescent="0.25"/>
    <row r="2185" s="15" customFormat="1" x14ac:dyDescent="0.25"/>
    <row r="2186" s="15" customFormat="1" x14ac:dyDescent="0.25"/>
    <row r="2187" s="15" customFormat="1" x14ac:dyDescent="0.25"/>
    <row r="2188" s="15" customFormat="1" x14ac:dyDescent="0.25"/>
    <row r="2189" s="15" customFormat="1" x14ac:dyDescent="0.25"/>
    <row r="2190" s="15" customFormat="1" x14ac:dyDescent="0.25"/>
    <row r="2191" s="15" customFormat="1" x14ac:dyDescent="0.25"/>
    <row r="2192" s="15" customFormat="1" x14ac:dyDescent="0.25"/>
    <row r="2193" s="15" customFormat="1" x14ac:dyDescent="0.25"/>
    <row r="2194" s="15" customFormat="1" x14ac:dyDescent="0.25"/>
    <row r="2195" s="15" customFormat="1" x14ac:dyDescent="0.25"/>
    <row r="2196" s="15" customFormat="1" x14ac:dyDescent="0.25"/>
    <row r="2197" s="15" customFormat="1" x14ac:dyDescent="0.25"/>
    <row r="2198" s="15" customFormat="1" x14ac:dyDescent="0.25"/>
    <row r="2199" s="15" customFormat="1" x14ac:dyDescent="0.25"/>
    <row r="2200" s="15" customFormat="1" x14ac:dyDescent="0.25"/>
    <row r="2201" s="15" customFormat="1" x14ac:dyDescent="0.25"/>
    <row r="2202" s="15" customFormat="1" x14ac:dyDescent="0.25"/>
    <row r="2203" s="15" customFormat="1" x14ac:dyDescent="0.25"/>
    <row r="2204" s="15" customFormat="1" x14ac:dyDescent="0.25"/>
    <row r="2205" s="15" customFormat="1" x14ac:dyDescent="0.25"/>
    <row r="2206" s="15" customFormat="1" x14ac:dyDescent="0.25"/>
    <row r="2207" s="15" customFormat="1" x14ac:dyDescent="0.25"/>
    <row r="2208" s="15" customFormat="1" x14ac:dyDescent="0.25"/>
    <row r="2209" s="15" customFormat="1" x14ac:dyDescent="0.25"/>
    <row r="2210" s="15" customFormat="1" x14ac:dyDescent="0.25"/>
    <row r="2211" s="15" customFormat="1" x14ac:dyDescent="0.25"/>
    <row r="2212" s="15" customFormat="1" x14ac:dyDescent="0.25"/>
    <row r="2213" s="15" customFormat="1" x14ac:dyDescent="0.25"/>
    <row r="2214" s="15" customFormat="1" x14ac:dyDescent="0.25"/>
    <row r="2215" s="15" customFormat="1" x14ac:dyDescent="0.25"/>
    <row r="2216" s="15" customFormat="1" x14ac:dyDescent="0.25"/>
    <row r="2217" s="15" customFormat="1" x14ac:dyDescent="0.25"/>
    <row r="2218" s="15" customFormat="1" x14ac:dyDescent="0.25"/>
    <row r="2219" s="15" customFormat="1" x14ac:dyDescent="0.25"/>
    <row r="2220" s="15" customFormat="1" x14ac:dyDescent="0.25"/>
    <row r="2221" s="15" customFormat="1" x14ac:dyDescent="0.25"/>
    <row r="2222" s="15" customFormat="1" x14ac:dyDescent="0.25"/>
    <row r="2223" s="15" customFormat="1" x14ac:dyDescent="0.25"/>
    <row r="2224" s="15" customFormat="1" x14ac:dyDescent="0.25"/>
    <row r="2225" s="15" customFormat="1" x14ac:dyDescent="0.25"/>
    <row r="2226" s="15" customFormat="1" x14ac:dyDescent="0.25"/>
    <row r="2227" s="15" customFormat="1" x14ac:dyDescent="0.25"/>
    <row r="2228" s="15" customFormat="1" x14ac:dyDescent="0.25"/>
    <row r="2229" s="15" customFormat="1" x14ac:dyDescent="0.25"/>
    <row r="2230" s="15" customFormat="1" x14ac:dyDescent="0.25"/>
    <row r="2231" s="15" customFormat="1" x14ac:dyDescent="0.25"/>
    <row r="2232" s="15" customFormat="1" x14ac:dyDescent="0.25"/>
    <row r="2233" s="15" customFormat="1" x14ac:dyDescent="0.25"/>
    <row r="2234" s="15" customFormat="1" x14ac:dyDescent="0.25"/>
    <row r="2235" s="15" customFormat="1" x14ac:dyDescent="0.25"/>
    <row r="2236" s="15" customFormat="1" x14ac:dyDescent="0.25"/>
    <row r="2237" s="15" customFormat="1" x14ac:dyDescent="0.25"/>
    <row r="2238" s="15" customFormat="1" x14ac:dyDescent="0.25"/>
    <row r="2239" s="15" customFormat="1" x14ac:dyDescent="0.25"/>
    <row r="2240" s="15" customFormat="1" x14ac:dyDescent="0.25"/>
    <row r="2241" s="15" customFormat="1" x14ac:dyDescent="0.25"/>
    <row r="2242" s="15" customFormat="1" x14ac:dyDescent="0.25"/>
    <row r="2243" s="15" customFormat="1" x14ac:dyDescent="0.25"/>
    <row r="2244" s="15" customFormat="1" x14ac:dyDescent="0.25"/>
    <row r="2245" s="15" customFormat="1" x14ac:dyDescent="0.25"/>
    <row r="2246" s="15" customFormat="1" x14ac:dyDescent="0.25"/>
  </sheetData>
  <mergeCells count="2">
    <mergeCell ref="A1:Z1"/>
    <mergeCell ref="A2:Z2"/>
  </mergeCells>
  <phoneticPr fontId="2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E4" sqref="AE4"/>
    </sheetView>
  </sheetViews>
  <sheetFormatPr defaultColWidth="9.08984375" defaultRowHeight="14" x14ac:dyDescent="0.25"/>
  <cols>
    <col min="1" max="26" width="3.6328125" style="1" customWidth="1"/>
    <col min="27" max="28" width="4.453125" customWidth="1"/>
    <col min="29" max="34" width="13.81640625" style="1" customWidth="1"/>
  </cols>
  <sheetData>
    <row r="1" spans="1:34" ht="96" customHeight="1" x14ac:dyDescent="0.25">
      <c r="A1" s="154" t="s">
        <v>821</v>
      </c>
      <c r="B1" s="155"/>
      <c r="C1" s="155"/>
      <c r="D1" s="155"/>
      <c r="E1" s="155"/>
      <c r="F1" s="155"/>
      <c r="G1" s="155"/>
      <c r="H1" s="155"/>
      <c r="I1" s="155"/>
      <c r="J1" s="155"/>
      <c r="K1" s="155"/>
      <c r="L1" s="155"/>
      <c r="M1" s="155"/>
      <c r="N1" s="155"/>
      <c r="O1" s="155"/>
      <c r="P1" s="155"/>
      <c r="Q1" s="155"/>
      <c r="R1" s="155"/>
      <c r="S1" s="155"/>
      <c r="T1" s="155"/>
      <c r="U1" s="155"/>
      <c r="V1" s="155"/>
      <c r="W1" s="155"/>
      <c r="X1" s="155"/>
      <c r="Y1" s="155"/>
      <c r="Z1" s="156"/>
      <c r="AA1" s="15"/>
      <c r="AB1" s="15"/>
      <c r="AC1" s="159"/>
      <c r="AD1" s="159"/>
      <c r="AE1" s="159"/>
      <c r="AF1" s="159"/>
      <c r="AG1" s="159"/>
      <c r="AH1" s="159"/>
    </row>
    <row r="2" spans="1:34" x14ac:dyDescent="0.25">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C2" s="158" t="s">
        <v>1296</v>
      </c>
      <c r="AD2" s="158"/>
      <c r="AE2" s="158"/>
      <c r="AF2" s="158"/>
      <c r="AG2" s="158"/>
      <c r="AH2" s="158"/>
    </row>
    <row r="3" spans="1:34" x14ac:dyDescent="0.25">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吸引力</v>
      </c>
      <c r="AD3" s="113" t="str">
        <f>VLOOKUP(Read_First!B5,Items!A1:BI50,55,FALSE)</f>
        <v>明晰</v>
      </c>
      <c r="AE3" s="114" t="str">
        <f>VLOOKUP(Read_First!B5,Items!A1:BI50,56,FALSE)</f>
        <v>效率</v>
      </c>
      <c r="AF3" s="113" t="str">
        <f>VLOOKUP(Read_First!B5,Items!A1:BI50,57,FALSE)</f>
        <v>可靠性</v>
      </c>
      <c r="AG3" s="114" t="str">
        <f>VLOOKUP(Read_First!B5,Items!A1:BI50,58,FALSE)</f>
        <v>促進</v>
      </c>
      <c r="AH3" s="115" t="str">
        <f>VLOOKUP(Read_First!B5,Items!A1:BI50,59,FALSE)</f>
        <v>新奇</v>
      </c>
    </row>
    <row r="4" spans="1:34" x14ac:dyDescent="0.25">
      <c r="A4" s="68">
        <f>IF(Data!A4&gt;0,Data!A4-4,"")</f>
        <v>2</v>
      </c>
      <c r="B4" s="68">
        <f>IF(Data!B4&gt;0,Data!B4-4,"")</f>
        <v>0</v>
      </c>
      <c r="C4" s="68">
        <f>IF(Data!C4&gt;0,4-Data!C4,"")</f>
        <v>-1</v>
      </c>
      <c r="D4" s="68">
        <f>IF(Data!D4&gt;0,4-Data!D4,"")</f>
        <v>-1</v>
      </c>
      <c r="E4" s="68">
        <f>IF(Data!E4&gt;0,4-Data!E4,"")</f>
        <v>-2</v>
      </c>
      <c r="F4" s="68">
        <f>IF(Data!F4&gt;0,Data!F4-4,"")</f>
        <v>1</v>
      </c>
      <c r="G4" s="68">
        <f>IF(Data!G4&gt;0,Data!G4-4,"")</f>
        <v>-1</v>
      </c>
      <c r="H4" s="68">
        <f>IF(Data!H4&gt;0,Data!H4-4,"")</f>
        <v>0</v>
      </c>
      <c r="I4" s="68">
        <f>IF(Data!I4&gt;0,4-Data!I4,"")</f>
        <v>-1</v>
      </c>
      <c r="J4" s="68">
        <f>IF(Data!J4&gt;0,4-Data!J4,"")</f>
        <v>-1</v>
      </c>
      <c r="K4" s="68">
        <f>IF(Data!K4&gt;0,Data!K4-4,"")</f>
        <v>1</v>
      </c>
      <c r="L4" s="68">
        <f>IF(Data!L4&gt;0,4-Data!L4,"")</f>
        <v>2</v>
      </c>
      <c r="M4" s="68">
        <f>IF(Data!M4&gt;0,Data!M4-4,"")</f>
        <v>0</v>
      </c>
      <c r="N4" s="68">
        <f>IF(Data!N4&gt;0,Data!N4-4,"")</f>
        <v>1</v>
      </c>
      <c r="O4" s="68">
        <f>IF(Data!O4&gt;0,Data!O4-4,"")</f>
        <v>1</v>
      </c>
      <c r="P4" s="68">
        <f>IF(Data!P4&gt;0,Data!P4-4,"")</f>
        <v>1</v>
      </c>
      <c r="Q4" s="68">
        <f>IF(Data!Q4&gt;0,4-Data!Q4,"")</f>
        <v>1</v>
      </c>
      <c r="R4" s="68">
        <f>IF(Data!R4&gt;0,4-Data!R4,"")</f>
        <v>0</v>
      </c>
      <c r="S4" s="68">
        <f>IF(Data!S4&gt;0,4-Data!S4,"")</f>
        <v>0</v>
      </c>
      <c r="T4" s="68">
        <f>IF(Data!T4&gt;0,Data!T4-4,"")</f>
        <v>1</v>
      </c>
      <c r="U4" s="68">
        <f>IF(Data!U4&gt;0,4-Data!U4,"")</f>
        <v>2</v>
      </c>
      <c r="V4" s="68">
        <f>IF(Data!V4&gt;0,Data!V4-4,"")</f>
        <v>2</v>
      </c>
      <c r="W4" s="68">
        <f>IF(Data!W4&gt;0,4-Data!W4,"")</f>
        <v>1</v>
      </c>
      <c r="X4" s="68">
        <f>IF(Data!X4&gt;0,4-Data!X4,"")</f>
        <v>1</v>
      </c>
      <c r="Y4" s="68">
        <f>IF(Data!Y4&gt;0,4-Data!Y4,"")</f>
        <v>1</v>
      </c>
      <c r="Z4" s="68">
        <f>IF(Data!Z4&gt;0,Data!Z4-4,"")</f>
        <v>2</v>
      </c>
      <c r="AC4" s="69">
        <f t="shared" ref="AC4:AC68" si="0">IF(COUNT(A4,L4,N4,P4,X4,Y4)&gt;0,AVERAGE(A4,L4,N4,P4,X4,Y4),"")</f>
        <v>1.3333333333333333</v>
      </c>
      <c r="AD4" s="69">
        <f>IF(COUNT(B4,D4,M4,U4)&gt;0,AVERAGE(B4,D4,M4,U4),"")</f>
        <v>0.25</v>
      </c>
      <c r="AE4" s="69">
        <f>IF(COUNT(I4,T4,V4,W4)&gt;0,AVERAGE(I4,T4,V4,W4),"")</f>
        <v>0.75</v>
      </c>
      <c r="AF4" s="69">
        <f>IF(COUNT(H4,K4,Q4,S4)&gt;0,AVERAGE(H4,K4,Q4,S4),"")</f>
        <v>0.5</v>
      </c>
      <c r="AG4" s="69">
        <f>IF(COUNT(E4,F4,G4,R4)&gt;0,AVERAGE(E4,F4,G4,R4),"")</f>
        <v>-0.5</v>
      </c>
      <c r="AH4" s="69">
        <f>IF(COUNT(C4,J4,O4,Z4)&gt;0,AVERAGE(C4,J4,O4,Z4),"")</f>
        <v>0.25</v>
      </c>
    </row>
    <row r="5" spans="1:34" x14ac:dyDescent="0.25">
      <c r="A5" s="1">
        <f>IF(Data!A5&gt;0,Data!A5-4,"")</f>
        <v>-1</v>
      </c>
      <c r="B5" s="1">
        <f>IF(Data!B5&gt;0,Data!B5-4,"")</f>
        <v>3</v>
      </c>
      <c r="C5" s="1">
        <f>IF(Data!C5&gt;0,4-Data!C5,"")</f>
        <v>3</v>
      </c>
      <c r="D5" s="1">
        <f>IF(Data!D5&gt;0,4-Data!D5,"")</f>
        <v>0</v>
      </c>
      <c r="E5" s="1">
        <f>IF(Data!E5&gt;0,4-Data!E5,"")</f>
        <v>2</v>
      </c>
      <c r="F5" s="1">
        <f>IF(Data!F5&gt;0,Data!F5-4,"")</f>
        <v>1</v>
      </c>
      <c r="G5" s="1">
        <f>IF(Data!G5&gt;0,Data!G5-4,"")</f>
        <v>0</v>
      </c>
      <c r="H5" s="1">
        <f>IF(Data!H5&gt;0,Data!H5-4,"")</f>
        <v>0</v>
      </c>
      <c r="I5" s="1">
        <f>IF(Data!I5&gt;0,4-Data!I5,"")</f>
        <v>1</v>
      </c>
      <c r="J5" s="1">
        <f>IF(Data!J5&gt;0,4-Data!J5,"")</f>
        <v>2</v>
      </c>
      <c r="K5" s="1">
        <f>IF(Data!K5&gt;0,Data!K5-4,"")</f>
        <v>1</v>
      </c>
      <c r="L5" s="1">
        <f>IF(Data!L5&gt;0,4-Data!L5,"")</f>
        <v>1</v>
      </c>
      <c r="M5" s="1">
        <f>IF(Data!M5&gt;0,Data!M5-4,"")</f>
        <v>0</v>
      </c>
      <c r="N5" s="1">
        <f>IF(Data!N5&gt;0,Data!N5-4,"")</f>
        <v>1</v>
      </c>
      <c r="O5" s="1">
        <f>IF(Data!O5&gt;0,Data!O5-4,"")</f>
        <v>1</v>
      </c>
      <c r="P5" s="1">
        <f>IF(Data!P5&gt;0,Data!P5-4,"")</f>
        <v>1</v>
      </c>
      <c r="Q5" s="1">
        <f>IF(Data!Q5&gt;0,4-Data!Q5,"")</f>
        <v>1</v>
      </c>
      <c r="R5" s="1">
        <f>IF(Data!R5&gt;0,4-Data!R5,"")</f>
        <v>0</v>
      </c>
      <c r="S5" s="1">
        <f>IF(Data!S5&gt;0,4-Data!S5,"")</f>
        <v>0</v>
      </c>
      <c r="T5" s="1">
        <f>IF(Data!T5&gt;0,Data!T5-4,"")</f>
        <v>1</v>
      </c>
      <c r="U5" s="1">
        <f>IF(Data!U5&gt;0,4-Data!U5,"")</f>
        <v>3</v>
      </c>
      <c r="V5" s="1">
        <f>IF(Data!V5&gt;0,Data!V5-4,"")</f>
        <v>2</v>
      </c>
      <c r="W5" s="1">
        <f>IF(Data!W5&gt;0,4-Data!W5,"")</f>
        <v>2</v>
      </c>
      <c r="X5" s="1">
        <f>IF(Data!X5&gt;0,4-Data!X5,"")</f>
        <v>1</v>
      </c>
      <c r="Y5" s="1">
        <f>IF(Data!Y5&gt;0,4-Data!Y5,"")</f>
        <v>1</v>
      </c>
      <c r="Z5" s="1">
        <f>IF(Data!Z5&gt;0,Data!Z5-4,"")</f>
        <v>1</v>
      </c>
      <c r="AC5" s="7">
        <f t="shared" si="0"/>
        <v>0.66666666666666663</v>
      </c>
      <c r="AD5" s="7">
        <f t="shared" ref="AD5:AD68" si="1">IF(COUNT(B5,D5,M5,U5)&gt;0,AVERAGE(B5,D5,M5,U5),"")</f>
        <v>1.5</v>
      </c>
      <c r="AE5" s="7">
        <f t="shared" ref="AE5:AE68" si="2">IF(COUNT(I5,T5,V5,W5)&gt;0,AVERAGE(I5,T5,V5,W5),"")</f>
        <v>1.5</v>
      </c>
      <c r="AF5" s="7">
        <f t="shared" ref="AF5:AF68" si="3">IF(COUNT(H5,K5,Q5,S5)&gt;0,AVERAGE(H5,K5,Q5,S5),"")</f>
        <v>0.5</v>
      </c>
      <c r="AG5" s="7">
        <f t="shared" ref="AG5:AG68" si="4">IF(COUNT(E5,F5,G5,R5)&gt;0,AVERAGE(E5,F5,G5,R5),"")</f>
        <v>0.75</v>
      </c>
      <c r="AH5" s="7">
        <f t="shared" ref="AH5:AH68" si="5">IF(COUNT(C5,J5,O5,Z5)&gt;0,AVERAGE(C5,J5,O5,Z5),"")</f>
        <v>1.75</v>
      </c>
    </row>
    <row r="6" spans="1:34" x14ac:dyDescent="0.25">
      <c r="A6" s="1">
        <f>IF(Data!A6&gt;0,Data!A6-4,"")</f>
        <v>3</v>
      </c>
      <c r="B6" s="1">
        <f>IF(Data!B6&gt;0,Data!B6-4,"")</f>
        <v>3</v>
      </c>
      <c r="C6" s="1">
        <f>IF(Data!C6&gt;0,4-Data!C6,"")</f>
        <v>0</v>
      </c>
      <c r="D6" s="1">
        <f>IF(Data!D6&gt;0,4-Data!D6,"")</f>
        <v>0</v>
      </c>
      <c r="E6" s="1">
        <f>IF(Data!E6&gt;0,4-Data!E6,"")</f>
        <v>2</v>
      </c>
      <c r="F6" s="1">
        <f>IF(Data!F6&gt;0,Data!F6-4,"")</f>
        <v>0</v>
      </c>
      <c r="G6" s="1">
        <f>IF(Data!G6&gt;0,Data!G6-4,"")</f>
        <v>0</v>
      </c>
      <c r="H6" s="1">
        <f>IF(Data!H6&gt;0,Data!H6-4,"")</f>
        <v>0</v>
      </c>
      <c r="I6" s="1">
        <f>IF(Data!I6&gt;0,4-Data!I6,"")</f>
        <v>2</v>
      </c>
      <c r="J6" s="1">
        <f>IF(Data!J6&gt;0,4-Data!J6,"")</f>
        <v>1</v>
      </c>
      <c r="K6" s="1">
        <f>IF(Data!K6&gt;0,Data!K6-4,"")</f>
        <v>2</v>
      </c>
      <c r="L6" s="1">
        <f>IF(Data!L6&gt;0,4-Data!L6,"")</f>
        <v>2</v>
      </c>
      <c r="M6" s="1">
        <f>IF(Data!M6&gt;0,Data!M6-4,"")</f>
        <v>3</v>
      </c>
      <c r="N6" s="1">
        <f>IF(Data!N6&gt;0,Data!N6-4,"")</f>
        <v>1</v>
      </c>
      <c r="O6" s="1">
        <f>IF(Data!O6&gt;0,Data!O6-4,"")</f>
        <v>-2</v>
      </c>
      <c r="P6" s="1">
        <f>IF(Data!P6&gt;0,Data!P6-4,"")</f>
        <v>1</v>
      </c>
      <c r="Q6" s="1">
        <f>IF(Data!Q6&gt;0,4-Data!Q6,"")</f>
        <v>2</v>
      </c>
      <c r="R6" s="1">
        <f>IF(Data!R6&gt;0,4-Data!R6,"")</f>
        <v>0</v>
      </c>
      <c r="S6" s="1">
        <f>IF(Data!S6&gt;0,4-Data!S6,"")</f>
        <v>1</v>
      </c>
      <c r="T6" s="1">
        <f>IF(Data!T6&gt;0,Data!T6-4,"")</f>
        <v>2</v>
      </c>
      <c r="U6" s="1">
        <f>IF(Data!U6&gt;0,4-Data!U6,"")</f>
        <v>3</v>
      </c>
      <c r="V6" s="1">
        <f>IF(Data!V6&gt;0,Data!V6-4,"")</f>
        <v>2</v>
      </c>
      <c r="W6" s="1">
        <f>IF(Data!W6&gt;0,4-Data!W6,"")</f>
        <v>2</v>
      </c>
      <c r="X6" s="1">
        <f>IF(Data!X6&gt;0,4-Data!X6,"")</f>
        <v>2</v>
      </c>
      <c r="Y6" s="1">
        <f>IF(Data!Y6&gt;0,4-Data!Y6,"")</f>
        <v>2</v>
      </c>
      <c r="Z6" s="1">
        <f>IF(Data!Z6&gt;0,Data!Z6-4,"")</f>
        <v>-1</v>
      </c>
      <c r="AC6" s="7">
        <f t="shared" si="0"/>
        <v>1.8333333333333333</v>
      </c>
      <c r="AD6" s="7">
        <f t="shared" si="1"/>
        <v>2.25</v>
      </c>
      <c r="AE6" s="7">
        <f t="shared" si="2"/>
        <v>2</v>
      </c>
      <c r="AF6" s="7">
        <f t="shared" si="3"/>
        <v>1.25</v>
      </c>
      <c r="AG6" s="7">
        <f t="shared" si="4"/>
        <v>0.5</v>
      </c>
      <c r="AH6" s="7">
        <f t="shared" si="5"/>
        <v>-0.5</v>
      </c>
    </row>
    <row r="7" spans="1:34" x14ac:dyDescent="0.25">
      <c r="A7" s="1">
        <f>IF(Data!A7&gt;0,Data!A7-4,"")</f>
        <v>-1</v>
      </c>
      <c r="B7" s="1">
        <f>IF(Data!B7&gt;0,Data!B7-4,"")</f>
        <v>-1</v>
      </c>
      <c r="C7" s="1">
        <f>IF(Data!C7&gt;0,4-Data!C7,"")</f>
        <v>0</v>
      </c>
      <c r="D7" s="1">
        <f>IF(Data!D7&gt;0,4-Data!D7,"")</f>
        <v>0</v>
      </c>
      <c r="E7" s="1">
        <f>IF(Data!E7&gt;0,4-Data!E7,"")</f>
        <v>0</v>
      </c>
      <c r="F7" s="1">
        <f>IF(Data!F7&gt;0,Data!F7-4,"")</f>
        <v>0</v>
      </c>
      <c r="G7" s="1">
        <f>IF(Data!G7&gt;0,Data!G7-4,"")</f>
        <v>0</v>
      </c>
      <c r="H7" s="1">
        <f>IF(Data!H7&gt;0,Data!H7-4,"")</f>
        <v>0</v>
      </c>
      <c r="I7" s="1">
        <f>IF(Data!I7&gt;0,4-Data!I7,"")</f>
        <v>0</v>
      </c>
      <c r="J7" s="1">
        <f>IF(Data!J7&gt;0,4-Data!J7,"")</f>
        <v>0</v>
      </c>
      <c r="K7" s="1">
        <f>IF(Data!K7&gt;0,Data!K7-4,"")</f>
        <v>1</v>
      </c>
      <c r="L7" s="1">
        <f>IF(Data!L7&gt;0,4-Data!L7,"")</f>
        <v>0</v>
      </c>
      <c r="M7" s="1">
        <f>IF(Data!M7&gt;0,Data!M7-4,"")</f>
        <v>1</v>
      </c>
      <c r="N7" s="1">
        <f>IF(Data!N7&gt;0,Data!N7-4,"")</f>
        <v>0</v>
      </c>
      <c r="O7" s="1">
        <f>IF(Data!O7&gt;0,Data!O7-4,"")</f>
        <v>0</v>
      </c>
      <c r="P7" s="1">
        <f>IF(Data!P7&gt;0,Data!P7-4,"")</f>
        <v>0</v>
      </c>
      <c r="Q7" s="1">
        <f>IF(Data!Q7&gt;0,4-Data!Q7,"")</f>
        <v>1</v>
      </c>
      <c r="R7" s="1">
        <f>IF(Data!R7&gt;0,4-Data!R7,"")</f>
        <v>-1</v>
      </c>
      <c r="S7" s="1">
        <f>IF(Data!S7&gt;0,4-Data!S7,"")</f>
        <v>-1</v>
      </c>
      <c r="T7" s="1">
        <f>IF(Data!T7&gt;0,Data!T7-4,"")</f>
        <v>0</v>
      </c>
      <c r="U7" s="1">
        <f>IF(Data!U7&gt;0,4-Data!U7,"")</f>
        <v>1</v>
      </c>
      <c r="V7" s="1">
        <f>IF(Data!V7&gt;0,Data!V7-4,"")</f>
        <v>1</v>
      </c>
      <c r="W7" s="1">
        <f>IF(Data!W7&gt;0,4-Data!W7,"")</f>
        <v>-1</v>
      </c>
      <c r="X7" s="1">
        <f>IF(Data!X7&gt;0,4-Data!X7,"")</f>
        <v>-1</v>
      </c>
      <c r="Y7" s="1">
        <f>IF(Data!Y7&gt;0,4-Data!Y7,"")</f>
        <v>0</v>
      </c>
      <c r="Z7" s="1">
        <f>IF(Data!Z7&gt;0,Data!Z7-4,"")</f>
        <v>1</v>
      </c>
      <c r="AC7" s="7">
        <f t="shared" si="0"/>
        <v>-0.33333333333333331</v>
      </c>
      <c r="AD7" s="7">
        <f t="shared" si="1"/>
        <v>0.25</v>
      </c>
      <c r="AE7" s="7">
        <f t="shared" si="2"/>
        <v>0</v>
      </c>
      <c r="AF7" s="7">
        <f t="shared" si="3"/>
        <v>0.25</v>
      </c>
      <c r="AG7" s="7">
        <f t="shared" si="4"/>
        <v>-0.25</v>
      </c>
      <c r="AH7" s="7">
        <f t="shared" si="5"/>
        <v>0.25</v>
      </c>
    </row>
    <row r="8" spans="1:34" x14ac:dyDescent="0.25">
      <c r="A8" s="1">
        <f>IF(Data!A8&gt;0,Data!A8-4,"")</f>
        <v>2</v>
      </c>
      <c r="B8" s="1">
        <f>IF(Data!B8&gt;0,Data!B8-4,"")</f>
        <v>2</v>
      </c>
      <c r="C8" s="1">
        <f>IF(Data!C8&gt;0,4-Data!C8,"")</f>
        <v>2</v>
      </c>
      <c r="D8" s="1">
        <f>IF(Data!D8&gt;0,4-Data!D8,"")</f>
        <v>2</v>
      </c>
      <c r="E8" s="1">
        <f>IF(Data!E8&gt;0,4-Data!E8,"")</f>
        <v>3</v>
      </c>
      <c r="F8" s="1">
        <f>IF(Data!F8&gt;0,Data!F8-4,"")</f>
        <v>2</v>
      </c>
      <c r="G8" s="1">
        <f>IF(Data!G8&gt;0,Data!G8-4,"")</f>
        <v>2</v>
      </c>
      <c r="H8" s="1">
        <f>IF(Data!H8&gt;0,Data!H8-4,"")</f>
        <v>0</v>
      </c>
      <c r="I8" s="1">
        <f>IF(Data!I8&gt;0,4-Data!I8,"")</f>
        <v>2</v>
      </c>
      <c r="J8" s="1">
        <f>IF(Data!J8&gt;0,4-Data!J8,"")</f>
        <v>2</v>
      </c>
      <c r="K8" s="1">
        <f>IF(Data!K8&gt;0,Data!K8-4,"")</f>
        <v>3</v>
      </c>
      <c r="L8" s="1">
        <f>IF(Data!L8&gt;0,4-Data!L8,"")</f>
        <v>3</v>
      </c>
      <c r="M8" s="1">
        <f>IF(Data!M8&gt;0,Data!M8-4,"")</f>
        <v>2</v>
      </c>
      <c r="N8" s="1">
        <f>IF(Data!N8&gt;0,Data!N8-4,"")</f>
        <v>2</v>
      </c>
      <c r="O8" s="1">
        <f>IF(Data!O8&gt;0,Data!O8-4,"")</f>
        <v>2</v>
      </c>
      <c r="P8" s="1">
        <f>IF(Data!P8&gt;0,Data!P8-4,"")</f>
        <v>2</v>
      </c>
      <c r="Q8" s="1">
        <f>IF(Data!Q8&gt;0,4-Data!Q8,"")</f>
        <v>2</v>
      </c>
      <c r="R8" s="1">
        <f>IF(Data!R8&gt;0,4-Data!R8,"")</f>
        <v>2</v>
      </c>
      <c r="S8" s="1">
        <f>IF(Data!S8&gt;0,4-Data!S8,"")</f>
        <v>0</v>
      </c>
      <c r="T8" s="1">
        <f>IF(Data!T8&gt;0,Data!T8-4,"")</f>
        <v>2</v>
      </c>
      <c r="U8" s="1">
        <f>IF(Data!U8&gt;0,4-Data!U8,"")</f>
        <v>3</v>
      </c>
      <c r="V8" s="1">
        <f>IF(Data!V8&gt;0,Data!V8-4,"")</f>
        <v>3</v>
      </c>
      <c r="W8" s="1">
        <f>IF(Data!W8&gt;0,4-Data!W8,"")</f>
        <v>3</v>
      </c>
      <c r="X8" s="1">
        <f>IF(Data!X8&gt;0,4-Data!X8,"")</f>
        <v>2</v>
      </c>
      <c r="Y8" s="1">
        <f>IF(Data!Y8&gt;0,4-Data!Y8,"")</f>
        <v>2</v>
      </c>
      <c r="Z8" s="1">
        <f>IF(Data!Z8&gt;0,Data!Z8-4,"")</f>
        <v>2</v>
      </c>
      <c r="AC8" s="7">
        <f t="shared" si="0"/>
        <v>2.1666666666666665</v>
      </c>
      <c r="AD8" s="7">
        <f t="shared" si="1"/>
        <v>2.25</v>
      </c>
      <c r="AE8" s="7">
        <f t="shared" si="2"/>
        <v>2.5</v>
      </c>
      <c r="AF8" s="7">
        <f t="shared" si="3"/>
        <v>1.25</v>
      </c>
      <c r="AG8" s="7">
        <f t="shared" si="4"/>
        <v>2.25</v>
      </c>
      <c r="AH8" s="7">
        <f t="shared" si="5"/>
        <v>2</v>
      </c>
    </row>
    <row r="9" spans="1:34" x14ac:dyDescent="0.25">
      <c r="A9" s="1">
        <f>IF(Data!A9&gt;0,Data!A9-4,"")</f>
        <v>0</v>
      </c>
      <c r="B9" s="1">
        <f>IF(Data!B9&gt;0,Data!B9-4,"")</f>
        <v>0</v>
      </c>
      <c r="C9" s="1">
        <f>IF(Data!C9&gt;0,4-Data!C9,"")</f>
        <v>-3</v>
      </c>
      <c r="D9" s="1">
        <f>IF(Data!D9&gt;0,4-Data!D9,"")</f>
        <v>3</v>
      </c>
      <c r="E9" s="1">
        <f>IF(Data!E9&gt;0,4-Data!E9,"")</f>
        <v>2</v>
      </c>
      <c r="F9" s="1">
        <f>IF(Data!F9&gt;0,Data!F9-4,"")</f>
        <v>-3</v>
      </c>
      <c r="G9" s="1">
        <f>IF(Data!G9&gt;0,Data!G9-4,"")</f>
        <v>-3</v>
      </c>
      <c r="H9" s="1">
        <f>IF(Data!H9&gt;0,Data!H9-4,"")</f>
        <v>0</v>
      </c>
      <c r="I9" s="1">
        <f>IF(Data!I9&gt;0,4-Data!I9,"")</f>
        <v>-1</v>
      </c>
      <c r="J9" s="1">
        <f>IF(Data!J9&gt;0,4-Data!J9,"")</f>
        <v>-3</v>
      </c>
      <c r="K9" s="1">
        <f>IF(Data!K9&gt;0,Data!K9-4,"")</f>
        <v>2</v>
      </c>
      <c r="L9" s="1">
        <f>IF(Data!L9&gt;0,4-Data!L9,"")</f>
        <v>0</v>
      </c>
      <c r="M9" s="1">
        <f>IF(Data!M9&gt;0,Data!M9-4,"")</f>
        <v>2</v>
      </c>
      <c r="N9" s="1">
        <f>IF(Data!N9&gt;0,Data!N9-4,"")</f>
        <v>0</v>
      </c>
      <c r="O9" s="1">
        <f>IF(Data!O9&gt;0,Data!O9-4,"")</f>
        <v>-3</v>
      </c>
      <c r="P9" s="1">
        <f>IF(Data!P9&gt;0,Data!P9-4,"")</f>
        <v>-1</v>
      </c>
      <c r="Q9" s="1">
        <f>IF(Data!Q9&gt;0,4-Data!Q9,"")</f>
        <v>-1</v>
      </c>
      <c r="R9" s="1">
        <f>IF(Data!R9&gt;0,4-Data!R9,"")</f>
        <v>-2</v>
      </c>
      <c r="S9" s="1">
        <f>IF(Data!S9&gt;0,4-Data!S9,"")</f>
        <v>0</v>
      </c>
      <c r="T9" s="1">
        <f>IF(Data!T9&gt;0,Data!T9-4,"")</f>
        <v>0</v>
      </c>
      <c r="U9" s="1">
        <f>IF(Data!U9&gt;0,4-Data!U9,"")</f>
        <v>-2</v>
      </c>
      <c r="V9" s="1">
        <f>IF(Data!V9&gt;0,Data!V9-4,"")</f>
        <v>1</v>
      </c>
      <c r="W9" s="1">
        <f>IF(Data!W9&gt;0,4-Data!W9,"")</f>
        <v>1</v>
      </c>
      <c r="X9" s="1">
        <f>IF(Data!X9&gt;0,4-Data!X9,"")</f>
        <v>-3</v>
      </c>
      <c r="Y9" s="1">
        <f>IF(Data!Y9&gt;0,4-Data!Y9,"")</f>
        <v>0</v>
      </c>
      <c r="Z9" s="1">
        <f>IF(Data!Z9&gt;0,Data!Z9-4,"")</f>
        <v>-3</v>
      </c>
      <c r="AC9" s="7">
        <f t="shared" si="0"/>
        <v>-0.66666666666666663</v>
      </c>
      <c r="AD9" s="7">
        <f t="shared" si="1"/>
        <v>0.75</v>
      </c>
      <c r="AE9" s="7">
        <f t="shared" si="2"/>
        <v>0.25</v>
      </c>
      <c r="AF9" s="7">
        <f t="shared" si="3"/>
        <v>0.25</v>
      </c>
      <c r="AG9" s="7">
        <f t="shared" si="4"/>
        <v>-1.5</v>
      </c>
      <c r="AH9" s="7">
        <f t="shared" si="5"/>
        <v>-3</v>
      </c>
    </row>
    <row r="10" spans="1:34" x14ac:dyDescent="0.25">
      <c r="A10" s="1">
        <f>IF(Data!A10&gt;0,Data!A10-4,"")</f>
        <v>0</v>
      </c>
      <c r="B10" s="1">
        <f>IF(Data!B10&gt;0,Data!B10-4,"")</f>
        <v>0</v>
      </c>
      <c r="C10" s="1">
        <f>IF(Data!C10&gt;0,4-Data!C10,"")</f>
        <v>-2</v>
      </c>
      <c r="D10" s="1">
        <f>IF(Data!D10&gt;0,4-Data!D10,"")</f>
        <v>1</v>
      </c>
      <c r="E10" s="1">
        <f>IF(Data!E10&gt;0,4-Data!E10,"")</f>
        <v>-1</v>
      </c>
      <c r="F10" s="1">
        <f>IF(Data!F10&gt;0,Data!F10-4,"")</f>
        <v>-1</v>
      </c>
      <c r="G10" s="1">
        <f>IF(Data!G10&gt;0,Data!G10-4,"")</f>
        <v>-1</v>
      </c>
      <c r="H10" s="1">
        <f>IF(Data!H10&gt;0,Data!H10-4,"")</f>
        <v>0</v>
      </c>
      <c r="I10" s="1">
        <f>IF(Data!I10&gt;0,4-Data!I10,"")</f>
        <v>-2</v>
      </c>
      <c r="J10" s="1">
        <f>IF(Data!J10&gt;0,4-Data!J10,"")</f>
        <v>-1</v>
      </c>
      <c r="K10" s="1">
        <f>IF(Data!K10&gt;0,Data!K10-4,"")</f>
        <v>-1</v>
      </c>
      <c r="L10" s="1">
        <f>IF(Data!L10&gt;0,4-Data!L10,"")</f>
        <v>0</v>
      </c>
      <c r="M10" s="1">
        <f>IF(Data!M10&gt;0,Data!M10-4,"")</f>
        <v>-1</v>
      </c>
      <c r="N10" s="1">
        <f>IF(Data!N10&gt;0,Data!N10-4,"")</f>
        <v>0</v>
      </c>
      <c r="O10" s="1">
        <f>IF(Data!O10&gt;0,Data!O10-4,"")</f>
        <v>1</v>
      </c>
      <c r="P10" s="1">
        <f>IF(Data!P10&gt;0,Data!P10-4,"")</f>
        <v>-1</v>
      </c>
      <c r="Q10" s="1">
        <f>IF(Data!Q10&gt;0,4-Data!Q10,"")</f>
        <v>-2</v>
      </c>
      <c r="R10" s="1">
        <f>IF(Data!R10&gt;0,4-Data!R10,"")</f>
        <v>-2</v>
      </c>
      <c r="S10" s="1">
        <f>IF(Data!S10&gt;0,4-Data!S10,"")</f>
        <v>-1</v>
      </c>
      <c r="T10" s="1">
        <f>IF(Data!T10&gt;0,Data!T10-4,"")</f>
        <v>-1</v>
      </c>
      <c r="U10" s="1">
        <f>IF(Data!U10&gt;0,4-Data!U10,"")</f>
        <v>-1</v>
      </c>
      <c r="V10" s="1">
        <f>IF(Data!V10&gt;0,Data!V10-4,"")</f>
        <v>-1</v>
      </c>
      <c r="W10" s="1">
        <f>IF(Data!W10&gt;0,4-Data!W10,"")</f>
        <v>-2</v>
      </c>
      <c r="X10" s="1">
        <f>IF(Data!X10&gt;0,4-Data!X10,"")</f>
        <v>-2</v>
      </c>
      <c r="Y10" s="1">
        <f>IF(Data!Y10&gt;0,4-Data!Y10,"")</f>
        <v>-1</v>
      </c>
      <c r="Z10" s="1">
        <f>IF(Data!Z10&gt;0,Data!Z10-4,"")</f>
        <v>1</v>
      </c>
      <c r="AC10" s="7">
        <f t="shared" si="0"/>
        <v>-0.66666666666666663</v>
      </c>
      <c r="AD10" s="7">
        <f t="shared" si="1"/>
        <v>-0.25</v>
      </c>
      <c r="AE10" s="7">
        <f t="shared" si="2"/>
        <v>-1.5</v>
      </c>
      <c r="AF10" s="7">
        <f t="shared" si="3"/>
        <v>-1</v>
      </c>
      <c r="AG10" s="7">
        <f t="shared" si="4"/>
        <v>-1.25</v>
      </c>
      <c r="AH10" s="7">
        <f t="shared" si="5"/>
        <v>-0.25</v>
      </c>
    </row>
    <row r="11" spans="1:34" x14ac:dyDescent="0.25">
      <c r="A11" s="1">
        <f>IF(Data!A11&gt;0,Data!A11-4,"")</f>
        <v>3</v>
      </c>
      <c r="B11" s="1">
        <f>IF(Data!B11&gt;0,Data!B11-4,"")</f>
        <v>3</v>
      </c>
      <c r="C11" s="1">
        <f>IF(Data!C11&gt;0,4-Data!C11,"")</f>
        <v>2</v>
      </c>
      <c r="D11" s="1">
        <f>IF(Data!D11&gt;0,4-Data!D11,"")</f>
        <v>3</v>
      </c>
      <c r="E11" s="1">
        <f>IF(Data!E11&gt;0,4-Data!E11,"")</f>
        <v>3</v>
      </c>
      <c r="F11" s="1">
        <f>IF(Data!F11&gt;0,Data!F11-4,"")</f>
        <v>2</v>
      </c>
      <c r="G11" s="1">
        <f>IF(Data!G11&gt;0,Data!G11-4,"")</f>
        <v>2</v>
      </c>
      <c r="H11" s="1">
        <f>IF(Data!H11&gt;0,Data!H11-4,"")</f>
        <v>2</v>
      </c>
      <c r="I11" s="1">
        <f>IF(Data!I11&gt;0,4-Data!I11,"")</f>
        <v>0</v>
      </c>
      <c r="J11" s="1">
        <f>IF(Data!J11&gt;0,4-Data!J11,"")</f>
        <v>0</v>
      </c>
      <c r="K11" s="1">
        <f>IF(Data!K11&gt;0,Data!K11-4,"")</f>
        <v>3</v>
      </c>
      <c r="L11" s="1">
        <f>IF(Data!L11&gt;0,4-Data!L11,"")</f>
        <v>3</v>
      </c>
      <c r="M11" s="1">
        <f>IF(Data!M11&gt;0,Data!M11-4,"")</f>
        <v>3</v>
      </c>
      <c r="N11" s="1">
        <f>IF(Data!N11&gt;0,Data!N11-4,"")</f>
        <v>3</v>
      </c>
      <c r="O11" s="1">
        <f>IF(Data!O11&gt;0,Data!O11-4,"")</f>
        <v>0</v>
      </c>
      <c r="P11" s="1">
        <f>IF(Data!P11&gt;0,Data!P11-4,"")</f>
        <v>3</v>
      </c>
      <c r="Q11" s="1">
        <f>IF(Data!Q11&gt;0,4-Data!Q11,"")</f>
        <v>2</v>
      </c>
      <c r="R11" s="1">
        <f>IF(Data!R11&gt;0,4-Data!R11,"")</f>
        <v>1</v>
      </c>
      <c r="S11" s="1">
        <f>IF(Data!S11&gt;0,4-Data!S11,"")</f>
        <v>2</v>
      </c>
      <c r="T11" s="1">
        <f>IF(Data!T11&gt;0,Data!T11-4,"")</f>
        <v>2</v>
      </c>
      <c r="U11" s="1">
        <f>IF(Data!U11&gt;0,4-Data!U11,"")</f>
        <v>2</v>
      </c>
      <c r="V11" s="1">
        <f>IF(Data!V11&gt;0,Data!V11-4,"")</f>
        <v>3</v>
      </c>
      <c r="W11" s="1">
        <f>IF(Data!W11&gt;0,4-Data!W11,"")</f>
        <v>3</v>
      </c>
      <c r="X11" s="1">
        <f>IF(Data!X11&gt;0,4-Data!X11,"")</f>
        <v>2</v>
      </c>
      <c r="Y11" s="1">
        <f>IF(Data!Y11&gt;0,4-Data!Y11,"")</f>
        <v>2</v>
      </c>
      <c r="Z11" s="1">
        <f>IF(Data!Z11&gt;0,Data!Z11-4,"")</f>
        <v>2</v>
      </c>
      <c r="AC11" s="7">
        <f t="shared" si="0"/>
        <v>2.6666666666666665</v>
      </c>
      <c r="AD11" s="7">
        <f t="shared" si="1"/>
        <v>2.75</v>
      </c>
      <c r="AE11" s="7">
        <f t="shared" si="2"/>
        <v>2</v>
      </c>
      <c r="AF11" s="7">
        <f t="shared" si="3"/>
        <v>2.25</v>
      </c>
      <c r="AG11" s="7">
        <f t="shared" si="4"/>
        <v>2</v>
      </c>
      <c r="AH11" s="7">
        <f t="shared" si="5"/>
        <v>1</v>
      </c>
    </row>
    <row r="12" spans="1:34" x14ac:dyDescent="0.25">
      <c r="A12" s="1">
        <f>IF(Data!A12&gt;0,Data!A12-4,"")</f>
        <v>3</v>
      </c>
      <c r="B12" s="1">
        <f>IF(Data!B12&gt;0,Data!B12-4,"")</f>
        <v>1</v>
      </c>
      <c r="C12" s="1">
        <f>IF(Data!C12&gt;0,4-Data!C12,"")</f>
        <v>0</v>
      </c>
      <c r="D12" s="1">
        <f>IF(Data!D12&gt;0,4-Data!D12,"")</f>
        <v>2</v>
      </c>
      <c r="E12" s="1">
        <f>IF(Data!E12&gt;0,4-Data!E12,"")</f>
        <v>3</v>
      </c>
      <c r="F12" s="1">
        <f>IF(Data!F12&gt;0,Data!F12-4,"")</f>
        <v>-1</v>
      </c>
      <c r="G12" s="1">
        <f>IF(Data!G12&gt;0,Data!G12-4,"")</f>
        <v>0</v>
      </c>
      <c r="H12" s="1">
        <f>IF(Data!H12&gt;0,Data!H12-4,"")</f>
        <v>3</v>
      </c>
      <c r="I12" s="1">
        <f>IF(Data!I12&gt;0,4-Data!I12,"")</f>
        <v>1</v>
      </c>
      <c r="J12" s="1">
        <f>IF(Data!J12&gt;0,4-Data!J12,"")</f>
        <v>-1</v>
      </c>
      <c r="K12" s="1">
        <f>IF(Data!K12&gt;0,Data!K12-4,"")</f>
        <v>1</v>
      </c>
      <c r="L12" s="1">
        <f>IF(Data!L12&gt;0,4-Data!L12,"")</f>
        <v>3</v>
      </c>
      <c r="M12" s="1">
        <f>IF(Data!M12&gt;0,Data!M12-4,"")</f>
        <v>-1</v>
      </c>
      <c r="N12" s="1">
        <f>IF(Data!N12&gt;0,Data!N12-4,"")</f>
        <v>-1</v>
      </c>
      <c r="O12" s="1">
        <f>IF(Data!O12&gt;0,Data!O12-4,"")</f>
        <v>-1</v>
      </c>
      <c r="P12" s="1">
        <f>IF(Data!P12&gt;0,Data!P12-4,"")</f>
        <v>2</v>
      </c>
      <c r="Q12" s="1">
        <f>IF(Data!Q12&gt;0,4-Data!Q12,"")</f>
        <v>3</v>
      </c>
      <c r="R12" s="1">
        <f>IF(Data!R12&gt;0,4-Data!R12,"")</f>
        <v>0</v>
      </c>
      <c r="S12" s="1">
        <f>IF(Data!S12&gt;0,4-Data!S12,"")</f>
        <v>2</v>
      </c>
      <c r="T12" s="1">
        <f>IF(Data!T12&gt;0,Data!T12-4,"")</f>
        <v>0</v>
      </c>
      <c r="U12" s="1">
        <f>IF(Data!U12&gt;0,4-Data!U12,"")</f>
        <v>0</v>
      </c>
      <c r="V12" s="1">
        <f>IF(Data!V12&gt;0,Data!V12-4,"")</f>
        <v>2</v>
      </c>
      <c r="W12" s="1">
        <f>IF(Data!W12&gt;0,4-Data!W12,"")</f>
        <v>2</v>
      </c>
      <c r="X12" s="1">
        <f>IF(Data!X12&gt;0,4-Data!X12,"")</f>
        <v>1</v>
      </c>
      <c r="Y12" s="1">
        <f>IF(Data!Y12&gt;0,4-Data!Y12,"")</f>
        <v>0</v>
      </c>
      <c r="Z12" s="1">
        <f>IF(Data!Z12&gt;0,Data!Z12-4,"")</f>
        <v>0</v>
      </c>
      <c r="AC12" s="7">
        <f t="shared" si="0"/>
        <v>1.3333333333333333</v>
      </c>
      <c r="AD12" s="7">
        <f t="shared" si="1"/>
        <v>0.5</v>
      </c>
      <c r="AE12" s="7">
        <f t="shared" si="2"/>
        <v>1.25</v>
      </c>
      <c r="AF12" s="7">
        <f t="shared" si="3"/>
        <v>2.25</v>
      </c>
      <c r="AG12" s="7">
        <f t="shared" si="4"/>
        <v>0.5</v>
      </c>
      <c r="AH12" s="7">
        <f t="shared" si="5"/>
        <v>-0.5</v>
      </c>
    </row>
    <row r="13" spans="1:34" x14ac:dyDescent="0.25">
      <c r="A13" s="1">
        <f>IF(Data!A13&gt;0,Data!A13-4,"")</f>
        <v>1</v>
      </c>
      <c r="B13" s="1">
        <f>IF(Data!B13&gt;0,Data!B13-4,"")</f>
        <v>0</v>
      </c>
      <c r="C13" s="1">
        <f>IF(Data!C13&gt;0,4-Data!C13,"")</f>
        <v>1</v>
      </c>
      <c r="D13" s="1">
        <f>IF(Data!D13&gt;0,4-Data!D13,"")</f>
        <v>0</v>
      </c>
      <c r="E13" s="1">
        <f>IF(Data!E13&gt;0,4-Data!E13,"")</f>
        <v>1</v>
      </c>
      <c r="F13" s="1">
        <f>IF(Data!F13&gt;0,Data!F13-4,"")</f>
        <v>0</v>
      </c>
      <c r="G13" s="1">
        <f>IF(Data!G13&gt;0,Data!G13-4,"")</f>
        <v>0</v>
      </c>
      <c r="H13" s="1">
        <f>IF(Data!H13&gt;0,Data!H13-4,"")</f>
        <v>0</v>
      </c>
      <c r="I13" s="1">
        <f>IF(Data!I13&gt;0,4-Data!I13,"")</f>
        <v>1</v>
      </c>
      <c r="J13" s="1">
        <f>IF(Data!J13&gt;0,4-Data!J13,"")</f>
        <v>1</v>
      </c>
      <c r="K13" s="1">
        <f>IF(Data!K13&gt;0,Data!K13-4,"")</f>
        <v>1</v>
      </c>
      <c r="L13" s="1">
        <f>IF(Data!L13&gt;0,4-Data!L13,"")</f>
        <v>1</v>
      </c>
      <c r="M13" s="1">
        <f>IF(Data!M13&gt;0,Data!M13-4,"")</f>
        <v>-1</v>
      </c>
      <c r="N13" s="1">
        <f>IF(Data!N13&gt;0,Data!N13-4,"")</f>
        <v>1</v>
      </c>
      <c r="O13" s="1">
        <f>IF(Data!O13&gt;0,Data!O13-4,"")</f>
        <v>1</v>
      </c>
      <c r="P13" s="1">
        <f>IF(Data!P13&gt;0,Data!P13-4,"")</f>
        <v>0</v>
      </c>
      <c r="Q13" s="1">
        <f>IF(Data!Q13&gt;0,4-Data!Q13,"")</f>
        <v>1</v>
      </c>
      <c r="R13" s="1">
        <f>IF(Data!R13&gt;0,4-Data!R13,"")</f>
        <v>0</v>
      </c>
      <c r="S13" s="1">
        <f>IF(Data!S13&gt;0,4-Data!S13,"")</f>
        <v>0</v>
      </c>
      <c r="T13" s="1">
        <f>IF(Data!T13&gt;0,Data!T13-4,"")</f>
        <v>0</v>
      </c>
      <c r="U13" s="1">
        <f>IF(Data!U13&gt;0,4-Data!U13,"")</f>
        <v>1</v>
      </c>
      <c r="V13" s="1">
        <f>IF(Data!V13&gt;0,Data!V13-4,"")</f>
        <v>1</v>
      </c>
      <c r="W13" s="1">
        <f>IF(Data!W13&gt;0,4-Data!W13,"")</f>
        <v>1</v>
      </c>
      <c r="X13" s="1">
        <f>IF(Data!X13&gt;0,4-Data!X13,"")</f>
        <v>0</v>
      </c>
      <c r="Y13" s="1">
        <f>IF(Data!Y13&gt;0,4-Data!Y13,"")</f>
        <v>0</v>
      </c>
      <c r="Z13" s="1">
        <f>IF(Data!Z13&gt;0,Data!Z13-4,"")</f>
        <v>1</v>
      </c>
      <c r="AC13" s="7">
        <f t="shared" si="0"/>
        <v>0.5</v>
      </c>
      <c r="AD13" s="7">
        <f t="shared" si="1"/>
        <v>0</v>
      </c>
      <c r="AE13" s="7">
        <f t="shared" si="2"/>
        <v>0.75</v>
      </c>
      <c r="AF13" s="7">
        <f t="shared" si="3"/>
        <v>0.5</v>
      </c>
      <c r="AG13" s="7">
        <f t="shared" si="4"/>
        <v>0.25</v>
      </c>
      <c r="AH13" s="7">
        <f t="shared" si="5"/>
        <v>1</v>
      </c>
    </row>
    <row r="14" spans="1:34" x14ac:dyDescent="0.25">
      <c r="A14" s="1">
        <f>IF(Data!A14&gt;0,Data!A14-4,"")</f>
        <v>1</v>
      </c>
      <c r="B14" s="1">
        <f>IF(Data!B14&gt;0,Data!B14-4,"")</f>
        <v>1</v>
      </c>
      <c r="C14" s="1">
        <f>IF(Data!C14&gt;0,4-Data!C14,"")</f>
        <v>0</v>
      </c>
      <c r="D14" s="1">
        <f>IF(Data!D14&gt;0,4-Data!D14,"")</f>
        <v>-1</v>
      </c>
      <c r="E14" s="1">
        <f>IF(Data!E14&gt;0,4-Data!E14,"")</f>
        <v>2</v>
      </c>
      <c r="F14" s="1">
        <f>IF(Data!F14&gt;0,Data!F14-4,"")</f>
        <v>1</v>
      </c>
      <c r="G14" s="1">
        <f>IF(Data!G14&gt;0,Data!G14-4,"")</f>
        <v>0</v>
      </c>
      <c r="H14" s="1">
        <f>IF(Data!H14&gt;0,Data!H14-4,"")</f>
        <v>1</v>
      </c>
      <c r="I14" s="1">
        <f>IF(Data!I14&gt;0,4-Data!I14,"")</f>
        <v>-1</v>
      </c>
      <c r="J14" s="1">
        <f>IF(Data!J14&gt;0,4-Data!J14,"")</f>
        <v>0</v>
      </c>
      <c r="K14" s="1">
        <f>IF(Data!K14&gt;0,Data!K14-4,"")</f>
        <v>1</v>
      </c>
      <c r="L14" s="1">
        <f>IF(Data!L14&gt;0,4-Data!L14,"")</f>
        <v>2</v>
      </c>
      <c r="M14" s="1">
        <f>IF(Data!M14&gt;0,Data!M14-4,"")</f>
        <v>0</v>
      </c>
      <c r="N14" s="1">
        <f>IF(Data!N14&gt;0,Data!N14-4,"")</f>
        <v>2</v>
      </c>
      <c r="O14" s="1">
        <f>IF(Data!O14&gt;0,Data!O14-4,"")</f>
        <v>0</v>
      </c>
      <c r="P14" s="1">
        <f>IF(Data!P14&gt;0,Data!P14-4,"")</f>
        <v>1</v>
      </c>
      <c r="Q14" s="1">
        <f>IF(Data!Q14&gt;0,4-Data!Q14,"")</f>
        <v>0</v>
      </c>
      <c r="R14" s="1">
        <f>IF(Data!R14&gt;0,4-Data!R14,"")</f>
        <v>0</v>
      </c>
      <c r="S14" s="1">
        <f>IF(Data!S14&gt;0,4-Data!S14,"")</f>
        <v>1</v>
      </c>
      <c r="T14" s="1">
        <f>IF(Data!T14&gt;0,Data!T14-4,"")</f>
        <v>2</v>
      </c>
      <c r="U14" s="1">
        <f>IF(Data!U14&gt;0,4-Data!U14,"")</f>
        <v>2</v>
      </c>
      <c r="V14" s="1">
        <f>IF(Data!V14&gt;0,Data!V14-4,"")</f>
        <v>2</v>
      </c>
      <c r="W14" s="1">
        <f>IF(Data!W14&gt;0,4-Data!W14,"")</f>
        <v>2</v>
      </c>
      <c r="X14" s="1">
        <f>IF(Data!X14&gt;0,4-Data!X14,"")</f>
        <v>1</v>
      </c>
      <c r="Y14" s="1">
        <f>IF(Data!Y14&gt;0,4-Data!Y14,"")</f>
        <v>1</v>
      </c>
      <c r="Z14" s="1">
        <f>IF(Data!Z14&gt;0,Data!Z14-4,"")</f>
        <v>0</v>
      </c>
      <c r="AC14" s="7">
        <f t="shared" si="0"/>
        <v>1.3333333333333333</v>
      </c>
      <c r="AD14" s="7">
        <f t="shared" si="1"/>
        <v>0.5</v>
      </c>
      <c r="AE14" s="7">
        <f t="shared" si="2"/>
        <v>1.25</v>
      </c>
      <c r="AF14" s="7">
        <f t="shared" si="3"/>
        <v>0.75</v>
      </c>
      <c r="AG14" s="7">
        <f t="shared" si="4"/>
        <v>0.75</v>
      </c>
      <c r="AH14" s="7">
        <f t="shared" si="5"/>
        <v>0</v>
      </c>
    </row>
    <row r="15" spans="1:34" x14ac:dyDescent="0.25">
      <c r="A15" s="1">
        <f>IF(Data!A15&gt;0,Data!A15-4,"")</f>
        <v>0</v>
      </c>
      <c r="B15" s="1">
        <f>IF(Data!B15&gt;0,Data!B15-4,"")</f>
        <v>2</v>
      </c>
      <c r="C15" s="1">
        <f>IF(Data!C15&gt;0,4-Data!C15,"")</f>
        <v>-1</v>
      </c>
      <c r="D15" s="1">
        <f>IF(Data!D15&gt;0,4-Data!D15,"")</f>
        <v>-2</v>
      </c>
      <c r="E15" s="1">
        <f>IF(Data!E15&gt;0,4-Data!E15,"")</f>
        <v>1</v>
      </c>
      <c r="F15" s="1">
        <f>IF(Data!F15&gt;0,Data!F15-4,"")</f>
        <v>1</v>
      </c>
      <c r="G15" s="1">
        <f>IF(Data!G15&gt;0,Data!G15-4,"")</f>
        <v>0</v>
      </c>
      <c r="H15" s="1">
        <f>IF(Data!H15&gt;0,Data!H15-4,"")</f>
        <v>-3</v>
      </c>
      <c r="I15" s="1">
        <f>IF(Data!I15&gt;0,4-Data!I15,"")</f>
        <v>-1</v>
      </c>
      <c r="J15" s="1">
        <f>IF(Data!J15&gt;0,4-Data!J15,"")</f>
        <v>1</v>
      </c>
      <c r="K15" s="1">
        <f>IF(Data!K15&gt;0,Data!K15-4,"")</f>
        <v>2</v>
      </c>
      <c r="L15" s="1">
        <f>IF(Data!L15&gt;0,4-Data!L15,"")</f>
        <v>2</v>
      </c>
      <c r="M15" s="1">
        <f>IF(Data!M15&gt;0,Data!M15-4,"")</f>
        <v>-2</v>
      </c>
      <c r="N15" s="1">
        <f>IF(Data!N15&gt;0,Data!N15-4,"")</f>
        <v>0</v>
      </c>
      <c r="O15" s="1">
        <f>IF(Data!O15&gt;0,Data!O15-4,"")</f>
        <v>1</v>
      </c>
      <c r="P15" s="1">
        <f>IF(Data!P15&gt;0,Data!P15-4,"")</f>
        <v>-1</v>
      </c>
      <c r="Q15" s="1">
        <f>IF(Data!Q15&gt;0,4-Data!Q15,"")</f>
        <v>-1</v>
      </c>
      <c r="R15" s="1">
        <f>IF(Data!R15&gt;0,4-Data!R15,"")</f>
        <v>0</v>
      </c>
      <c r="S15" s="1">
        <f>IF(Data!S15&gt;0,4-Data!S15,"")</f>
        <v>-1</v>
      </c>
      <c r="T15" s="1">
        <f>IF(Data!T15&gt;0,Data!T15-4,"")</f>
        <v>0</v>
      </c>
      <c r="U15" s="1">
        <f>IF(Data!U15&gt;0,4-Data!U15,"")</f>
        <v>2</v>
      </c>
      <c r="V15" s="1">
        <f>IF(Data!V15&gt;0,Data!V15-4,"")</f>
        <v>2</v>
      </c>
      <c r="W15" s="1">
        <f>IF(Data!W15&gt;0,4-Data!W15,"")</f>
        <v>-2</v>
      </c>
      <c r="X15" s="1">
        <f>IF(Data!X15&gt;0,4-Data!X15,"")</f>
        <v>1</v>
      </c>
      <c r="Y15" s="1">
        <f>IF(Data!Y15&gt;0,4-Data!Y15,"")</f>
        <v>1</v>
      </c>
      <c r="Z15" s="1">
        <f>IF(Data!Z15&gt;0,Data!Z15-4,"")</f>
        <v>1</v>
      </c>
      <c r="AC15" s="7">
        <f t="shared" si="0"/>
        <v>0.5</v>
      </c>
      <c r="AD15" s="7">
        <f t="shared" si="1"/>
        <v>0</v>
      </c>
      <c r="AE15" s="7">
        <f t="shared" si="2"/>
        <v>-0.25</v>
      </c>
      <c r="AF15" s="7">
        <f t="shared" si="3"/>
        <v>-0.75</v>
      </c>
      <c r="AG15" s="7">
        <f t="shared" si="4"/>
        <v>0.5</v>
      </c>
      <c r="AH15" s="7">
        <f t="shared" si="5"/>
        <v>0.5</v>
      </c>
    </row>
    <row r="16" spans="1:34" x14ac:dyDescent="0.25">
      <c r="A16" s="1">
        <f>IF(Data!A16&gt;0,Data!A16-4,"")</f>
        <v>1</v>
      </c>
      <c r="B16" s="1">
        <f>IF(Data!B16&gt;0,Data!B16-4,"")</f>
        <v>1</v>
      </c>
      <c r="C16" s="1">
        <f>IF(Data!C16&gt;0,4-Data!C16,"")</f>
        <v>-1</v>
      </c>
      <c r="D16" s="1">
        <f>IF(Data!D16&gt;0,4-Data!D16,"")</f>
        <v>0</v>
      </c>
      <c r="E16" s="1">
        <f>IF(Data!E16&gt;0,4-Data!E16,"")</f>
        <v>1</v>
      </c>
      <c r="F16" s="1">
        <f>IF(Data!F16&gt;0,Data!F16-4,"")</f>
        <v>-1</v>
      </c>
      <c r="G16" s="1">
        <f>IF(Data!G16&gt;0,Data!G16-4,"")</f>
        <v>-1</v>
      </c>
      <c r="H16" s="1">
        <f>IF(Data!H16&gt;0,Data!H16-4,"")</f>
        <v>1</v>
      </c>
      <c r="I16" s="1">
        <f>IF(Data!I16&gt;0,4-Data!I16,"")</f>
        <v>-2</v>
      </c>
      <c r="J16" s="1">
        <f>IF(Data!J16&gt;0,4-Data!J16,"")</f>
        <v>1</v>
      </c>
      <c r="K16" s="1">
        <f>IF(Data!K16&gt;0,Data!K16-4,"")</f>
        <v>1</v>
      </c>
      <c r="L16" s="1">
        <f>IF(Data!L16&gt;0,4-Data!L16,"")</f>
        <v>1</v>
      </c>
      <c r="M16" s="1">
        <f>IF(Data!M16&gt;0,Data!M16-4,"")</f>
        <v>1</v>
      </c>
      <c r="N16" s="1">
        <f>IF(Data!N16&gt;0,Data!N16-4,"")</f>
        <v>0</v>
      </c>
      <c r="O16" s="1">
        <f>IF(Data!O16&gt;0,Data!O16-4,"")</f>
        <v>1</v>
      </c>
      <c r="P16" s="1">
        <f>IF(Data!P16&gt;0,Data!P16-4,"")</f>
        <v>1</v>
      </c>
      <c r="Q16" s="1">
        <f>IF(Data!Q16&gt;0,4-Data!Q16,"")</f>
        <v>-1</v>
      </c>
      <c r="R16" s="1">
        <f>IF(Data!R16&gt;0,4-Data!R16,"")</f>
        <v>-1</v>
      </c>
      <c r="S16" s="1">
        <f>IF(Data!S16&gt;0,4-Data!S16,"")</f>
        <v>0</v>
      </c>
      <c r="T16" s="1">
        <f>IF(Data!T16&gt;0,Data!T16-4,"")</f>
        <v>-1</v>
      </c>
      <c r="U16" s="1">
        <f>IF(Data!U16&gt;0,4-Data!U16,"")</f>
        <v>-1</v>
      </c>
      <c r="V16" s="1">
        <f>IF(Data!V16&gt;0,Data!V16-4,"")</f>
        <v>1</v>
      </c>
      <c r="W16" s="1">
        <f>IF(Data!W16&gt;0,4-Data!W16,"")</f>
        <v>1</v>
      </c>
      <c r="X16" s="1">
        <f>IF(Data!X16&gt;0,4-Data!X16,"")</f>
        <v>0</v>
      </c>
      <c r="Y16" s="1">
        <f>IF(Data!Y16&gt;0,4-Data!Y16,"")</f>
        <v>0</v>
      </c>
      <c r="Z16" s="1">
        <f>IF(Data!Z16&gt;0,Data!Z16-4,"")</f>
        <v>1</v>
      </c>
      <c r="AC16" s="7">
        <f t="shared" si="0"/>
        <v>0.5</v>
      </c>
      <c r="AD16" s="7">
        <f t="shared" si="1"/>
        <v>0.25</v>
      </c>
      <c r="AE16" s="7">
        <f t="shared" si="2"/>
        <v>-0.25</v>
      </c>
      <c r="AF16" s="7">
        <f t="shared" si="3"/>
        <v>0.25</v>
      </c>
      <c r="AG16" s="7">
        <f t="shared" si="4"/>
        <v>-0.5</v>
      </c>
      <c r="AH16" s="7">
        <f t="shared" si="5"/>
        <v>0.5</v>
      </c>
    </row>
    <row r="17" spans="1:34" x14ac:dyDescent="0.25">
      <c r="A17" s="1">
        <f>IF(Data!A17&gt;0,Data!A17-4,"")</f>
        <v>2</v>
      </c>
      <c r="B17" s="1">
        <f>IF(Data!B17&gt;0,Data!B17-4,"")</f>
        <v>2</v>
      </c>
      <c r="C17" s="1">
        <f>IF(Data!C17&gt;0,4-Data!C17,"")</f>
        <v>-1</v>
      </c>
      <c r="D17" s="1">
        <f>IF(Data!D17&gt;0,4-Data!D17,"")</f>
        <v>2</v>
      </c>
      <c r="E17" s="1">
        <f>IF(Data!E17&gt;0,4-Data!E17,"")</f>
        <v>3</v>
      </c>
      <c r="F17" s="1">
        <f>IF(Data!F17&gt;0,Data!F17-4,"")</f>
        <v>0</v>
      </c>
      <c r="G17" s="1">
        <f>IF(Data!G17&gt;0,Data!G17-4,"")</f>
        <v>0</v>
      </c>
      <c r="H17" s="1">
        <f>IF(Data!H17&gt;0,Data!H17-4,"")</f>
        <v>0</v>
      </c>
      <c r="I17" s="1">
        <f>IF(Data!I17&gt;0,4-Data!I17,"")</f>
        <v>0</v>
      </c>
      <c r="J17" s="1">
        <f>IF(Data!J17&gt;0,4-Data!J17,"")</f>
        <v>1</v>
      </c>
      <c r="K17" s="1">
        <f>IF(Data!K17&gt;0,Data!K17-4,"")</f>
        <v>0</v>
      </c>
      <c r="L17" s="1">
        <f>IF(Data!L17&gt;0,4-Data!L17,"")</f>
        <v>2</v>
      </c>
      <c r="M17" s="1">
        <f>IF(Data!M17&gt;0,Data!M17-4,"")</f>
        <v>1</v>
      </c>
      <c r="N17" s="1">
        <f>IF(Data!N17&gt;0,Data!N17-4,"")</f>
        <v>1</v>
      </c>
      <c r="O17" s="1">
        <f>IF(Data!O17&gt;0,Data!O17-4,"")</f>
        <v>0</v>
      </c>
      <c r="P17" s="1">
        <f>IF(Data!P17&gt;0,Data!P17-4,"")</f>
        <v>0</v>
      </c>
      <c r="Q17" s="1">
        <f>IF(Data!Q17&gt;0,4-Data!Q17,"")</f>
        <v>2</v>
      </c>
      <c r="R17" s="1">
        <f>IF(Data!R17&gt;0,4-Data!R17,"")</f>
        <v>0</v>
      </c>
      <c r="S17" s="1">
        <f>IF(Data!S17&gt;0,4-Data!S17,"")</f>
        <v>0</v>
      </c>
      <c r="T17" s="1">
        <f>IF(Data!T17&gt;0,Data!T17-4,"")</f>
        <v>0</v>
      </c>
      <c r="U17" s="1">
        <f>IF(Data!U17&gt;0,4-Data!U17,"")</f>
        <v>1</v>
      </c>
      <c r="V17" s="1">
        <f>IF(Data!V17&gt;0,Data!V17-4,"")</f>
        <v>0</v>
      </c>
      <c r="W17" s="1">
        <f>IF(Data!W17&gt;0,4-Data!W17,"")</f>
        <v>1</v>
      </c>
      <c r="X17" s="1">
        <f>IF(Data!X17&gt;0,4-Data!X17,"")</f>
        <v>0</v>
      </c>
      <c r="Y17" s="1">
        <f>IF(Data!Y17&gt;0,4-Data!Y17,"")</f>
        <v>0</v>
      </c>
      <c r="Z17" s="1">
        <f>IF(Data!Z17&gt;0,Data!Z17-4,"")</f>
        <v>0</v>
      </c>
      <c r="AC17" s="7">
        <f t="shared" si="0"/>
        <v>0.83333333333333337</v>
      </c>
      <c r="AD17" s="7">
        <f t="shared" si="1"/>
        <v>1.5</v>
      </c>
      <c r="AE17" s="7">
        <f t="shared" si="2"/>
        <v>0.25</v>
      </c>
      <c r="AF17" s="7">
        <f t="shared" si="3"/>
        <v>0.5</v>
      </c>
      <c r="AG17" s="7">
        <f t="shared" si="4"/>
        <v>0.75</v>
      </c>
      <c r="AH17" s="7">
        <f t="shared" si="5"/>
        <v>0</v>
      </c>
    </row>
    <row r="18" spans="1:34" x14ac:dyDescent="0.25">
      <c r="A18" s="1">
        <f>IF(Data!A18&gt;0,Data!A18-4,"")</f>
        <v>3</v>
      </c>
      <c r="B18" s="1">
        <f>IF(Data!B18&gt;0,Data!B18-4,"")</f>
        <v>3</v>
      </c>
      <c r="C18" s="1">
        <f>IF(Data!C18&gt;0,4-Data!C18,"")</f>
        <v>3</v>
      </c>
      <c r="D18" s="1">
        <f>IF(Data!D18&gt;0,4-Data!D18,"")</f>
        <v>3</v>
      </c>
      <c r="E18" s="1">
        <f>IF(Data!E18&gt;0,4-Data!E18,"")</f>
        <v>3</v>
      </c>
      <c r="F18" s="1">
        <f>IF(Data!F18&gt;0,Data!F18-4,"")</f>
        <v>0</v>
      </c>
      <c r="G18" s="1">
        <f>IF(Data!G18&gt;0,Data!G18-4,"")</f>
        <v>0</v>
      </c>
      <c r="H18" s="1">
        <f>IF(Data!H18&gt;0,Data!H18-4,"")</f>
        <v>2</v>
      </c>
      <c r="I18" s="1">
        <f>IF(Data!I18&gt;0,4-Data!I18,"")</f>
        <v>0</v>
      </c>
      <c r="J18" s="1">
        <f>IF(Data!J18&gt;0,4-Data!J18,"")</f>
        <v>0</v>
      </c>
      <c r="K18" s="1">
        <f>IF(Data!K18&gt;0,Data!K18-4,"")</f>
        <v>2</v>
      </c>
      <c r="L18" s="1">
        <f>IF(Data!L18&gt;0,4-Data!L18,"")</f>
        <v>3</v>
      </c>
      <c r="M18" s="1">
        <f>IF(Data!M18&gt;0,Data!M18-4,"")</f>
        <v>3</v>
      </c>
      <c r="N18" s="1">
        <f>IF(Data!N18&gt;0,Data!N18-4,"")</f>
        <v>1</v>
      </c>
      <c r="O18" s="1">
        <f>IF(Data!O18&gt;0,Data!O18-4,"")</f>
        <v>1</v>
      </c>
      <c r="P18" s="1">
        <f>IF(Data!P18&gt;0,Data!P18-4,"")</f>
        <v>3</v>
      </c>
      <c r="Q18" s="1">
        <f>IF(Data!Q18&gt;0,4-Data!Q18,"")</f>
        <v>3</v>
      </c>
      <c r="R18" s="1">
        <f>IF(Data!R18&gt;0,4-Data!R18,"")</f>
        <v>0</v>
      </c>
      <c r="S18" s="1">
        <f>IF(Data!S18&gt;0,4-Data!S18,"")</f>
        <v>0</v>
      </c>
      <c r="T18" s="1">
        <f>IF(Data!T18&gt;0,Data!T18-4,"")</f>
        <v>3</v>
      </c>
      <c r="U18" s="1">
        <f>IF(Data!U18&gt;0,4-Data!U18,"")</f>
        <v>1</v>
      </c>
      <c r="V18" s="1">
        <f>IF(Data!V18&gt;0,Data!V18-4,"")</f>
        <v>2</v>
      </c>
      <c r="W18" s="1">
        <f>IF(Data!W18&gt;0,4-Data!W18,"")</f>
        <v>0</v>
      </c>
      <c r="X18" s="1">
        <f>IF(Data!X18&gt;0,4-Data!X18,"")</f>
        <v>0</v>
      </c>
      <c r="Y18" s="1">
        <f>IF(Data!Y18&gt;0,4-Data!Y18,"")</f>
        <v>1</v>
      </c>
      <c r="Z18" s="1">
        <f>IF(Data!Z18&gt;0,Data!Z18-4,"")</f>
        <v>1</v>
      </c>
      <c r="AC18" s="7">
        <f t="shared" si="0"/>
        <v>1.8333333333333333</v>
      </c>
      <c r="AD18" s="7">
        <f t="shared" si="1"/>
        <v>2.5</v>
      </c>
      <c r="AE18" s="7">
        <f t="shared" si="2"/>
        <v>1.25</v>
      </c>
      <c r="AF18" s="7">
        <f t="shared" si="3"/>
        <v>1.75</v>
      </c>
      <c r="AG18" s="7">
        <f t="shared" si="4"/>
        <v>0.75</v>
      </c>
      <c r="AH18" s="7">
        <f t="shared" si="5"/>
        <v>1.25</v>
      </c>
    </row>
    <row r="19" spans="1:34" x14ac:dyDescent="0.25">
      <c r="A19" s="1">
        <f>IF(Data!A19&gt;0,Data!A19-4,"")</f>
        <v>1</v>
      </c>
      <c r="B19" s="1">
        <f>IF(Data!B19&gt;0,Data!B19-4,"")</f>
        <v>2</v>
      </c>
      <c r="C19" s="1">
        <f>IF(Data!C19&gt;0,4-Data!C19,"")</f>
        <v>-1</v>
      </c>
      <c r="D19" s="1">
        <f>IF(Data!D19&gt;0,4-Data!D19,"")</f>
        <v>1</v>
      </c>
      <c r="E19" s="1">
        <f>IF(Data!E19&gt;0,4-Data!E19,"")</f>
        <v>3</v>
      </c>
      <c r="F19" s="1">
        <f>IF(Data!F19&gt;0,Data!F19-4,"")</f>
        <v>-1</v>
      </c>
      <c r="G19" s="1">
        <f>IF(Data!G19&gt;0,Data!G19-4,"")</f>
        <v>-1</v>
      </c>
      <c r="H19" s="1">
        <f>IF(Data!H19&gt;0,Data!H19-4,"")</f>
        <v>0</v>
      </c>
      <c r="I19" s="1">
        <f>IF(Data!I19&gt;0,4-Data!I19,"")</f>
        <v>0</v>
      </c>
      <c r="J19" s="1">
        <f>IF(Data!J19&gt;0,4-Data!J19,"")</f>
        <v>0</v>
      </c>
      <c r="K19" s="1">
        <f>IF(Data!K19&gt;0,Data!K19-4,"")</f>
        <v>0</v>
      </c>
      <c r="L19" s="1">
        <f>IF(Data!L19&gt;0,4-Data!L19,"")</f>
        <v>0</v>
      </c>
      <c r="M19" s="1">
        <f>IF(Data!M19&gt;0,Data!M19-4,"")</f>
        <v>0</v>
      </c>
      <c r="N19" s="1">
        <f>IF(Data!N19&gt;0,Data!N19-4,"")</f>
        <v>0</v>
      </c>
      <c r="O19" s="1">
        <f>IF(Data!O19&gt;0,Data!O19-4,"")</f>
        <v>0</v>
      </c>
      <c r="P19" s="1">
        <f>IF(Data!P19&gt;0,Data!P19-4,"")</f>
        <v>0</v>
      </c>
      <c r="Q19" s="1">
        <f>IF(Data!Q19&gt;0,4-Data!Q19,"")</f>
        <v>0</v>
      </c>
      <c r="R19" s="1">
        <f>IF(Data!R19&gt;0,4-Data!R19,"")</f>
        <v>0</v>
      </c>
      <c r="S19" s="1">
        <f>IF(Data!S19&gt;0,4-Data!S19,"")</f>
        <v>0</v>
      </c>
      <c r="T19" s="1">
        <f>IF(Data!T19&gt;0,Data!T19-4,"")</f>
        <v>0</v>
      </c>
      <c r="U19" s="1">
        <f>IF(Data!U19&gt;0,4-Data!U19,"")</f>
        <v>0</v>
      </c>
      <c r="V19" s="1">
        <f>IF(Data!V19&gt;0,Data!V19-4,"")</f>
        <v>0</v>
      </c>
      <c r="W19" s="1">
        <f>IF(Data!W19&gt;0,4-Data!W19,"")</f>
        <v>0</v>
      </c>
      <c r="X19" s="1">
        <f>IF(Data!X19&gt;0,4-Data!X19,"")</f>
        <v>0</v>
      </c>
      <c r="Y19" s="1">
        <f>IF(Data!Y19&gt;0,4-Data!Y19,"")</f>
        <v>0</v>
      </c>
      <c r="Z19" s="1">
        <f>IF(Data!Z19&gt;0,Data!Z19-4,"")</f>
        <v>0</v>
      </c>
      <c r="AC19" s="7">
        <f t="shared" si="0"/>
        <v>0.16666666666666666</v>
      </c>
      <c r="AD19" s="7">
        <f t="shared" si="1"/>
        <v>0.75</v>
      </c>
      <c r="AE19" s="7">
        <f t="shared" si="2"/>
        <v>0</v>
      </c>
      <c r="AF19" s="7">
        <f t="shared" si="3"/>
        <v>0</v>
      </c>
      <c r="AG19" s="7">
        <f t="shared" si="4"/>
        <v>0.25</v>
      </c>
      <c r="AH19" s="7">
        <f t="shared" si="5"/>
        <v>-0.25</v>
      </c>
    </row>
    <row r="20" spans="1:34" x14ac:dyDescent="0.25">
      <c r="A20" s="1">
        <f>IF(Data!A20&gt;0,Data!A20-4,"")</f>
        <v>3</v>
      </c>
      <c r="B20" s="1">
        <f>IF(Data!B20&gt;0,Data!B20-4,"")</f>
        <v>3</v>
      </c>
      <c r="C20" s="1">
        <f>IF(Data!C20&gt;0,4-Data!C20,"")</f>
        <v>3</v>
      </c>
      <c r="D20" s="1">
        <f>IF(Data!D20&gt;0,4-Data!D20,"")</f>
        <v>3</v>
      </c>
      <c r="E20" s="1">
        <f>IF(Data!E20&gt;0,4-Data!E20,"")</f>
        <v>3</v>
      </c>
      <c r="F20" s="1">
        <f>IF(Data!F20&gt;0,Data!F20-4,"")</f>
        <v>3</v>
      </c>
      <c r="G20" s="1">
        <f>IF(Data!G20&gt;0,Data!G20-4,"")</f>
        <v>2</v>
      </c>
      <c r="H20" s="1">
        <f>IF(Data!H20&gt;0,Data!H20-4,"")</f>
        <v>1</v>
      </c>
      <c r="I20" s="1">
        <f>IF(Data!I20&gt;0,4-Data!I20,"")</f>
        <v>-1</v>
      </c>
      <c r="J20" s="1">
        <f>IF(Data!J20&gt;0,4-Data!J20,"")</f>
        <v>1</v>
      </c>
      <c r="K20" s="1">
        <f>IF(Data!K20&gt;0,Data!K20-4,"")</f>
        <v>0</v>
      </c>
      <c r="L20" s="1">
        <f>IF(Data!L20&gt;0,4-Data!L20,"")</f>
        <v>2</v>
      </c>
      <c r="M20" s="1">
        <f>IF(Data!M20&gt;0,Data!M20-4,"")</f>
        <v>-1</v>
      </c>
      <c r="N20" s="1">
        <f>IF(Data!N20&gt;0,Data!N20-4,"")</f>
        <v>2</v>
      </c>
      <c r="O20" s="1">
        <f>IF(Data!O20&gt;0,Data!O20-4,"")</f>
        <v>1</v>
      </c>
      <c r="P20" s="1">
        <f>IF(Data!P20&gt;0,Data!P20-4,"")</f>
        <v>1</v>
      </c>
      <c r="Q20" s="1">
        <f>IF(Data!Q20&gt;0,4-Data!Q20,"")</f>
        <v>1</v>
      </c>
      <c r="R20" s="1">
        <f>IF(Data!R20&gt;0,4-Data!R20,"")</f>
        <v>0</v>
      </c>
      <c r="S20" s="1">
        <f>IF(Data!S20&gt;0,4-Data!S20,"")</f>
        <v>0</v>
      </c>
      <c r="T20" s="1">
        <f>IF(Data!T20&gt;0,Data!T20-4,"")</f>
        <v>2</v>
      </c>
      <c r="U20" s="1">
        <f>IF(Data!U20&gt;0,4-Data!U20,"")</f>
        <v>2</v>
      </c>
      <c r="V20" s="1">
        <f>IF(Data!V20&gt;0,Data!V20-4,"")</f>
        <v>2</v>
      </c>
      <c r="W20" s="1">
        <f>IF(Data!W20&gt;0,4-Data!W20,"")</f>
        <v>2</v>
      </c>
      <c r="X20" s="1">
        <f>IF(Data!X20&gt;0,4-Data!X20,"")</f>
        <v>1</v>
      </c>
      <c r="Y20" s="1">
        <f>IF(Data!Y20&gt;0,4-Data!Y20,"")</f>
        <v>1</v>
      </c>
      <c r="Z20" s="1">
        <f>IF(Data!Z20&gt;0,Data!Z20-4,"")</f>
        <v>1</v>
      </c>
      <c r="AC20" s="7">
        <f t="shared" si="0"/>
        <v>1.6666666666666667</v>
      </c>
      <c r="AD20" s="7">
        <f t="shared" si="1"/>
        <v>1.75</v>
      </c>
      <c r="AE20" s="7">
        <f t="shared" si="2"/>
        <v>1.25</v>
      </c>
      <c r="AF20" s="7">
        <f t="shared" si="3"/>
        <v>0.5</v>
      </c>
      <c r="AG20" s="7">
        <f t="shared" si="4"/>
        <v>2</v>
      </c>
      <c r="AH20" s="7">
        <f t="shared" si="5"/>
        <v>1.5</v>
      </c>
    </row>
    <row r="21" spans="1:34" x14ac:dyDescent="0.25">
      <c r="A21" s="1">
        <f>IF(Data!A21&gt;0,Data!A21-4,"")</f>
        <v>-1</v>
      </c>
      <c r="B21" s="1">
        <f>IF(Data!B21&gt;0,Data!B21-4,"")</f>
        <v>-1</v>
      </c>
      <c r="C21" s="1">
        <f>IF(Data!C21&gt;0,4-Data!C21,"")</f>
        <v>1</v>
      </c>
      <c r="D21" s="1">
        <f>IF(Data!D21&gt;0,4-Data!D21,"")</f>
        <v>1</v>
      </c>
      <c r="E21" s="1">
        <f>IF(Data!E21&gt;0,4-Data!E21,"")</f>
        <v>1</v>
      </c>
      <c r="F21" s="1">
        <f>IF(Data!F21&gt;0,Data!F21-4,"")</f>
        <v>-1</v>
      </c>
      <c r="G21" s="1">
        <f>IF(Data!G21&gt;0,Data!G21-4,"")</f>
        <v>-1</v>
      </c>
      <c r="H21" s="1">
        <f>IF(Data!H21&gt;0,Data!H21-4,"")</f>
        <v>-1</v>
      </c>
      <c r="I21" s="1">
        <f>IF(Data!I21&gt;0,4-Data!I21,"")</f>
        <v>-1</v>
      </c>
      <c r="J21" s="1">
        <f>IF(Data!J21&gt;0,4-Data!J21,"")</f>
        <v>1</v>
      </c>
      <c r="K21" s="1">
        <f>IF(Data!K21&gt;0,Data!K21-4,"")</f>
        <v>1</v>
      </c>
      <c r="L21" s="1">
        <f>IF(Data!L21&gt;0,4-Data!L21,"")</f>
        <v>0</v>
      </c>
      <c r="M21" s="1">
        <f>IF(Data!M21&gt;0,Data!M21-4,"")</f>
        <v>-1</v>
      </c>
      <c r="N21" s="1">
        <f>IF(Data!N21&gt;0,Data!N21-4,"")</f>
        <v>0</v>
      </c>
      <c r="O21" s="1">
        <f>IF(Data!O21&gt;0,Data!O21-4,"")</f>
        <v>0</v>
      </c>
      <c r="P21" s="1">
        <f>IF(Data!P21&gt;0,Data!P21-4,"")</f>
        <v>0</v>
      </c>
      <c r="Q21" s="1">
        <f>IF(Data!Q21&gt;0,4-Data!Q21,"")</f>
        <v>0</v>
      </c>
      <c r="R21" s="1">
        <f>IF(Data!R21&gt;0,4-Data!R21,"")</f>
        <v>0</v>
      </c>
      <c r="S21" s="1">
        <f>IF(Data!S21&gt;0,4-Data!S21,"")</f>
        <v>0</v>
      </c>
      <c r="T21" s="1">
        <f>IF(Data!T21&gt;0,Data!T21-4,"")</f>
        <v>0</v>
      </c>
      <c r="U21" s="1">
        <f>IF(Data!U21&gt;0,4-Data!U21,"")</f>
        <v>0</v>
      </c>
      <c r="V21" s="1">
        <f>IF(Data!V21&gt;0,Data!V21-4,"")</f>
        <v>0</v>
      </c>
      <c r="W21" s="1">
        <f>IF(Data!W21&gt;0,4-Data!W21,"")</f>
        <v>0</v>
      </c>
      <c r="X21" s="1">
        <f>IF(Data!X21&gt;0,4-Data!X21,"")</f>
        <v>0</v>
      </c>
      <c r="Y21" s="1">
        <f>IF(Data!Y21&gt;0,4-Data!Y21,"")</f>
        <v>0</v>
      </c>
      <c r="Z21" s="1">
        <f>IF(Data!Z21&gt;0,Data!Z21-4,"")</f>
        <v>0</v>
      </c>
      <c r="AC21" s="7">
        <f t="shared" si="0"/>
        <v>-0.16666666666666666</v>
      </c>
      <c r="AD21" s="7">
        <f t="shared" si="1"/>
        <v>-0.25</v>
      </c>
      <c r="AE21" s="7">
        <f t="shared" si="2"/>
        <v>-0.25</v>
      </c>
      <c r="AF21" s="7">
        <f t="shared" si="3"/>
        <v>0</v>
      </c>
      <c r="AG21" s="7">
        <f t="shared" si="4"/>
        <v>-0.25</v>
      </c>
      <c r="AH21" s="7">
        <f t="shared" si="5"/>
        <v>0.5</v>
      </c>
    </row>
    <row r="22" spans="1:34" x14ac:dyDescent="0.25">
      <c r="A22" s="1">
        <f>IF(Data!A22&gt;0,Data!A22-4,"")</f>
        <v>2</v>
      </c>
      <c r="B22" s="1">
        <f>IF(Data!B22&gt;0,Data!B22-4,"")</f>
        <v>-1</v>
      </c>
      <c r="C22" s="1">
        <f>IF(Data!C22&gt;0,4-Data!C22,"")</f>
        <v>-1</v>
      </c>
      <c r="D22" s="1">
        <f>IF(Data!D22&gt;0,4-Data!D22,"")</f>
        <v>0</v>
      </c>
      <c r="E22" s="1">
        <f>IF(Data!E22&gt;0,4-Data!E22,"")</f>
        <v>-1</v>
      </c>
      <c r="F22" s="1">
        <f>IF(Data!F22&gt;0,Data!F22-4,"")</f>
        <v>-1</v>
      </c>
      <c r="G22" s="1">
        <f>IF(Data!G22&gt;0,Data!G22-4,"")</f>
        <v>-1</v>
      </c>
      <c r="H22" s="1">
        <f>IF(Data!H22&gt;0,Data!H22-4,"")</f>
        <v>1</v>
      </c>
      <c r="I22" s="1">
        <f>IF(Data!I22&gt;0,4-Data!I22,"")</f>
        <v>1</v>
      </c>
      <c r="J22" s="1">
        <f>IF(Data!J22&gt;0,4-Data!J22,"")</f>
        <v>1</v>
      </c>
      <c r="K22" s="1">
        <f>IF(Data!K22&gt;0,Data!K22-4,"")</f>
        <v>1</v>
      </c>
      <c r="L22" s="1">
        <f>IF(Data!L22&gt;0,4-Data!L22,"")</f>
        <v>1</v>
      </c>
      <c r="M22" s="1">
        <f>IF(Data!M22&gt;0,Data!M22-4,"")</f>
        <v>1</v>
      </c>
      <c r="N22" s="1">
        <f>IF(Data!N22&gt;0,Data!N22-4,"")</f>
        <v>1</v>
      </c>
      <c r="O22" s="1">
        <f>IF(Data!O22&gt;0,Data!O22-4,"")</f>
        <v>1</v>
      </c>
      <c r="P22" s="1">
        <f>IF(Data!P22&gt;0,Data!P22-4,"")</f>
        <v>1</v>
      </c>
      <c r="Q22" s="1">
        <f>IF(Data!Q22&gt;0,4-Data!Q22,"")</f>
        <v>1</v>
      </c>
      <c r="R22" s="1">
        <f>IF(Data!R22&gt;0,4-Data!R22,"")</f>
        <v>0</v>
      </c>
      <c r="S22" s="1">
        <f>IF(Data!S22&gt;0,4-Data!S22,"")</f>
        <v>1</v>
      </c>
      <c r="T22" s="1">
        <f>IF(Data!T22&gt;0,Data!T22-4,"")</f>
        <v>1</v>
      </c>
      <c r="U22" s="1">
        <f>IF(Data!U22&gt;0,4-Data!U22,"")</f>
        <v>1</v>
      </c>
      <c r="V22" s="1">
        <f>IF(Data!V22&gt;0,Data!V22-4,"")</f>
        <v>1</v>
      </c>
      <c r="W22" s="1">
        <f>IF(Data!W22&gt;0,4-Data!W22,"")</f>
        <v>1</v>
      </c>
      <c r="X22" s="1">
        <f>IF(Data!X22&gt;0,4-Data!X22,"")</f>
        <v>0</v>
      </c>
      <c r="Y22" s="1">
        <f>IF(Data!Y22&gt;0,4-Data!Y22,"")</f>
        <v>1</v>
      </c>
      <c r="Z22" s="1">
        <f>IF(Data!Z22&gt;0,Data!Z22-4,"")</f>
        <v>1</v>
      </c>
      <c r="AC22" s="7">
        <f t="shared" si="0"/>
        <v>1</v>
      </c>
      <c r="AD22" s="7">
        <f t="shared" si="1"/>
        <v>0.25</v>
      </c>
      <c r="AE22" s="7">
        <f t="shared" si="2"/>
        <v>1</v>
      </c>
      <c r="AF22" s="7">
        <f t="shared" si="3"/>
        <v>1</v>
      </c>
      <c r="AG22" s="7">
        <f t="shared" si="4"/>
        <v>-0.75</v>
      </c>
      <c r="AH22" s="7">
        <f t="shared" si="5"/>
        <v>0.5</v>
      </c>
    </row>
    <row r="23" spans="1:34" x14ac:dyDescent="0.25">
      <c r="A23" s="1">
        <f>IF(Data!A23&gt;0,Data!A23-4,"")</f>
        <v>0</v>
      </c>
      <c r="B23" s="1">
        <f>IF(Data!B23&gt;0,Data!B23-4,"")</f>
        <v>2</v>
      </c>
      <c r="C23" s="1">
        <f>IF(Data!C23&gt;0,4-Data!C23,"")</f>
        <v>0</v>
      </c>
      <c r="D23" s="1">
        <f>IF(Data!D23&gt;0,4-Data!D23,"")</f>
        <v>2</v>
      </c>
      <c r="E23" s="1">
        <f>IF(Data!E23&gt;0,4-Data!E23,"")</f>
        <v>0</v>
      </c>
      <c r="F23" s="1">
        <f>IF(Data!F23&gt;0,Data!F23-4,"")</f>
        <v>0</v>
      </c>
      <c r="G23" s="1">
        <f>IF(Data!G23&gt;0,Data!G23-4,"")</f>
        <v>0</v>
      </c>
      <c r="H23" s="1">
        <f>IF(Data!H23&gt;0,Data!H23-4,"")</f>
        <v>-3</v>
      </c>
      <c r="I23" s="1">
        <f>IF(Data!I23&gt;0,4-Data!I23,"")</f>
        <v>-3</v>
      </c>
      <c r="J23" s="1">
        <f>IF(Data!J23&gt;0,4-Data!J23,"")</f>
        <v>0</v>
      </c>
      <c r="K23" s="1">
        <f>IF(Data!K23&gt;0,Data!K23-4,"")</f>
        <v>0</v>
      </c>
      <c r="L23" s="1">
        <f>IF(Data!L23&gt;0,4-Data!L23,"")</f>
        <v>0</v>
      </c>
      <c r="M23" s="1">
        <f>IF(Data!M23&gt;0,Data!M23-4,"")</f>
        <v>2</v>
      </c>
      <c r="N23" s="1">
        <f>IF(Data!N23&gt;0,Data!N23-4,"")</f>
        <v>0</v>
      </c>
      <c r="O23" s="1">
        <f>IF(Data!O23&gt;0,Data!O23-4,"")</f>
        <v>0</v>
      </c>
      <c r="P23" s="1">
        <f>IF(Data!P23&gt;0,Data!P23-4,"")</f>
        <v>0</v>
      </c>
      <c r="Q23" s="1">
        <f>IF(Data!Q23&gt;0,4-Data!Q23,"")</f>
        <v>0</v>
      </c>
      <c r="R23" s="1">
        <f>IF(Data!R23&gt;0,4-Data!R23,"")</f>
        <v>0</v>
      </c>
      <c r="S23" s="1">
        <f>IF(Data!S23&gt;0,4-Data!S23,"")</f>
        <v>0</v>
      </c>
      <c r="T23" s="1">
        <f>IF(Data!T23&gt;0,Data!T23-4,"")</f>
        <v>-1</v>
      </c>
      <c r="U23" s="1">
        <f>IF(Data!U23&gt;0,4-Data!U23,"")</f>
        <v>0</v>
      </c>
      <c r="V23" s="1">
        <f>IF(Data!V23&gt;0,Data!V23-4,"")</f>
        <v>0</v>
      </c>
      <c r="W23" s="1">
        <f>IF(Data!W23&gt;0,4-Data!W23,"")</f>
        <v>1</v>
      </c>
      <c r="X23" s="1">
        <f>IF(Data!X23&gt;0,4-Data!X23,"")</f>
        <v>0</v>
      </c>
      <c r="Y23" s="1">
        <f>IF(Data!Y23&gt;0,4-Data!Y23,"")</f>
        <v>0</v>
      </c>
      <c r="Z23" s="1">
        <f>IF(Data!Z23&gt;0,Data!Z23-4,"")</f>
        <v>0</v>
      </c>
      <c r="AC23" s="7">
        <f t="shared" si="0"/>
        <v>0</v>
      </c>
      <c r="AD23" s="7">
        <f t="shared" si="1"/>
        <v>1.5</v>
      </c>
      <c r="AE23" s="7">
        <f t="shared" si="2"/>
        <v>-0.75</v>
      </c>
      <c r="AF23" s="7">
        <f t="shared" si="3"/>
        <v>-0.75</v>
      </c>
      <c r="AG23" s="7">
        <f t="shared" si="4"/>
        <v>0</v>
      </c>
      <c r="AH23" s="7">
        <f t="shared" si="5"/>
        <v>0</v>
      </c>
    </row>
    <row r="24" spans="1:34" x14ac:dyDescent="0.25">
      <c r="A24" s="1">
        <f>IF(Data!A24&gt;0,Data!A24-4,"")</f>
        <v>0</v>
      </c>
      <c r="B24" s="1">
        <f>IF(Data!B24&gt;0,Data!B24-4,"")</f>
        <v>0</v>
      </c>
      <c r="C24" s="1">
        <f>IF(Data!C24&gt;0,4-Data!C24,"")</f>
        <v>0</v>
      </c>
      <c r="D24" s="1">
        <f>IF(Data!D24&gt;0,4-Data!D24,"")</f>
        <v>0</v>
      </c>
      <c r="E24" s="1">
        <f>IF(Data!E24&gt;0,4-Data!E24,"")</f>
        <v>0</v>
      </c>
      <c r="F24" s="1">
        <f>IF(Data!F24&gt;0,Data!F24-4,"")</f>
        <v>0</v>
      </c>
      <c r="G24" s="1">
        <f>IF(Data!G24&gt;0,Data!G24-4,"")</f>
        <v>0</v>
      </c>
      <c r="H24" s="1">
        <f>IF(Data!H24&gt;0,Data!H24-4,"")</f>
        <v>0</v>
      </c>
      <c r="I24" s="1">
        <f>IF(Data!I24&gt;0,4-Data!I24,"")</f>
        <v>0</v>
      </c>
      <c r="J24" s="1">
        <f>IF(Data!J24&gt;0,4-Data!J24,"")</f>
        <v>0</v>
      </c>
      <c r="K24" s="1">
        <f>IF(Data!K24&gt;0,Data!K24-4,"")</f>
        <v>0</v>
      </c>
      <c r="L24" s="1">
        <f>IF(Data!L24&gt;0,4-Data!L24,"")</f>
        <v>0</v>
      </c>
      <c r="M24" s="1">
        <f>IF(Data!M24&gt;0,Data!M24-4,"")</f>
        <v>0</v>
      </c>
      <c r="N24" s="1">
        <f>IF(Data!N24&gt;0,Data!N24-4,"")</f>
        <v>0</v>
      </c>
      <c r="O24" s="1">
        <f>IF(Data!O24&gt;0,Data!O24-4,"")</f>
        <v>0</v>
      </c>
      <c r="P24" s="1">
        <f>IF(Data!P24&gt;0,Data!P24-4,"")</f>
        <v>0</v>
      </c>
      <c r="Q24" s="1">
        <f>IF(Data!Q24&gt;0,4-Data!Q24,"")</f>
        <v>0</v>
      </c>
      <c r="R24" s="1">
        <f>IF(Data!R24&gt;0,4-Data!R24,"")</f>
        <v>0</v>
      </c>
      <c r="S24" s="1">
        <f>IF(Data!S24&gt;0,4-Data!S24,"")</f>
        <v>0</v>
      </c>
      <c r="T24" s="1">
        <f>IF(Data!T24&gt;0,Data!T24-4,"")</f>
        <v>0</v>
      </c>
      <c r="U24" s="1">
        <f>IF(Data!U24&gt;0,4-Data!U24,"")</f>
        <v>0</v>
      </c>
      <c r="V24" s="1">
        <f>IF(Data!V24&gt;0,Data!V24-4,"")</f>
        <v>0</v>
      </c>
      <c r="W24" s="1">
        <f>IF(Data!W24&gt;0,4-Data!W24,"")</f>
        <v>0</v>
      </c>
      <c r="X24" s="1">
        <f>IF(Data!X24&gt;0,4-Data!X24,"")</f>
        <v>0</v>
      </c>
      <c r="Y24" s="1">
        <f>IF(Data!Y24&gt;0,4-Data!Y24,"")</f>
        <v>0</v>
      </c>
      <c r="Z24" s="1">
        <f>IF(Data!Z24&gt;0,Data!Z24-4,"")</f>
        <v>0</v>
      </c>
      <c r="AC24" s="7">
        <f t="shared" si="0"/>
        <v>0</v>
      </c>
      <c r="AD24" s="7">
        <f t="shared" si="1"/>
        <v>0</v>
      </c>
      <c r="AE24" s="7">
        <f t="shared" si="2"/>
        <v>0</v>
      </c>
      <c r="AF24" s="7">
        <f t="shared" si="3"/>
        <v>0</v>
      </c>
      <c r="AG24" s="7">
        <f t="shared" si="4"/>
        <v>0</v>
      </c>
      <c r="AH24" s="7">
        <f t="shared" si="5"/>
        <v>0</v>
      </c>
    </row>
    <row r="25" spans="1:34" x14ac:dyDescent="0.25">
      <c r="A25" s="1">
        <f>IF(Data!A25&gt;0,Data!A25-4,"")</f>
        <v>-1</v>
      </c>
      <c r="B25" s="1">
        <f>IF(Data!B25&gt;0,Data!B25-4,"")</f>
        <v>0</v>
      </c>
      <c r="C25" s="1">
        <f>IF(Data!C25&gt;0,4-Data!C25,"")</f>
        <v>1</v>
      </c>
      <c r="D25" s="1">
        <f>IF(Data!D25&gt;0,4-Data!D25,"")</f>
        <v>2</v>
      </c>
      <c r="E25" s="1">
        <f>IF(Data!E25&gt;0,4-Data!E25,"")</f>
        <v>0</v>
      </c>
      <c r="F25" s="1">
        <f>IF(Data!F25&gt;0,Data!F25-4,"")</f>
        <v>-1</v>
      </c>
      <c r="G25" s="1">
        <f>IF(Data!G25&gt;0,Data!G25-4,"")</f>
        <v>-1</v>
      </c>
      <c r="H25" s="1">
        <f>IF(Data!H25&gt;0,Data!H25-4,"")</f>
        <v>-2</v>
      </c>
      <c r="I25" s="1">
        <f>IF(Data!I25&gt;0,4-Data!I25,"")</f>
        <v>-1</v>
      </c>
      <c r="J25" s="1">
        <f>IF(Data!J25&gt;0,4-Data!J25,"")</f>
        <v>0</v>
      </c>
      <c r="K25" s="1">
        <f>IF(Data!K25&gt;0,Data!K25-4,"")</f>
        <v>0</v>
      </c>
      <c r="L25" s="1">
        <f>IF(Data!L25&gt;0,4-Data!L25,"")</f>
        <v>0</v>
      </c>
      <c r="M25" s="1">
        <f>IF(Data!M25&gt;0,Data!M25-4,"")</f>
        <v>-2</v>
      </c>
      <c r="N25" s="1">
        <f>IF(Data!N25&gt;0,Data!N25-4,"")</f>
        <v>-1</v>
      </c>
      <c r="O25" s="1">
        <f>IF(Data!O25&gt;0,Data!O25-4,"")</f>
        <v>-1</v>
      </c>
      <c r="P25" s="1">
        <f>IF(Data!P25&gt;0,Data!P25-4,"")</f>
        <v>-1</v>
      </c>
      <c r="Q25" s="1">
        <f>IF(Data!Q25&gt;0,4-Data!Q25,"")</f>
        <v>1</v>
      </c>
      <c r="R25" s="1">
        <f>IF(Data!R25&gt;0,4-Data!R25,"")</f>
        <v>-1</v>
      </c>
      <c r="S25" s="1">
        <f>IF(Data!S25&gt;0,4-Data!S25,"")</f>
        <v>-1</v>
      </c>
      <c r="T25" s="1">
        <f>IF(Data!T25&gt;0,Data!T25-4,"")</f>
        <v>-2</v>
      </c>
      <c r="U25" s="1">
        <f>IF(Data!U25&gt;0,4-Data!U25,"")</f>
        <v>-2</v>
      </c>
      <c r="V25" s="1">
        <f>IF(Data!V25&gt;0,Data!V25-4,"")</f>
        <v>0</v>
      </c>
      <c r="W25" s="1">
        <f>IF(Data!W25&gt;0,4-Data!W25,"")</f>
        <v>-1</v>
      </c>
      <c r="X25" s="1">
        <f>IF(Data!X25&gt;0,4-Data!X25,"")</f>
        <v>1</v>
      </c>
      <c r="Y25" s="1">
        <f>IF(Data!Y25&gt;0,4-Data!Y25,"")</f>
        <v>1</v>
      </c>
      <c r="Z25" s="1">
        <f>IF(Data!Z25&gt;0,Data!Z25-4,"")</f>
        <v>0</v>
      </c>
      <c r="AC25" s="7">
        <f t="shared" si="0"/>
        <v>-0.16666666666666666</v>
      </c>
      <c r="AD25" s="7">
        <f t="shared" si="1"/>
        <v>-0.5</v>
      </c>
      <c r="AE25" s="7">
        <f t="shared" si="2"/>
        <v>-1</v>
      </c>
      <c r="AF25" s="7">
        <f t="shared" si="3"/>
        <v>-0.5</v>
      </c>
      <c r="AG25" s="7">
        <f t="shared" si="4"/>
        <v>-0.75</v>
      </c>
      <c r="AH25" s="7">
        <f t="shared" si="5"/>
        <v>0</v>
      </c>
    </row>
    <row r="26" spans="1:34" x14ac:dyDescent="0.25">
      <c r="A26" s="1">
        <f>IF(Data!A26&gt;0,Data!A26-4,"")</f>
        <v>1</v>
      </c>
      <c r="B26" s="1">
        <f>IF(Data!B26&gt;0,Data!B26-4,"")</f>
        <v>1</v>
      </c>
      <c r="C26" s="1">
        <f>IF(Data!C26&gt;0,4-Data!C26,"")</f>
        <v>1</v>
      </c>
      <c r="D26" s="1">
        <f>IF(Data!D26&gt;0,4-Data!D26,"")</f>
        <v>1</v>
      </c>
      <c r="E26" s="1">
        <f>IF(Data!E26&gt;0,4-Data!E26,"")</f>
        <v>2</v>
      </c>
      <c r="F26" s="1">
        <f>IF(Data!F26&gt;0,Data!F26-4,"")</f>
        <v>2</v>
      </c>
      <c r="G26" s="1">
        <f>IF(Data!G26&gt;0,Data!G26-4,"")</f>
        <v>1</v>
      </c>
      <c r="H26" s="1">
        <f>IF(Data!H26&gt;0,Data!H26-4,"")</f>
        <v>2</v>
      </c>
      <c r="I26" s="1">
        <f>IF(Data!I26&gt;0,4-Data!I26,"")</f>
        <v>-2</v>
      </c>
      <c r="J26" s="1">
        <f>IF(Data!J26&gt;0,4-Data!J26,"")</f>
        <v>1</v>
      </c>
      <c r="K26" s="1">
        <f>IF(Data!K26&gt;0,Data!K26-4,"")</f>
        <v>1</v>
      </c>
      <c r="L26" s="1">
        <f>IF(Data!L26&gt;0,4-Data!L26,"")</f>
        <v>2</v>
      </c>
      <c r="M26" s="1">
        <f>IF(Data!M26&gt;0,Data!M26-4,"")</f>
        <v>1</v>
      </c>
      <c r="N26" s="1">
        <f>IF(Data!N26&gt;0,Data!N26-4,"")</f>
        <v>1</v>
      </c>
      <c r="O26" s="1">
        <f>IF(Data!O26&gt;0,Data!O26-4,"")</f>
        <v>1</v>
      </c>
      <c r="P26" s="1">
        <f>IF(Data!P26&gt;0,Data!P26-4,"")</f>
        <v>0</v>
      </c>
      <c r="Q26" s="1">
        <f>IF(Data!Q26&gt;0,4-Data!Q26,"")</f>
        <v>0</v>
      </c>
      <c r="R26" s="1">
        <f>IF(Data!R26&gt;0,4-Data!R26,"")</f>
        <v>0</v>
      </c>
      <c r="S26" s="1">
        <f>IF(Data!S26&gt;0,4-Data!S26,"")</f>
        <v>0</v>
      </c>
      <c r="T26" s="1">
        <f>IF(Data!T26&gt;0,Data!T26-4,"")</f>
        <v>-1</v>
      </c>
      <c r="U26" s="1">
        <f>IF(Data!U26&gt;0,4-Data!U26,"")</f>
        <v>0</v>
      </c>
      <c r="V26" s="1">
        <f>IF(Data!V26&gt;0,Data!V26-4,"")</f>
        <v>1</v>
      </c>
      <c r="W26" s="1">
        <f>IF(Data!W26&gt;0,4-Data!W26,"")</f>
        <v>0</v>
      </c>
      <c r="X26" s="1">
        <f>IF(Data!X26&gt;0,4-Data!X26,"")</f>
        <v>0</v>
      </c>
      <c r="Y26" s="1">
        <f>IF(Data!Y26&gt;0,4-Data!Y26,"")</f>
        <v>1</v>
      </c>
      <c r="Z26" s="1">
        <f>IF(Data!Z26&gt;0,Data!Z26-4,"")</f>
        <v>1</v>
      </c>
      <c r="AC26" s="7">
        <f t="shared" si="0"/>
        <v>0.83333333333333337</v>
      </c>
      <c r="AD26" s="7">
        <f t="shared" si="1"/>
        <v>0.75</v>
      </c>
      <c r="AE26" s="7">
        <f t="shared" si="2"/>
        <v>-0.5</v>
      </c>
      <c r="AF26" s="7">
        <f t="shared" si="3"/>
        <v>0.75</v>
      </c>
      <c r="AG26" s="7">
        <f t="shared" si="4"/>
        <v>1.25</v>
      </c>
      <c r="AH26" s="7">
        <f t="shared" si="5"/>
        <v>1</v>
      </c>
    </row>
    <row r="27" spans="1:34" x14ac:dyDescent="0.25">
      <c r="A27" s="1">
        <f>IF(Data!A27&gt;0,Data!A27-4,"")</f>
        <v>0</v>
      </c>
      <c r="B27" s="1">
        <f>IF(Data!B27&gt;0,Data!B27-4,"")</f>
        <v>0</v>
      </c>
      <c r="C27" s="1">
        <f>IF(Data!C27&gt;0,4-Data!C27,"")</f>
        <v>0</v>
      </c>
      <c r="D27" s="1">
        <f>IF(Data!D27&gt;0,4-Data!D27,"")</f>
        <v>0</v>
      </c>
      <c r="E27" s="1">
        <f>IF(Data!E27&gt;0,4-Data!E27,"")</f>
        <v>2</v>
      </c>
      <c r="F27" s="1">
        <f>IF(Data!F27&gt;0,Data!F27-4,"")</f>
        <v>0</v>
      </c>
      <c r="G27" s="1">
        <f>IF(Data!G27&gt;0,Data!G27-4,"")</f>
        <v>0</v>
      </c>
      <c r="H27" s="1">
        <f>IF(Data!H27&gt;0,Data!H27-4,"")</f>
        <v>0</v>
      </c>
      <c r="I27" s="1">
        <f>IF(Data!I27&gt;0,4-Data!I27,"")</f>
        <v>0</v>
      </c>
      <c r="J27" s="1">
        <f>IF(Data!J27&gt;0,4-Data!J27,"")</f>
        <v>0</v>
      </c>
      <c r="K27" s="1">
        <f>IF(Data!K27&gt;0,Data!K27-4,"")</f>
        <v>0</v>
      </c>
      <c r="L27" s="1">
        <f>IF(Data!L27&gt;0,4-Data!L27,"")</f>
        <v>0</v>
      </c>
      <c r="M27" s="1">
        <f>IF(Data!M27&gt;0,Data!M27-4,"")</f>
        <v>0</v>
      </c>
      <c r="N27" s="1">
        <f>IF(Data!N27&gt;0,Data!N27-4,"")</f>
        <v>0</v>
      </c>
      <c r="O27" s="1">
        <f>IF(Data!O27&gt;0,Data!O27-4,"")</f>
        <v>0</v>
      </c>
      <c r="P27" s="1">
        <f>IF(Data!P27&gt;0,Data!P27-4,"")</f>
        <v>0</v>
      </c>
      <c r="Q27" s="1">
        <f>IF(Data!Q27&gt;0,4-Data!Q27,"")</f>
        <v>1</v>
      </c>
      <c r="R27" s="1">
        <f>IF(Data!R27&gt;0,4-Data!R27,"")</f>
        <v>0</v>
      </c>
      <c r="S27" s="1">
        <f>IF(Data!S27&gt;0,4-Data!S27,"")</f>
        <v>0</v>
      </c>
      <c r="T27" s="1">
        <f>IF(Data!T27&gt;0,Data!T27-4,"")</f>
        <v>0</v>
      </c>
      <c r="U27" s="1">
        <f>IF(Data!U27&gt;0,4-Data!U27,"")</f>
        <v>0</v>
      </c>
      <c r="V27" s="1">
        <f>IF(Data!V27&gt;0,Data!V27-4,"")</f>
        <v>0</v>
      </c>
      <c r="W27" s="1">
        <f>IF(Data!W27&gt;0,4-Data!W27,"")</f>
        <v>0</v>
      </c>
      <c r="X27" s="1">
        <f>IF(Data!X27&gt;0,4-Data!X27,"")</f>
        <v>-1</v>
      </c>
      <c r="Y27" s="1">
        <f>IF(Data!Y27&gt;0,4-Data!Y27,"")</f>
        <v>0</v>
      </c>
      <c r="Z27" s="1">
        <f>IF(Data!Z27&gt;0,Data!Z27-4,"")</f>
        <v>0</v>
      </c>
      <c r="AC27" s="7">
        <f t="shared" si="0"/>
        <v>-0.16666666666666666</v>
      </c>
      <c r="AD27" s="7">
        <f t="shared" si="1"/>
        <v>0</v>
      </c>
      <c r="AE27" s="7">
        <f t="shared" si="2"/>
        <v>0</v>
      </c>
      <c r="AF27" s="7">
        <f t="shared" si="3"/>
        <v>0.25</v>
      </c>
      <c r="AG27" s="7">
        <f t="shared" si="4"/>
        <v>0.5</v>
      </c>
      <c r="AH27" s="7">
        <f t="shared" si="5"/>
        <v>0</v>
      </c>
    </row>
    <row r="28" spans="1:34" x14ac:dyDescent="0.25">
      <c r="A28" s="1">
        <f>IF(Data!A28&gt;0,Data!A28-4,"")</f>
        <v>1</v>
      </c>
      <c r="B28" s="1">
        <f>IF(Data!B28&gt;0,Data!B28-4,"")</f>
        <v>1</v>
      </c>
      <c r="C28" s="1">
        <f>IF(Data!C28&gt;0,4-Data!C28,"")</f>
        <v>-1</v>
      </c>
      <c r="D28" s="1">
        <f>IF(Data!D28&gt;0,4-Data!D28,"")</f>
        <v>-1</v>
      </c>
      <c r="E28" s="1">
        <f>IF(Data!E28&gt;0,4-Data!E28,"")</f>
        <v>-1</v>
      </c>
      <c r="F28" s="1">
        <f>IF(Data!F28&gt;0,Data!F28-4,"")</f>
        <v>-2</v>
      </c>
      <c r="G28" s="1">
        <f>IF(Data!G28&gt;0,Data!G28-4,"")</f>
        <v>-2</v>
      </c>
      <c r="H28" s="1">
        <f>IF(Data!H28&gt;0,Data!H28-4,"")</f>
        <v>-2</v>
      </c>
      <c r="I28" s="1">
        <f>IF(Data!I28&gt;0,4-Data!I28,"")</f>
        <v>-1</v>
      </c>
      <c r="J28" s="1">
        <f>IF(Data!J28&gt;0,4-Data!J28,"")</f>
        <v>-1</v>
      </c>
      <c r="K28" s="1">
        <f>IF(Data!K28&gt;0,Data!K28-4,"")</f>
        <v>1</v>
      </c>
      <c r="L28" s="1">
        <f>IF(Data!L28&gt;0,4-Data!L28,"")</f>
        <v>-1</v>
      </c>
      <c r="M28" s="1">
        <f>IF(Data!M28&gt;0,Data!M28-4,"")</f>
        <v>-2</v>
      </c>
      <c r="N28" s="1">
        <f>IF(Data!N28&gt;0,Data!N28-4,"")</f>
        <v>-2</v>
      </c>
      <c r="O28" s="1">
        <f>IF(Data!O28&gt;0,Data!O28-4,"")</f>
        <v>1</v>
      </c>
      <c r="P28" s="1">
        <f>IF(Data!P28&gt;0,Data!P28-4,"")</f>
        <v>-2</v>
      </c>
      <c r="Q28" s="1">
        <f>IF(Data!Q28&gt;0,4-Data!Q28,"")</f>
        <v>-1</v>
      </c>
      <c r="R28" s="1">
        <f>IF(Data!R28&gt;0,4-Data!R28,"")</f>
        <v>-1</v>
      </c>
      <c r="S28" s="1">
        <f>IF(Data!S28&gt;0,4-Data!S28,"")</f>
        <v>-1</v>
      </c>
      <c r="T28" s="1">
        <f>IF(Data!T28&gt;0,Data!T28-4,"")</f>
        <v>-2</v>
      </c>
      <c r="U28" s="1">
        <f>IF(Data!U28&gt;0,4-Data!U28,"")</f>
        <v>-1</v>
      </c>
      <c r="V28" s="1">
        <f>IF(Data!V28&gt;0,Data!V28-4,"")</f>
        <v>-2</v>
      </c>
      <c r="W28" s="1">
        <f>IF(Data!W28&gt;0,4-Data!W28,"")</f>
        <v>-1</v>
      </c>
      <c r="X28" s="1">
        <f>IF(Data!X28&gt;0,4-Data!X28,"")</f>
        <v>-1</v>
      </c>
      <c r="Y28" s="1">
        <f>IF(Data!Y28&gt;0,4-Data!Y28,"")</f>
        <v>-1</v>
      </c>
      <c r="Z28" s="1">
        <f>IF(Data!Z28&gt;0,Data!Z28-4,"")</f>
        <v>1</v>
      </c>
      <c r="AC28" s="7">
        <f t="shared" si="0"/>
        <v>-1</v>
      </c>
      <c r="AD28" s="7">
        <f t="shared" si="1"/>
        <v>-0.75</v>
      </c>
      <c r="AE28" s="7">
        <f t="shared" si="2"/>
        <v>-1.5</v>
      </c>
      <c r="AF28" s="7">
        <f t="shared" si="3"/>
        <v>-0.75</v>
      </c>
      <c r="AG28" s="7">
        <f t="shared" si="4"/>
        <v>-1.5</v>
      </c>
      <c r="AH28" s="7">
        <f t="shared" si="5"/>
        <v>0</v>
      </c>
    </row>
    <row r="29" spans="1:34" x14ac:dyDescent="0.25">
      <c r="A29" s="1">
        <f>IF(Data!A29&gt;0,Data!A29-4,"")</f>
        <v>1</v>
      </c>
      <c r="B29" s="1">
        <f>IF(Data!B29&gt;0,Data!B29-4,"")</f>
        <v>2</v>
      </c>
      <c r="C29" s="1">
        <f>IF(Data!C29&gt;0,4-Data!C29,"")</f>
        <v>-2</v>
      </c>
      <c r="D29" s="1">
        <f>IF(Data!D29&gt;0,4-Data!D29,"")</f>
        <v>2</v>
      </c>
      <c r="E29" s="1">
        <f>IF(Data!E29&gt;0,4-Data!E29,"")</f>
        <v>0</v>
      </c>
      <c r="F29" s="1">
        <f>IF(Data!F29&gt;0,Data!F29-4,"")</f>
        <v>-1</v>
      </c>
      <c r="G29" s="1">
        <f>IF(Data!G29&gt;0,Data!G29-4,"")</f>
        <v>-1</v>
      </c>
      <c r="H29" s="1">
        <f>IF(Data!H29&gt;0,Data!H29-4,"")</f>
        <v>2</v>
      </c>
      <c r="I29" s="1">
        <f>IF(Data!I29&gt;0,4-Data!I29,"")</f>
        <v>-1</v>
      </c>
      <c r="J29" s="1">
        <f>IF(Data!J29&gt;0,4-Data!J29,"")</f>
        <v>-1</v>
      </c>
      <c r="K29" s="1">
        <f>IF(Data!K29&gt;0,Data!K29-4,"")</f>
        <v>1</v>
      </c>
      <c r="L29" s="1">
        <f>IF(Data!L29&gt;0,4-Data!L29,"")</f>
        <v>2</v>
      </c>
      <c r="M29" s="1">
        <f>IF(Data!M29&gt;0,Data!M29-4,"")</f>
        <v>2</v>
      </c>
      <c r="N29" s="1">
        <f>IF(Data!N29&gt;0,Data!N29-4,"")</f>
        <v>-1</v>
      </c>
      <c r="O29" s="1">
        <f>IF(Data!O29&gt;0,Data!O29-4,"")</f>
        <v>-1</v>
      </c>
      <c r="P29" s="1">
        <f>IF(Data!P29&gt;0,Data!P29-4,"")</f>
        <v>0</v>
      </c>
      <c r="Q29" s="1">
        <f>IF(Data!Q29&gt;0,4-Data!Q29,"")</f>
        <v>1</v>
      </c>
      <c r="R29" s="1">
        <f>IF(Data!R29&gt;0,4-Data!R29,"")</f>
        <v>-1</v>
      </c>
      <c r="S29" s="1">
        <f>IF(Data!S29&gt;0,4-Data!S29,"")</f>
        <v>1</v>
      </c>
      <c r="T29" s="1">
        <f>IF(Data!T29&gt;0,Data!T29-4,"")</f>
        <v>2</v>
      </c>
      <c r="U29" s="1">
        <f>IF(Data!U29&gt;0,4-Data!U29,"")</f>
        <v>2</v>
      </c>
      <c r="V29" s="1">
        <f>IF(Data!V29&gt;0,Data!V29-4,"")</f>
        <v>1</v>
      </c>
      <c r="W29" s="1">
        <f>IF(Data!W29&gt;0,4-Data!W29,"")</f>
        <v>2</v>
      </c>
      <c r="X29" s="1">
        <f>IF(Data!X29&gt;0,4-Data!X29,"")</f>
        <v>-1</v>
      </c>
      <c r="Y29" s="1">
        <f>IF(Data!Y29&gt;0,4-Data!Y29,"")</f>
        <v>0</v>
      </c>
      <c r="Z29" s="1">
        <f>IF(Data!Z29&gt;0,Data!Z29-4,"")</f>
        <v>-2</v>
      </c>
      <c r="AC29" s="7">
        <f t="shared" si="0"/>
        <v>0.16666666666666666</v>
      </c>
      <c r="AD29" s="7">
        <f t="shared" si="1"/>
        <v>2</v>
      </c>
      <c r="AE29" s="7">
        <f t="shared" si="2"/>
        <v>1</v>
      </c>
      <c r="AF29" s="7">
        <f t="shared" si="3"/>
        <v>1.25</v>
      </c>
      <c r="AG29" s="7">
        <f t="shared" si="4"/>
        <v>-0.75</v>
      </c>
      <c r="AH29" s="7">
        <f t="shared" si="5"/>
        <v>-1.5</v>
      </c>
    </row>
    <row r="30" spans="1:34" x14ac:dyDescent="0.25">
      <c r="A30" s="1">
        <f>IF(Data!A30&gt;0,Data!A30-4,"")</f>
        <v>0</v>
      </c>
      <c r="B30" s="1">
        <f>IF(Data!B30&gt;0,Data!B30-4,"")</f>
        <v>0</v>
      </c>
      <c r="C30" s="1">
        <f>IF(Data!C30&gt;0,4-Data!C30,"")</f>
        <v>-3</v>
      </c>
      <c r="D30" s="1">
        <f>IF(Data!D30&gt;0,4-Data!D30,"")</f>
        <v>0</v>
      </c>
      <c r="E30" s="1">
        <f>IF(Data!E30&gt;0,4-Data!E30,"")</f>
        <v>1</v>
      </c>
      <c r="F30" s="1">
        <f>IF(Data!F30&gt;0,Data!F30-4,"")</f>
        <v>-1</v>
      </c>
      <c r="G30" s="1">
        <f>IF(Data!G30&gt;0,Data!G30-4,"")</f>
        <v>-1</v>
      </c>
      <c r="H30" s="1">
        <f>IF(Data!H30&gt;0,Data!H30-4,"")</f>
        <v>0</v>
      </c>
      <c r="I30" s="1">
        <f>IF(Data!I30&gt;0,4-Data!I30,"")</f>
        <v>0</v>
      </c>
      <c r="J30" s="1">
        <f>IF(Data!J30&gt;0,4-Data!J30,"")</f>
        <v>-3</v>
      </c>
      <c r="K30" s="1">
        <f>IF(Data!K30&gt;0,Data!K30-4,"")</f>
        <v>1</v>
      </c>
      <c r="L30" s="1">
        <f>IF(Data!L30&gt;0,4-Data!L30,"")</f>
        <v>0</v>
      </c>
      <c r="M30" s="1">
        <f>IF(Data!M30&gt;0,Data!M30-4,"")</f>
        <v>-1</v>
      </c>
      <c r="N30" s="1">
        <f>IF(Data!N30&gt;0,Data!N30-4,"")</f>
        <v>0</v>
      </c>
      <c r="O30" s="1">
        <f>IF(Data!O30&gt;0,Data!O30-4,"")</f>
        <v>0</v>
      </c>
      <c r="P30" s="1">
        <f>IF(Data!P30&gt;0,Data!P30-4,"")</f>
        <v>-1</v>
      </c>
      <c r="Q30" s="1">
        <f>IF(Data!Q30&gt;0,4-Data!Q30,"")</f>
        <v>1</v>
      </c>
      <c r="R30" s="1">
        <f>IF(Data!R30&gt;0,4-Data!R30,"")</f>
        <v>-1</v>
      </c>
      <c r="S30" s="1">
        <f>IF(Data!S30&gt;0,4-Data!S30,"")</f>
        <v>0</v>
      </c>
      <c r="T30" s="1">
        <f>IF(Data!T30&gt;0,Data!T30-4,"")</f>
        <v>0</v>
      </c>
      <c r="U30" s="1">
        <f>IF(Data!U30&gt;0,4-Data!U30,"")</f>
        <v>0</v>
      </c>
      <c r="V30" s="1">
        <f>IF(Data!V30&gt;0,Data!V30-4,"")</f>
        <v>0</v>
      </c>
      <c r="W30" s="1">
        <f>IF(Data!W30&gt;0,4-Data!W30,"")</f>
        <v>0</v>
      </c>
      <c r="X30" s="1">
        <f>IF(Data!X30&gt;0,4-Data!X30,"")</f>
        <v>0</v>
      </c>
      <c r="Y30" s="1">
        <f>IF(Data!Y30&gt;0,4-Data!Y30,"")</f>
        <v>0</v>
      </c>
      <c r="Z30" s="1">
        <f>IF(Data!Z30&gt;0,Data!Z30-4,"")</f>
        <v>0</v>
      </c>
      <c r="AC30" s="7">
        <f t="shared" si="0"/>
        <v>-0.16666666666666666</v>
      </c>
      <c r="AD30" s="7">
        <f t="shared" si="1"/>
        <v>-0.25</v>
      </c>
      <c r="AE30" s="7">
        <f t="shared" si="2"/>
        <v>0</v>
      </c>
      <c r="AF30" s="7">
        <f t="shared" si="3"/>
        <v>0.5</v>
      </c>
      <c r="AG30" s="7">
        <f t="shared" si="4"/>
        <v>-0.5</v>
      </c>
      <c r="AH30" s="7">
        <f t="shared" si="5"/>
        <v>-1.5</v>
      </c>
    </row>
    <row r="31" spans="1:34" x14ac:dyDescent="0.25">
      <c r="A31" s="1">
        <f>IF(Data!A31&gt;0,Data!A31-4,"")</f>
        <v>1</v>
      </c>
      <c r="B31" s="1">
        <f>IF(Data!B31&gt;0,Data!B31-4,"")</f>
        <v>1</v>
      </c>
      <c r="C31" s="1">
        <f>IF(Data!C31&gt;0,4-Data!C31,"")</f>
        <v>1</v>
      </c>
      <c r="D31" s="1">
        <f>IF(Data!D31&gt;0,4-Data!D31,"")</f>
        <v>2</v>
      </c>
      <c r="E31" s="1">
        <f>IF(Data!E31&gt;0,4-Data!E31,"")</f>
        <v>2</v>
      </c>
      <c r="F31" s="1">
        <f>IF(Data!F31&gt;0,Data!F31-4,"")</f>
        <v>1</v>
      </c>
      <c r="G31" s="1">
        <f>IF(Data!G31&gt;0,Data!G31-4,"")</f>
        <v>1</v>
      </c>
      <c r="H31" s="1">
        <f>IF(Data!H31&gt;0,Data!H31-4,"")</f>
        <v>1</v>
      </c>
      <c r="I31" s="1">
        <f>IF(Data!I31&gt;0,4-Data!I31,"")</f>
        <v>1</v>
      </c>
      <c r="J31" s="1">
        <f>IF(Data!J31&gt;0,4-Data!J31,"")</f>
        <v>3</v>
      </c>
      <c r="K31" s="1">
        <f>IF(Data!K31&gt;0,Data!K31-4,"")</f>
        <v>3</v>
      </c>
      <c r="L31" s="1">
        <f>IF(Data!L31&gt;0,4-Data!L31,"")</f>
        <v>3</v>
      </c>
      <c r="M31" s="1">
        <f>IF(Data!M31&gt;0,Data!M31-4,"")</f>
        <v>0</v>
      </c>
      <c r="N31" s="1">
        <f>IF(Data!N31&gt;0,Data!N31-4,"")</f>
        <v>2</v>
      </c>
      <c r="O31" s="1">
        <f>IF(Data!O31&gt;0,Data!O31-4,"")</f>
        <v>3</v>
      </c>
      <c r="P31" s="1">
        <f>IF(Data!P31&gt;0,Data!P31-4,"")</f>
        <v>3</v>
      </c>
      <c r="Q31" s="1">
        <f>IF(Data!Q31&gt;0,4-Data!Q31,"")</f>
        <v>3</v>
      </c>
      <c r="R31" s="1">
        <f>IF(Data!R31&gt;0,4-Data!R31,"")</f>
        <v>1</v>
      </c>
      <c r="S31" s="1">
        <f>IF(Data!S31&gt;0,4-Data!S31,"")</f>
        <v>1</v>
      </c>
      <c r="T31" s="1">
        <f>IF(Data!T31&gt;0,Data!T31-4,"")</f>
        <v>0</v>
      </c>
      <c r="U31" s="1">
        <f>IF(Data!U31&gt;0,4-Data!U31,"")</f>
        <v>2</v>
      </c>
      <c r="V31" s="1">
        <f>IF(Data!V31&gt;0,Data!V31-4,"")</f>
        <v>3</v>
      </c>
      <c r="W31" s="1">
        <f>IF(Data!W31&gt;0,4-Data!W31,"")</f>
        <v>3</v>
      </c>
      <c r="X31" s="1">
        <f>IF(Data!X31&gt;0,4-Data!X31,"")</f>
        <v>3</v>
      </c>
      <c r="Y31" s="1">
        <f>IF(Data!Y31&gt;0,4-Data!Y31,"")</f>
        <v>3</v>
      </c>
      <c r="Z31" s="1">
        <f>IF(Data!Z31&gt;0,Data!Z31-4,"")</f>
        <v>2</v>
      </c>
      <c r="AC31" s="7">
        <f t="shared" si="0"/>
        <v>2.5</v>
      </c>
      <c r="AD31" s="7">
        <f t="shared" si="1"/>
        <v>1.25</v>
      </c>
      <c r="AE31" s="7">
        <f t="shared" si="2"/>
        <v>1.75</v>
      </c>
      <c r="AF31" s="7">
        <f t="shared" si="3"/>
        <v>2</v>
      </c>
      <c r="AG31" s="7">
        <f t="shared" si="4"/>
        <v>1.25</v>
      </c>
      <c r="AH31" s="7">
        <f t="shared" si="5"/>
        <v>2.25</v>
      </c>
    </row>
    <row r="32" spans="1:34" x14ac:dyDescent="0.25">
      <c r="A32" s="1">
        <f>IF(Data!A32&gt;0,Data!A32-4,"")</f>
        <v>0</v>
      </c>
      <c r="B32" s="1">
        <f>IF(Data!B32&gt;0,Data!B32-4,"")</f>
        <v>0</v>
      </c>
      <c r="C32" s="1">
        <f>IF(Data!C32&gt;0,4-Data!C32,"")</f>
        <v>0</v>
      </c>
      <c r="D32" s="1">
        <f>IF(Data!D32&gt;0,4-Data!D32,"")</f>
        <v>-2</v>
      </c>
      <c r="E32" s="1">
        <f>IF(Data!E32&gt;0,4-Data!E32,"")</f>
        <v>-2</v>
      </c>
      <c r="F32" s="1">
        <f>IF(Data!F32&gt;0,Data!F32-4,"")</f>
        <v>2</v>
      </c>
      <c r="G32" s="1">
        <f>IF(Data!G32&gt;0,Data!G32-4,"")</f>
        <v>2</v>
      </c>
      <c r="H32" s="1">
        <f>IF(Data!H32&gt;0,Data!H32-4,"")</f>
        <v>0</v>
      </c>
      <c r="I32" s="1">
        <f>IF(Data!I32&gt;0,4-Data!I32,"")</f>
        <v>-1</v>
      </c>
      <c r="J32" s="1">
        <f>IF(Data!J32&gt;0,4-Data!J32,"")</f>
        <v>0</v>
      </c>
      <c r="K32" s="1">
        <f>IF(Data!K32&gt;0,Data!K32-4,"")</f>
        <v>-2</v>
      </c>
      <c r="L32" s="1">
        <f>IF(Data!L32&gt;0,4-Data!L32,"")</f>
        <v>-2</v>
      </c>
      <c r="M32" s="1">
        <f>IF(Data!M32&gt;0,Data!M32-4,"")</f>
        <v>0</v>
      </c>
      <c r="N32" s="1">
        <f>IF(Data!N32&gt;0,Data!N32-4,"")</f>
        <v>0</v>
      </c>
      <c r="O32" s="1">
        <f>IF(Data!O32&gt;0,Data!O32-4,"")</f>
        <v>-1</v>
      </c>
      <c r="P32" s="1">
        <f>IF(Data!P32&gt;0,Data!P32-4,"")</f>
        <v>-1</v>
      </c>
      <c r="Q32" s="1">
        <f>IF(Data!Q32&gt;0,4-Data!Q32,"")</f>
        <v>0</v>
      </c>
      <c r="R32" s="1">
        <f>IF(Data!R32&gt;0,4-Data!R32,"")</f>
        <v>0</v>
      </c>
      <c r="S32" s="1">
        <f>IF(Data!S32&gt;0,4-Data!S32,"")</f>
        <v>-1</v>
      </c>
      <c r="T32" s="1">
        <f>IF(Data!T32&gt;0,Data!T32-4,"")</f>
        <v>-1</v>
      </c>
      <c r="U32" s="1">
        <f>IF(Data!U32&gt;0,4-Data!U32,"")</f>
        <v>0</v>
      </c>
      <c r="V32" s="1">
        <f>IF(Data!V32&gt;0,Data!V32-4,"")</f>
        <v>0</v>
      </c>
      <c r="W32" s="1">
        <f>IF(Data!W32&gt;0,4-Data!W32,"")</f>
        <v>0</v>
      </c>
      <c r="X32" s="1">
        <f>IF(Data!X32&gt;0,4-Data!X32,"")</f>
        <v>-1</v>
      </c>
      <c r="Y32" s="1">
        <f>IF(Data!Y32&gt;0,4-Data!Y32,"")</f>
        <v>-1</v>
      </c>
      <c r="Z32" s="1">
        <f>IF(Data!Z32&gt;0,Data!Z32-4,"")</f>
        <v>1</v>
      </c>
      <c r="AC32" s="7">
        <f t="shared" si="0"/>
        <v>-0.83333333333333337</v>
      </c>
      <c r="AD32" s="7">
        <f t="shared" si="1"/>
        <v>-0.5</v>
      </c>
      <c r="AE32" s="7">
        <f t="shared" si="2"/>
        <v>-0.5</v>
      </c>
      <c r="AF32" s="7">
        <f t="shared" si="3"/>
        <v>-0.75</v>
      </c>
      <c r="AG32" s="7">
        <f t="shared" si="4"/>
        <v>0.5</v>
      </c>
      <c r="AH32" s="7">
        <f t="shared" si="5"/>
        <v>0</v>
      </c>
    </row>
    <row r="33" spans="1:34" x14ac:dyDescent="0.25">
      <c r="A33" s="1">
        <f>IF(Data!A33&gt;0,Data!A33-4,"")</f>
        <v>-3</v>
      </c>
      <c r="B33" s="1">
        <f>IF(Data!B33&gt;0,Data!B33-4,"")</f>
        <v>-2</v>
      </c>
      <c r="C33" s="1">
        <f>IF(Data!C33&gt;0,4-Data!C33,"")</f>
        <v>-3</v>
      </c>
      <c r="D33" s="1">
        <f>IF(Data!D33&gt;0,4-Data!D33,"")</f>
        <v>3</v>
      </c>
      <c r="E33" s="1">
        <f>IF(Data!E33&gt;0,4-Data!E33,"")</f>
        <v>-1</v>
      </c>
      <c r="F33" s="1">
        <f>IF(Data!F33&gt;0,Data!F33-4,"")</f>
        <v>-3</v>
      </c>
      <c r="G33" s="1">
        <f>IF(Data!G33&gt;0,Data!G33-4,"")</f>
        <v>-3</v>
      </c>
      <c r="H33" s="1">
        <f>IF(Data!H33&gt;0,Data!H33-4,"")</f>
        <v>-3</v>
      </c>
      <c r="I33" s="1">
        <f>IF(Data!I33&gt;0,4-Data!I33,"")</f>
        <v>-2</v>
      </c>
      <c r="J33" s="1">
        <f>IF(Data!J33&gt;0,4-Data!J33,"")</f>
        <v>-2</v>
      </c>
      <c r="K33" s="1">
        <f>IF(Data!K33&gt;0,Data!K33-4,"")</f>
        <v>-2</v>
      </c>
      <c r="L33" s="1">
        <f>IF(Data!L33&gt;0,4-Data!L33,"")</f>
        <v>-1</v>
      </c>
      <c r="M33" s="1">
        <f>IF(Data!M33&gt;0,Data!M33-4,"")</f>
        <v>2</v>
      </c>
      <c r="N33" s="1">
        <f>IF(Data!N33&gt;0,Data!N33-4,"")</f>
        <v>-1</v>
      </c>
      <c r="O33" s="1">
        <f>IF(Data!O33&gt;0,Data!O33-4,"")</f>
        <v>-3</v>
      </c>
      <c r="P33" s="1">
        <f>IF(Data!P33&gt;0,Data!P33-4,"")</f>
        <v>-3</v>
      </c>
      <c r="Q33" s="1">
        <f>IF(Data!Q33&gt;0,4-Data!Q33,"")</f>
        <v>-2</v>
      </c>
      <c r="R33" s="1">
        <f>IF(Data!R33&gt;0,4-Data!R33,"")</f>
        <v>-2</v>
      </c>
      <c r="S33" s="1">
        <f>IF(Data!S33&gt;0,4-Data!S33,"")</f>
        <v>-2</v>
      </c>
      <c r="T33" s="1">
        <f>IF(Data!T33&gt;0,Data!T33-4,"")</f>
        <v>1</v>
      </c>
      <c r="U33" s="1">
        <f>IF(Data!U33&gt;0,4-Data!U33,"")</f>
        <v>3</v>
      </c>
      <c r="V33" s="1">
        <f>IF(Data!V33&gt;0,Data!V33-4,"")</f>
        <v>2</v>
      </c>
      <c r="W33" s="1">
        <f>IF(Data!W33&gt;0,4-Data!W33,"")</f>
        <v>3</v>
      </c>
      <c r="X33" s="1">
        <f>IF(Data!X33&gt;0,4-Data!X33,"")</f>
        <v>-3</v>
      </c>
      <c r="Y33" s="1">
        <f>IF(Data!Y33&gt;0,4-Data!Y33,"")</f>
        <v>-1</v>
      </c>
      <c r="Z33" s="1">
        <f>IF(Data!Z33&gt;0,Data!Z33-4,"")</f>
        <v>-3</v>
      </c>
      <c r="AC33" s="7">
        <f t="shared" si="0"/>
        <v>-2</v>
      </c>
      <c r="AD33" s="7">
        <f t="shared" si="1"/>
        <v>1.5</v>
      </c>
      <c r="AE33" s="7">
        <f t="shared" si="2"/>
        <v>1</v>
      </c>
      <c r="AF33" s="7">
        <f t="shared" si="3"/>
        <v>-2.25</v>
      </c>
      <c r="AG33" s="7">
        <f t="shared" si="4"/>
        <v>-2.25</v>
      </c>
      <c r="AH33" s="7">
        <f t="shared" si="5"/>
        <v>-2.75</v>
      </c>
    </row>
    <row r="34" spans="1:34"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topLeftCell="A15" workbookViewId="0">
      <selection activeCell="H25" sqref="H25"/>
    </sheetView>
  </sheetViews>
  <sheetFormatPr defaultColWidth="9.08984375" defaultRowHeight="14" x14ac:dyDescent="0.25"/>
  <cols>
    <col min="1" max="1" width="5.453125" customWidth="1"/>
    <col min="2" max="2" width="8.08984375" customWidth="1"/>
    <col min="5" max="5" width="7.453125" customWidth="1"/>
    <col min="6" max="6" width="19.08984375" customWidth="1"/>
    <col min="7" max="7" width="24.453125" customWidth="1"/>
    <col min="8" max="8" width="17.36328125" customWidth="1"/>
    <col min="9" max="9" width="2.6328125" customWidth="1"/>
    <col min="11" max="11" width="23.54296875" customWidth="1"/>
    <col min="12" max="12" width="10.6328125" bestFit="1" customWidth="1"/>
  </cols>
  <sheetData>
    <row r="1" spans="1:18" ht="183" customHeight="1" x14ac:dyDescent="0.25">
      <c r="A1" s="161" t="s">
        <v>1288</v>
      </c>
      <c r="B1" s="162"/>
      <c r="C1" s="162"/>
      <c r="D1" s="162"/>
      <c r="E1" s="162"/>
      <c r="F1" s="162"/>
      <c r="G1" s="162"/>
      <c r="H1" s="162"/>
      <c r="I1" s="162"/>
      <c r="J1" s="162"/>
      <c r="K1" s="162"/>
      <c r="L1" s="162"/>
      <c r="M1" s="162"/>
      <c r="N1" s="162"/>
    </row>
    <row r="2" spans="1:18" ht="14.5" x14ac:dyDescent="0.3">
      <c r="A2" s="77" t="s">
        <v>2</v>
      </c>
      <c r="B2" s="78" t="s">
        <v>106</v>
      </c>
      <c r="C2" s="79" t="s">
        <v>107</v>
      </c>
      <c r="D2" s="80" t="s">
        <v>108</v>
      </c>
      <c r="E2" s="79" t="s">
        <v>109</v>
      </c>
      <c r="F2" s="81" t="s">
        <v>117</v>
      </c>
      <c r="G2" s="82" t="s">
        <v>118</v>
      </c>
      <c r="H2" s="79" t="s">
        <v>110</v>
      </c>
      <c r="I2" s="83"/>
      <c r="K2" s="160" t="s">
        <v>1279</v>
      </c>
      <c r="L2" s="160"/>
      <c r="M2" s="160"/>
    </row>
    <row r="3" spans="1:18" x14ac:dyDescent="0.25">
      <c r="A3" s="71">
        <v>1</v>
      </c>
      <c r="B3" s="72">
        <f>AVERAGE(DT!A4:A1004)</f>
        <v>0.8</v>
      </c>
      <c r="C3" s="72">
        <f>VAR(DT!A4:A1004)</f>
        <v>2.1655172413793102</v>
      </c>
      <c r="D3" s="72">
        <f>SQRT(C3)</f>
        <v>1.4715696522350923</v>
      </c>
      <c r="E3" s="73">
        <f>COUNTA(Data!A4:A1000)</f>
        <v>30</v>
      </c>
      <c r="F3" s="74" t="str">
        <f>VLOOKUP(Read_First!B5,Items!A1:BA50,2,FALSE)</f>
        <v>令人不快的</v>
      </c>
      <c r="G3" s="75" t="str">
        <f>VLOOKUP(Read_First!B5,Items!A1:BA50,3,FALSE)</f>
        <v>令人愉快的</v>
      </c>
      <c r="H3" s="76" t="str">
        <f>VLOOKUP(Read_First!B5,Items!A1:BI50,54,FALSE)</f>
        <v>吸引力</v>
      </c>
      <c r="I3" s="136"/>
      <c r="K3" s="30" t="str">
        <f>VLOOKUP(Read_First!B5,Items!A1:BI50,54,FALSE)</f>
        <v>吸引力</v>
      </c>
      <c r="L3" s="11">
        <f>AVERAGE(DT!AC4:AC1004)</f>
        <v>0.52222222222222225</v>
      </c>
      <c r="M3" s="7">
        <f>VAR(DT!AC4:AC1004)</f>
        <v>1.2121328224776498</v>
      </c>
      <c r="R3" s="5"/>
    </row>
    <row r="4" spans="1:18" x14ac:dyDescent="0.25">
      <c r="A4" s="2">
        <v>2</v>
      </c>
      <c r="B4" s="3">
        <f>AVERAGE(DT!B4:B1004)</f>
        <v>0.93333333333333335</v>
      </c>
      <c r="C4" s="3">
        <f>VAR(DT!B4:B1004)</f>
        <v>1.9264367816091954</v>
      </c>
      <c r="D4" s="3">
        <f t="shared" ref="D4:D28" si="0">SQRT(C4)</f>
        <v>1.3879613761229797</v>
      </c>
      <c r="E4" s="4">
        <f>COUNTA(Data!B4:B1000)</f>
        <v>30</v>
      </c>
      <c r="F4" s="22" t="str">
        <f>VLOOKUP(Read_First!B5,Items!A1:BA50,4,FALSE)</f>
        <v>费解的</v>
      </c>
      <c r="G4" s="22" t="str">
        <f>VLOOKUP(Read_First!B5,Items!A1:BA50,5,FALSE)</f>
        <v>易懂的</v>
      </c>
      <c r="H4" s="28" t="str">
        <f>VLOOKUP(Read_First!B5,Items!A1:BI50,55,FALSE)</f>
        <v>明晰</v>
      </c>
      <c r="I4" s="9"/>
      <c r="K4" s="30" t="str">
        <f>VLOOKUP(Read_First!B5,Items!A1:BI50,55,FALSE)</f>
        <v>明晰</v>
      </c>
      <c r="L4" s="11">
        <f>AVERAGE(DT!AD4:AD1004)</f>
        <v>0.75</v>
      </c>
      <c r="M4" s="7">
        <f>VAR(DT!AD4:AD1004)</f>
        <v>0.97844827586206895</v>
      </c>
    </row>
    <row r="5" spans="1:18" x14ac:dyDescent="0.25">
      <c r="A5" s="2">
        <v>3</v>
      </c>
      <c r="B5" s="3">
        <f>AVERAGE(DT!C4:C1004)</f>
        <v>-6.6666666666666666E-2</v>
      </c>
      <c r="C5" s="3">
        <f>VAR(DT!C4:C1004)</f>
        <v>2.822988505747126</v>
      </c>
      <c r="D5" s="3">
        <f t="shared" si="0"/>
        <v>1.6801751413906605</v>
      </c>
      <c r="E5" s="4">
        <f>COUNTA(Data!C4:C1000)</f>
        <v>30</v>
      </c>
      <c r="F5" s="22" t="str">
        <f>VLOOKUP(Read_First!B5,Items!A1:BA50,6,FALSE)</f>
        <v>富创造力的</v>
      </c>
      <c r="G5" s="22" t="str">
        <f>VLOOKUP(Read_First!B5,Items!A1:BA50,7,FALSE)</f>
        <v>平淡无奇的</v>
      </c>
      <c r="H5" s="28" t="str">
        <f>VLOOKUP(Read_First!B5,Items!A1:BI50,59,FALSE)</f>
        <v>新奇</v>
      </c>
      <c r="I5" s="138"/>
      <c r="K5" s="30" t="str">
        <f>VLOOKUP(Read_First!B5,Items!A1:BI50,56,FALSE)</f>
        <v>效率</v>
      </c>
      <c r="L5" s="11">
        <f>AVERAGE(DT!AE4:AE1004)</f>
        <v>0.44166666666666665</v>
      </c>
      <c r="M5" s="7">
        <f>VAR(DT!AE4:AE1004)</f>
        <v>1.0676005747126438</v>
      </c>
    </row>
    <row r="6" spans="1:18" ht="14.5" x14ac:dyDescent="0.3">
      <c r="A6" s="2">
        <v>4</v>
      </c>
      <c r="B6" s="3">
        <f>AVERAGE(DT!D4:D1004)</f>
        <v>0.8666666666666667</v>
      </c>
      <c r="C6" s="3">
        <f>VAR(DT!D4:D1004)</f>
        <v>2.2574712643678163</v>
      </c>
      <c r="D6" s="3">
        <f t="shared" si="0"/>
        <v>1.5024883574816199</v>
      </c>
      <c r="E6" s="4">
        <f>COUNTA(Data!D4:D1000)</f>
        <v>30</v>
      </c>
      <c r="F6" s="22" t="str">
        <f>VLOOKUP(Read_First!B5,Items!A1:BA50,8,FALSE)</f>
        <v>容易学会的</v>
      </c>
      <c r="G6" s="23" t="str">
        <f>VLOOKUP(Read_First!B5,Items!A1:BA50,9,FALSE)</f>
        <v>难学会的</v>
      </c>
      <c r="H6" s="28" t="str">
        <f>VLOOKUP(Read_First!B5,Items!A1:BI50,55,FALSE)</f>
        <v>明晰</v>
      </c>
      <c r="I6" s="9"/>
      <c r="K6" s="31" t="str">
        <f>VLOOKUP(Read_First!B5,Items!A1:BI50,57,FALSE)</f>
        <v>可靠性</v>
      </c>
      <c r="L6" s="11">
        <f>AVERAGE(DT!AF4:AF1004)</f>
        <v>0.39166666666666666</v>
      </c>
      <c r="M6" s="7">
        <f>VAR(DT!AF4:AF1004)</f>
        <v>1.0244971264367817</v>
      </c>
    </row>
    <row r="7" spans="1:18" ht="14.5" x14ac:dyDescent="0.3">
      <c r="A7" s="2">
        <v>5</v>
      </c>
      <c r="B7" s="3">
        <f>AVERAGE(DT!E4:E1004)</f>
        <v>1.0666666666666667</v>
      </c>
      <c r="C7" s="3">
        <f>VAR(DT!E4:E1004)</f>
        <v>2.5471264367816095</v>
      </c>
      <c r="D7" s="3">
        <f t="shared" si="0"/>
        <v>1.5959719411009736</v>
      </c>
      <c r="E7" s="4">
        <f>COUNTA(Data!E4:E1000)</f>
        <v>30</v>
      </c>
      <c r="F7" s="22" t="str">
        <f>VLOOKUP(Read_First!B5,Items!A1:BA50,10,FALSE)</f>
        <v>高品质的</v>
      </c>
      <c r="G7" s="23" t="str">
        <f>VLOOKUP(Read_First!B5,Items!A1:BA50,11,FALSE)</f>
        <v>低劣的</v>
      </c>
      <c r="H7" s="29" t="str">
        <f>VLOOKUP(Read_First!B5,Items!A1:BI50,58,FALSE)</f>
        <v>促進</v>
      </c>
      <c r="I7" s="139"/>
      <c r="K7" s="31" t="str">
        <f>VLOOKUP(Read_First!B5,Items!A1:BI50,58,FALSE)</f>
        <v>促進</v>
      </c>
      <c r="L7" s="11">
        <f>AVERAGE(DT!AG4:AG1004)</f>
        <v>0.13333333333333333</v>
      </c>
      <c r="M7" s="7">
        <f>VAR(DT!AG4:AG1004)</f>
        <v>1.1367816091954024</v>
      </c>
    </row>
    <row r="8" spans="1:18" x14ac:dyDescent="0.25">
      <c r="A8" s="2">
        <v>6</v>
      </c>
      <c r="B8" s="3">
        <f>AVERAGE(DT!F4:F1004)</f>
        <v>-3.3333333333333333E-2</v>
      </c>
      <c r="C8" s="3">
        <f>VAR(DT!F4:F1004)</f>
        <v>2.1022988505747127</v>
      </c>
      <c r="D8" s="3">
        <f t="shared" si="0"/>
        <v>1.4499306364701425</v>
      </c>
      <c r="E8" s="4">
        <f>COUNTA(Data!F4:F1000)</f>
        <v>30</v>
      </c>
      <c r="F8" s="22" t="str">
        <f>VLOOKUP(Read_First!B5,Items!A1:BA50,12,FALSE)</f>
        <v xml:space="preserve">乏味的 </v>
      </c>
      <c r="G8" s="23" t="str">
        <f>VLOOKUP(Read_First!B5,Items!A1:BA50,13,FALSE)</f>
        <v>带劲的</v>
      </c>
      <c r="H8" s="29" t="str">
        <f>VLOOKUP(Read_First!B5,Items!A1:BI50,58,FALSE)</f>
        <v>促進</v>
      </c>
      <c r="I8" s="139"/>
      <c r="K8" s="30" t="str">
        <f>VLOOKUP(Read_First!B5,Items!A1:BI50,59,FALSE)</f>
        <v>新奇</v>
      </c>
      <c r="L8" s="11">
        <f>AVERAGE(DT!AH4:AH1004)</f>
        <v>0.13333333333333333</v>
      </c>
      <c r="M8" s="7">
        <f>VAR(DT!AH4:AH1004)</f>
        <v>1.4212643678160921</v>
      </c>
    </row>
    <row r="9" spans="1:18" x14ac:dyDescent="0.25">
      <c r="A9" s="2">
        <v>7</v>
      </c>
      <c r="B9" s="3">
        <f>AVERAGE(DT!G4:G1004)</f>
        <v>-0.23333333333333334</v>
      </c>
      <c r="C9" s="3">
        <f>VAR(DT!G4:G1004)</f>
        <v>1.6333333333333333</v>
      </c>
      <c r="D9" s="3">
        <f t="shared" si="0"/>
        <v>1.2780193008453875</v>
      </c>
      <c r="E9" s="4">
        <f>COUNTA(Data!G4:G1000)</f>
        <v>30</v>
      </c>
      <c r="F9" s="22" t="str">
        <f>VLOOKUP(Read_First!B5,Items!A1:BA50,14,FALSE)</f>
        <v>无趣的</v>
      </c>
      <c r="G9" s="23" t="str">
        <f>VLOOKUP(Read_First!B5,Items!A1:BA50,15,FALSE)</f>
        <v>有趣的</v>
      </c>
      <c r="H9" s="29" t="str">
        <f>VLOOKUP(Read_First!B5,Items!A1:BI50,58,FALSE)</f>
        <v>促進</v>
      </c>
      <c r="I9" s="139"/>
    </row>
    <row r="10" spans="1:18" x14ac:dyDescent="0.25">
      <c r="A10" s="2">
        <v>8</v>
      </c>
      <c r="B10" s="3">
        <f>AVERAGE(DT!H4:H1004)</f>
        <v>6.6666666666666666E-2</v>
      </c>
      <c r="C10" s="3">
        <f>VAR(DT!H4:H1004)</f>
        <v>2.2712643678160918</v>
      </c>
      <c r="D10" s="3">
        <f t="shared" si="0"/>
        <v>1.5070714541175849</v>
      </c>
      <c r="E10" s="4">
        <f>COUNTA(Data!H4:H1000)</f>
        <v>30</v>
      </c>
      <c r="F10" s="22" t="str">
        <f>VLOOKUP(Read_First!B5,Items!A1:BA50,16,FALSE)</f>
        <v>无法预测的</v>
      </c>
      <c r="G10" s="23" t="str">
        <f>VLOOKUP(Read_First!B5,Items!A1:BA50,17,FALSE)</f>
        <v>可预见的</v>
      </c>
      <c r="H10" s="28" t="str">
        <f>VLOOKUP(Read_First!B5,Items!A1:BI50,57,FALSE)</f>
        <v>可靠性</v>
      </c>
      <c r="I10" s="141"/>
    </row>
    <row r="11" spans="1:18" x14ac:dyDescent="0.25">
      <c r="A11" s="2">
        <v>9</v>
      </c>
      <c r="B11" s="3">
        <f>AVERAGE(DT!I4:I1004)</f>
        <v>-0.4</v>
      </c>
      <c r="C11" s="3">
        <f>VAR(DT!I4:I1004)</f>
        <v>1.4896551724137932</v>
      </c>
      <c r="D11" s="3">
        <f t="shared" si="0"/>
        <v>1.2205143065174586</v>
      </c>
      <c r="E11" s="4">
        <f>COUNTA(Data!I4:I1000)</f>
        <v>30</v>
      </c>
      <c r="F11" s="22" t="str">
        <f>VLOOKUP(Read_First!B5,Items!A1:BA50,18,FALSE)</f>
        <v>快的</v>
      </c>
      <c r="G11" s="23" t="str">
        <f>VLOOKUP(Read_First!B5,Items!A1:BA50,19,FALSE)</f>
        <v>慢的</v>
      </c>
      <c r="H11" s="28" t="str">
        <f>VLOOKUP(Read_First!B5,Items!A1:BI50,56,FALSE)</f>
        <v>效率</v>
      </c>
      <c r="I11" s="140"/>
    </row>
    <row r="12" spans="1:18" x14ac:dyDescent="0.25">
      <c r="A12" s="2">
        <v>10</v>
      </c>
      <c r="B12" s="3">
        <f>AVERAGE(DT!J4:J1004)</f>
        <v>0.1</v>
      </c>
      <c r="C12" s="3">
        <f>VAR(DT!J4:J1004)</f>
        <v>1.817241379310345</v>
      </c>
      <c r="D12" s="3">
        <f t="shared" si="0"/>
        <v>1.3480509557543976</v>
      </c>
      <c r="E12" s="4">
        <f>COUNTA(Data!J4:J1000)</f>
        <v>30</v>
      </c>
      <c r="F12" s="22" t="str">
        <f>VLOOKUP(Read_First!B5,Items!A1:BA50,20,FALSE)</f>
        <v>独创的</v>
      </c>
      <c r="G12" s="23" t="str">
        <f>VLOOKUP(Read_First!B5,Items!A1:BA50,21,FALSE)</f>
        <v>常规的</v>
      </c>
      <c r="H12" s="28" t="str">
        <f>VLOOKUP(Read_First!B5,Items!A1:BI50,59,FALSE)</f>
        <v>新奇</v>
      </c>
      <c r="I12" s="138"/>
    </row>
    <row r="13" spans="1:18" x14ac:dyDescent="0.25">
      <c r="A13" s="2">
        <v>11</v>
      </c>
      <c r="B13" s="3">
        <f>AVERAGE(DT!K4:K1004)</f>
        <v>0.83333333333333337</v>
      </c>
      <c r="C13" s="3">
        <f>VAR(DT!K4:K1004)</f>
        <v>1.5229885057471266</v>
      </c>
      <c r="D13" s="3">
        <f t="shared" si="0"/>
        <v>1.2340942045675147</v>
      </c>
      <c r="E13" s="4">
        <f>COUNTA(Data!K4:K1000)</f>
        <v>30</v>
      </c>
      <c r="F13" s="22" t="str">
        <f>VLOOKUP(Read_First!B5,Items!A1:BA50,22,FALSE)</f>
        <v>碍手碍脚的</v>
      </c>
      <c r="G13" s="23" t="str">
        <f>VLOOKUP(Read_First!B5,Items!A1:BA50,23,FALSE)</f>
        <v>能提供辅助的</v>
      </c>
      <c r="H13" s="28" t="str">
        <f>VLOOKUP(Read_First!B5,Items!A1:BI50,57,FALSE)</f>
        <v>可靠性</v>
      </c>
      <c r="I13" s="141"/>
    </row>
    <row r="14" spans="1:18" x14ac:dyDescent="0.25">
      <c r="A14" s="2">
        <v>12</v>
      </c>
      <c r="B14" s="3">
        <f>AVERAGE(DT!L4:L1004)</f>
        <v>1.0333333333333334</v>
      </c>
      <c r="C14" s="3">
        <f>VAR(DT!L4:L1004)</f>
        <v>1.8954022988505748</v>
      </c>
      <c r="D14" s="3">
        <f t="shared" si="0"/>
        <v>1.3767361035618173</v>
      </c>
      <c r="E14" s="4">
        <f>COUNTA(Data!L4:L1000)</f>
        <v>30</v>
      </c>
      <c r="F14" s="22" t="str">
        <f>VLOOKUP(Read_First!B5,Items!A1:BA50,24,FALSE)</f>
        <v>好的</v>
      </c>
      <c r="G14" s="23" t="str">
        <f>VLOOKUP(Read_First!B5,Items!A1:BA50,25,FALSE)</f>
        <v>差的</v>
      </c>
      <c r="H14" s="28" t="str">
        <f>VLOOKUP(Read_First!B5,Items!A1:BI50,54,FALSE)</f>
        <v>吸引力</v>
      </c>
      <c r="I14" s="137"/>
    </row>
    <row r="15" spans="1:18" x14ac:dyDescent="0.25">
      <c r="A15" s="2">
        <v>13</v>
      </c>
      <c r="B15" s="3">
        <f>AVERAGE(DT!M4:M1004)</f>
        <v>0.4</v>
      </c>
      <c r="C15" s="3">
        <f>VAR(DT!M4:M1004)</f>
        <v>2.2482758620689656</v>
      </c>
      <c r="D15" s="3">
        <f t="shared" si="0"/>
        <v>1.4994251772159108</v>
      </c>
      <c r="E15" s="4">
        <f>COUNTA(Data!M4:M1000)</f>
        <v>30</v>
      </c>
      <c r="F15" s="22" t="str">
        <f>VLOOKUP(Read_First!B5,Items!A1:BA50,26,FALSE)</f>
        <v>复杂的</v>
      </c>
      <c r="G15" s="23" t="str">
        <f>VLOOKUP(Read_First!B5,Items!A1:BA50,27,FALSE)</f>
        <v>简单的</v>
      </c>
      <c r="H15" s="28" t="str">
        <f>VLOOKUP(Read_First!B5,Items!A1:BI50,55,FALSE)</f>
        <v>明晰</v>
      </c>
      <c r="I15" s="9"/>
    </row>
    <row r="16" spans="1:18" x14ac:dyDescent="0.25">
      <c r="A16" s="2">
        <v>14</v>
      </c>
      <c r="B16" s="3">
        <f>AVERAGE(DT!N4:N1004)</f>
        <v>0.43333333333333335</v>
      </c>
      <c r="C16" s="3">
        <f>VAR(DT!N4:N1004)</f>
        <v>1.2195402298850575</v>
      </c>
      <c r="D16" s="3">
        <f t="shared" si="0"/>
        <v>1.1043279539543756</v>
      </c>
      <c r="E16" s="4">
        <f>COUNTA(Data!N4:N1000)</f>
        <v>30</v>
      </c>
      <c r="F16" s="22" t="str">
        <f>VLOOKUP(Read_First!B5,Items!A1:BA50,28,FALSE)</f>
        <v>讨厌的</v>
      </c>
      <c r="G16" s="23" t="str">
        <f>VLOOKUP(Read_First!B5,Items!A1:BA50,29,FALSE)</f>
        <v>迷人的</v>
      </c>
      <c r="H16" s="28" t="str">
        <f>VLOOKUP(Read_First!B5,Items!A1:BI50,54,FALSE)</f>
        <v>吸引力</v>
      </c>
      <c r="I16" s="137"/>
    </row>
    <row r="17" spans="1:9" x14ac:dyDescent="0.25">
      <c r="A17" s="2">
        <v>15</v>
      </c>
      <c r="B17" s="3">
        <f>AVERAGE(DT!O4:O1004)</f>
        <v>0.13333333333333333</v>
      </c>
      <c r="C17" s="3">
        <f>VAR(DT!O4:O1004)</f>
        <v>1.7057471264367816</v>
      </c>
      <c r="D17" s="3">
        <f t="shared" si="0"/>
        <v>1.3060425438846859</v>
      </c>
      <c r="E17" s="4">
        <f>COUNTA(Data!O4:O1000)</f>
        <v>30</v>
      </c>
      <c r="F17" s="22" t="str">
        <f>VLOOKUP(Read_First!B5,Items!A1:BA50,30,FALSE)</f>
        <v>传统的</v>
      </c>
      <c r="G17" s="23" t="str">
        <f>VLOOKUP(Read_First!B5,Items!A1:BA50,31,FALSE)</f>
        <v>新颖的</v>
      </c>
      <c r="H17" s="28" t="str">
        <f>VLOOKUP(Read_First!B5,Items!A1:BI50,59,FALSE)</f>
        <v>新奇</v>
      </c>
      <c r="I17" s="138"/>
    </row>
    <row r="18" spans="1:9" x14ac:dyDescent="0.25">
      <c r="A18" s="2">
        <v>16</v>
      </c>
      <c r="B18" s="3">
        <f>AVERAGE(DT!P4:P1004)</f>
        <v>0.3</v>
      </c>
      <c r="C18" s="3">
        <f>VAR(DT!P4:P1004)</f>
        <v>2.0103448275862066</v>
      </c>
      <c r="D18" s="3">
        <f t="shared" si="0"/>
        <v>1.4178662939735209</v>
      </c>
      <c r="E18" s="4">
        <f>COUNTA(Data!P4:P1000)</f>
        <v>30</v>
      </c>
      <c r="F18" s="22" t="str">
        <f>VLOOKUP(Read_First!B5,Items!A1:BA50,32,FALSE)</f>
        <v>令人难受的</v>
      </c>
      <c r="G18" s="23" t="str">
        <f>VLOOKUP(Read_First!B5,Items!A1:BA50,33,FALSE)</f>
        <v>适意的</v>
      </c>
      <c r="H18" s="28" t="str">
        <f>VLOOKUP(Read_First!B5,Items!A1:BI50,54,FALSE)</f>
        <v>吸引力</v>
      </c>
      <c r="I18" s="137"/>
    </row>
    <row r="19" spans="1:9" x14ac:dyDescent="0.25">
      <c r="A19" s="2">
        <v>17</v>
      </c>
      <c r="B19" s="3">
        <f>AVERAGE(DT!Q4:Q1004)</f>
        <v>0.6333333333333333</v>
      </c>
      <c r="C19" s="3">
        <f>VAR(DT!Q4:Q1004)</f>
        <v>1.8264367816091955</v>
      </c>
      <c r="D19" s="3">
        <f t="shared" si="0"/>
        <v>1.3514572807192966</v>
      </c>
      <c r="E19" s="4">
        <f>COUNTA(Data!Q4:Q1000)</f>
        <v>30</v>
      </c>
      <c r="F19" s="22" t="str">
        <f>VLOOKUP(Read_First!B5,Items!A1:BA50,34,FALSE)</f>
        <v>稳当的</v>
      </c>
      <c r="G19" s="23" t="str">
        <f>VLOOKUP(Read_First!B5,Items!A1:BA50,35,FALSE)</f>
        <v xml:space="preserve">靠不住的 </v>
      </c>
      <c r="H19" s="28" t="str">
        <f>VLOOKUP(Read_First!B5,Items!A1:BI50,57,FALSE)</f>
        <v>可靠性</v>
      </c>
      <c r="I19" s="141"/>
    </row>
    <row r="20" spans="1:9" x14ac:dyDescent="0.25">
      <c r="A20" s="2">
        <v>18</v>
      </c>
      <c r="B20" s="3">
        <f>AVERAGE(DT!R4:R1004)</f>
        <v>-0.26666666666666666</v>
      </c>
      <c r="C20" s="3">
        <f>VAR(DT!R4:R1004)</f>
        <v>0.75402298850574712</v>
      </c>
      <c r="D20" s="3">
        <f t="shared" si="0"/>
        <v>0.86834497091060947</v>
      </c>
      <c r="E20" s="4">
        <f>COUNTA(Data!R4:R1000)</f>
        <v>30</v>
      </c>
      <c r="F20" s="22" t="str">
        <f>VLOOKUP(Read_First!B5,Items!A1:BA50,36,FALSE)</f>
        <v>令人兴奋的</v>
      </c>
      <c r="G20" s="23" t="str">
        <f>VLOOKUP(Read_First!B5,Items!A1:BA50,37,FALSE)</f>
        <v>令人昏昏欲睡的</v>
      </c>
      <c r="H20" s="29" t="str">
        <f>VLOOKUP(Read_First!B5,Items!A1:BI50,58,FALSE)</f>
        <v>促進</v>
      </c>
      <c r="I20" s="139"/>
    </row>
    <row r="21" spans="1:9" x14ac:dyDescent="0.25">
      <c r="A21" s="2">
        <v>19</v>
      </c>
      <c r="B21" s="3">
        <f>AVERAGE(DT!S4:S1004)</f>
        <v>3.3333333333333333E-2</v>
      </c>
      <c r="C21" s="3">
        <f>VAR(DT!S4:S1004)</f>
        <v>0.7919540229885057</v>
      </c>
      <c r="D21" s="3">
        <f t="shared" si="0"/>
        <v>0.88991798666422384</v>
      </c>
      <c r="E21" s="4">
        <f>COUNTA(Data!S4:S1000)</f>
        <v>30</v>
      </c>
      <c r="F21" s="22" t="str">
        <f>VLOOKUP(Read_First!B5,Items!A1:BA50,38,FALSE)</f>
        <v>符合预期的</v>
      </c>
      <c r="G21" s="23" t="str">
        <f>VLOOKUP(Read_First!B5,Items!A1:BA50,39,FALSE)</f>
        <v>不合期望的</v>
      </c>
      <c r="H21" s="28" t="str">
        <f>VLOOKUP(Read_First!B5,Items!A1:BI50,57,FALSE)</f>
        <v>可靠性</v>
      </c>
      <c r="I21" s="141"/>
    </row>
    <row r="22" spans="1:9" x14ac:dyDescent="0.25">
      <c r="A22" s="2">
        <v>20</v>
      </c>
      <c r="B22" s="3">
        <f>AVERAGE(DT!T4:T1004)</f>
        <v>0.33333333333333331</v>
      </c>
      <c r="C22" s="3">
        <f>VAR(DT!T4:T1004)</f>
        <v>1.6091954022988504</v>
      </c>
      <c r="D22" s="3">
        <f t="shared" si="0"/>
        <v>1.268540658512312</v>
      </c>
      <c r="E22" s="4">
        <f>COUNTA(Data!T4:T1000)</f>
        <v>30</v>
      </c>
      <c r="F22" s="22" t="str">
        <f>VLOOKUP(Read_First!B5,Items!A1:BA50,40,FALSE)</f>
        <v>低效的</v>
      </c>
      <c r="G22" s="23" t="str">
        <f>VLOOKUP(Read_First!B5,Items!A1:BA50,41,FALSE)</f>
        <v>高效的</v>
      </c>
      <c r="H22" s="28" t="str">
        <f>VLOOKUP(Read_First!B5,Items!A1:BI50,56,FALSE)</f>
        <v>效率</v>
      </c>
      <c r="I22" s="140"/>
    </row>
    <row r="23" spans="1:9" x14ac:dyDescent="0.25">
      <c r="A23" s="6">
        <v>21</v>
      </c>
      <c r="B23" s="3">
        <f>AVERAGE(DT!U4:U1004)</f>
        <v>0.8</v>
      </c>
      <c r="C23" s="3">
        <f>VAR(DT!U4:U1004)</f>
        <v>2.0965517241379308</v>
      </c>
      <c r="D23" s="3">
        <f t="shared" si="0"/>
        <v>1.4479474176011817</v>
      </c>
      <c r="E23" s="4">
        <f>COUNTA(Data!U4:U1000)</f>
        <v>30</v>
      </c>
      <c r="F23" s="22" t="str">
        <f>VLOOKUP(Read_First!B5,Items!A1:BA50,42,FALSE)</f>
        <v>一目了然的</v>
      </c>
      <c r="G23" s="23" t="str">
        <f>VLOOKUP(Read_First!B5,Items!A1:BA50,43,FALSE)</f>
        <v>令人眼花缭乱的</v>
      </c>
      <c r="H23" s="28" t="str">
        <f>VLOOKUP(Read_First!B5,Items!A1:BI50,55,FALSE)</f>
        <v>明晰</v>
      </c>
      <c r="I23" s="9"/>
    </row>
    <row r="24" spans="1:9" x14ac:dyDescent="0.25">
      <c r="A24" s="6">
        <v>22</v>
      </c>
      <c r="B24" s="3">
        <f>AVERAGE(DT!V4:V1004)</f>
        <v>1.0333333333333334</v>
      </c>
      <c r="C24" s="3">
        <f>VAR(DT!V4:V1004)</f>
        <v>1.481609195402299</v>
      </c>
      <c r="D24" s="3">
        <f t="shared" si="0"/>
        <v>1.2172137016162359</v>
      </c>
      <c r="E24" s="4">
        <f>COUNTA(Data!V4:V1000)</f>
        <v>30</v>
      </c>
      <c r="F24" s="22" t="str">
        <f>VLOOKUP(Read_First!B5,Items!A1:BA50,44,FALSE)</f>
        <v>不实用的</v>
      </c>
      <c r="G24" s="23" t="str">
        <f>VLOOKUP(Read_First!B5,Items!A1:BA50,45,FALSE)</f>
        <v>实用的</v>
      </c>
      <c r="H24" s="28" t="str">
        <f>VLOOKUP(Read_First!B5,Items!A1:BI50,56,FALSE)</f>
        <v>效率</v>
      </c>
      <c r="I24" s="140"/>
    </row>
    <row r="25" spans="1:9" x14ac:dyDescent="0.25">
      <c r="A25" s="6">
        <v>23</v>
      </c>
      <c r="B25" s="3">
        <f>AVERAGE(DT!W4:W1004)</f>
        <v>0.8</v>
      </c>
      <c r="C25" s="3">
        <f>VAR(DT!W4:W1004)</f>
        <v>2.0275862068965518</v>
      </c>
      <c r="D25" s="3">
        <f t="shared" si="0"/>
        <v>1.4239333576037019</v>
      </c>
      <c r="E25" s="4">
        <f>COUNTA(Data!W4:W1000)</f>
        <v>30</v>
      </c>
      <c r="F25" s="22" t="str">
        <f>VLOOKUP(Read_First!B5,Items!A1:BA50,46,FALSE)</f>
        <v>井然有序的</v>
      </c>
      <c r="G25" s="23" t="str">
        <f>VLOOKUP(Read_First!B5,Items!A1:BA50,47,FALSE)</f>
        <v>杂乱无章的</v>
      </c>
      <c r="H25" s="28" t="str">
        <f>VLOOKUP(Read_First!B5,Items!A1:BI50,56,FALSE)</f>
        <v>效率</v>
      </c>
      <c r="I25" s="140"/>
    </row>
    <row r="26" spans="1:9" x14ac:dyDescent="0.25">
      <c r="A26" s="6">
        <v>24</v>
      </c>
      <c r="B26" s="3">
        <f>AVERAGE(DT!X4:X1004)</f>
        <v>0.1</v>
      </c>
      <c r="C26" s="3">
        <f>VAR(DT!X4:X1004)</f>
        <v>1.8862068965517242</v>
      </c>
      <c r="D26" s="3">
        <f t="shared" si="0"/>
        <v>1.3733924772444781</v>
      </c>
      <c r="E26" s="4">
        <f>COUNTA(Data!X4:X1000)</f>
        <v>30</v>
      </c>
      <c r="F26" s="22" t="str">
        <f>VLOOKUP(Read_First!B5,Items!A1:BA50,48,FALSE)</f>
        <v>吸引人的</v>
      </c>
      <c r="G26" s="23" t="str">
        <f>VLOOKUP(Read_First!B5,Items!A1:BA50,49,FALSE)</f>
        <v>无吸引力的</v>
      </c>
      <c r="H26" s="28" t="str">
        <f>VLOOKUP(Read_First!B5,Items!A1:BI50,54,FALSE)</f>
        <v>吸引力</v>
      </c>
      <c r="I26" s="137"/>
    </row>
    <row r="27" spans="1:9" x14ac:dyDescent="0.25">
      <c r="A27" s="6">
        <v>25</v>
      </c>
      <c r="B27" s="3">
        <f>AVERAGE(DT!Y4:Y1004)</f>
        <v>0.46666666666666667</v>
      </c>
      <c r="C27" s="3">
        <f>VAR(DT!Y4:Y1004)</f>
        <v>0.94712643678160924</v>
      </c>
      <c r="D27" s="3">
        <f t="shared" si="0"/>
        <v>0.97320421124325662</v>
      </c>
      <c r="E27" s="4">
        <f>COUNTA(Data!Y4:Y1000)</f>
        <v>30</v>
      </c>
      <c r="F27" s="22" t="str">
        <f>VLOOKUP(Read_First!B5,Items!A1:BA50,50,FALSE)</f>
        <v>引起好感的</v>
      </c>
      <c r="G27" s="23" t="str">
        <f>VLOOKUP(Read_First!B5,Items!A1:BA50,51,FALSE)</f>
        <v>令人反感的</v>
      </c>
      <c r="H27" s="28" t="str">
        <f>VLOOKUP(Read_First!B5,Items!A1:BI50,54,FALSE)</f>
        <v>吸引力</v>
      </c>
      <c r="I27" s="137"/>
    </row>
    <row r="28" spans="1:9" x14ac:dyDescent="0.25">
      <c r="A28" s="6">
        <v>26</v>
      </c>
      <c r="B28" s="3">
        <f>AVERAGE(DT!Z4:Z1004)</f>
        <v>0.36666666666666664</v>
      </c>
      <c r="C28" s="3">
        <f>VAR(DT!Z4:Z1004)</f>
        <v>1.6195402298850576</v>
      </c>
      <c r="D28" s="3">
        <f t="shared" si="0"/>
        <v>1.2726115785600325</v>
      </c>
      <c r="E28" s="4">
        <f>COUNTA(Data!Z4:Z1000)</f>
        <v>30</v>
      </c>
      <c r="F28" s="22" t="str">
        <f>VLOOKUP(Read_First!B5,Items!A1:BA50,52,FALSE)</f>
        <v>保守的</v>
      </c>
      <c r="G28" s="23" t="str">
        <f>VLOOKUP(Read_First!B5,Items!A1:BA50,53,FALSE)</f>
        <v>创新的</v>
      </c>
      <c r="H28" s="28" t="str">
        <f>VLOOKUP(Read_First!B5,Items!A1:BI50,59,FALSE)</f>
        <v>新奇</v>
      </c>
      <c r="I28" s="138"/>
    </row>
    <row r="39" spans="11:15" ht="14.5" x14ac:dyDescent="0.3">
      <c r="K39" s="160" t="s">
        <v>822</v>
      </c>
      <c r="L39" s="160"/>
    </row>
    <row r="40" spans="11:15" x14ac:dyDescent="0.25">
      <c r="K40" s="43" t="str">
        <f>VLOOKUP(Read_First!B5,Items!A1:BI50,54,FALSE)</f>
        <v>吸引力</v>
      </c>
      <c r="L40" s="44">
        <f>AVERAGE(DT!AC4:AC1004)</f>
        <v>0.52222222222222225</v>
      </c>
    </row>
    <row r="41" spans="11:15" x14ac:dyDescent="0.25">
      <c r="K41" s="1" t="str">
        <f>VLOOKUP(Read_First!B5,Items!A1:BI50,60,FALSE)</f>
        <v>务实的品质</v>
      </c>
      <c r="L41" s="45">
        <f>(L4+L5+L6)/3</f>
        <v>0.52777777777777779</v>
      </c>
    </row>
    <row r="42" spans="11:15" x14ac:dyDescent="0.25">
      <c r="K42" s="1" t="str">
        <f>VLOOKUP(Read_First!B5,Items!A1:BI50,61,FALSE)</f>
        <v>享乐质量</v>
      </c>
      <c r="L42" s="45">
        <f>(L7+L8)/2</f>
        <v>0.13333333333333333</v>
      </c>
    </row>
    <row r="44" spans="11:15" ht="102.75" customHeight="1" x14ac:dyDescent="0.25">
      <c r="K44" s="149" t="s">
        <v>823</v>
      </c>
      <c r="L44" s="149"/>
      <c r="M44" s="149"/>
      <c r="N44" s="149"/>
      <c r="O44" s="149"/>
    </row>
  </sheetData>
  <mergeCells count="4">
    <mergeCell ref="K44:O44"/>
    <mergeCell ref="K39:L39"/>
    <mergeCell ref="A1:N1"/>
    <mergeCell ref="K2:M2"/>
  </mergeCells>
  <phoneticPr fontId="26" type="noConversion"/>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J15" sqref="J15"/>
    </sheetView>
  </sheetViews>
  <sheetFormatPr defaultColWidth="9.08984375" defaultRowHeight="14" x14ac:dyDescent="0.25"/>
  <cols>
    <col min="5" max="5" width="12.6328125" customWidth="1"/>
    <col min="9" max="9" width="18.6328125" customWidth="1"/>
    <col min="13" max="13" width="11.90625" customWidth="1"/>
    <col min="15" max="15" width="9.54296875" customWidth="1"/>
  </cols>
  <sheetData>
    <row r="1" spans="1:15" ht="100.75" customHeight="1" x14ac:dyDescent="0.25">
      <c r="A1" s="166" t="s">
        <v>1289</v>
      </c>
      <c r="B1" s="167"/>
      <c r="C1" s="167"/>
      <c r="D1" s="167"/>
      <c r="E1" s="167"/>
      <c r="F1" s="167"/>
      <c r="G1" s="167"/>
      <c r="H1" s="167"/>
      <c r="I1" s="167"/>
      <c r="J1" s="167"/>
      <c r="K1" s="167"/>
      <c r="L1" s="167"/>
      <c r="M1" s="167"/>
      <c r="N1" s="167"/>
      <c r="O1" s="167"/>
    </row>
    <row r="3" spans="1:15" ht="14.5" x14ac:dyDescent="0.3">
      <c r="A3" s="163" t="s">
        <v>114</v>
      </c>
      <c r="B3" s="163"/>
      <c r="C3" s="163"/>
      <c r="D3" s="163"/>
      <c r="E3" s="163"/>
      <c r="F3" s="163"/>
      <c r="G3" s="163"/>
      <c r="I3" s="163" t="s">
        <v>111</v>
      </c>
      <c r="J3" s="163"/>
      <c r="K3" s="163"/>
      <c r="L3" s="163"/>
      <c r="M3" s="163"/>
      <c r="N3" s="163"/>
      <c r="O3" s="163"/>
    </row>
    <row r="4" spans="1:15" ht="14.5" x14ac:dyDescent="0.3">
      <c r="A4" s="116" t="s">
        <v>2</v>
      </c>
      <c r="B4" s="117" t="s">
        <v>106</v>
      </c>
      <c r="C4" s="117" t="s">
        <v>108</v>
      </c>
      <c r="D4" s="118" t="s">
        <v>3</v>
      </c>
      <c r="E4" s="117" t="s">
        <v>112</v>
      </c>
      <c r="F4" s="164" t="s">
        <v>113</v>
      </c>
      <c r="G4" s="165"/>
      <c r="I4" s="119" t="s">
        <v>110</v>
      </c>
      <c r="J4" s="118" t="s">
        <v>106</v>
      </c>
      <c r="K4" s="118" t="s">
        <v>108</v>
      </c>
      <c r="L4" s="118" t="s">
        <v>3</v>
      </c>
      <c r="M4" s="120" t="s">
        <v>112</v>
      </c>
      <c r="N4" s="164" t="s">
        <v>113</v>
      </c>
      <c r="O4" s="165"/>
    </row>
    <row r="5" spans="1:15" ht="14.5" x14ac:dyDescent="0.3">
      <c r="A5" s="86">
        <v>1</v>
      </c>
      <c r="B5" s="85">
        <f>Results!B3</f>
        <v>0.8</v>
      </c>
      <c r="C5" s="85">
        <f>Results!D3</f>
        <v>1.4715696522350923</v>
      </c>
      <c r="D5" s="73">
        <f>Results!E3</f>
        <v>30</v>
      </c>
      <c r="E5" s="85">
        <f t="shared" ref="E5:E24" si="0">CONFIDENCE(0.05, C5, D5)</f>
        <v>0.52658476077018401</v>
      </c>
      <c r="F5" s="85">
        <f t="shared" ref="F5:F24" si="1">B5-E5</f>
        <v>0.27341523922981603</v>
      </c>
      <c r="G5" s="85">
        <f t="shared" ref="G5:G24" si="2">B5+E5</f>
        <v>1.3265847607701842</v>
      </c>
      <c r="I5" s="87" t="str">
        <f>VLOOKUP(Read_First!B5,Items!A1:BI50,54,FALSE)</f>
        <v>吸引力</v>
      </c>
      <c r="J5" s="85">
        <f>AVERAGE(DT!AC4:AC1004)</f>
        <v>0.52222222222222225</v>
      </c>
      <c r="K5" s="85">
        <f>STDEV(DT!AC4:AC1004)</f>
        <v>1.1009690379287012</v>
      </c>
      <c r="L5" s="73">
        <f>MAX(D5:D24)</f>
        <v>30</v>
      </c>
      <c r="M5" s="85">
        <f t="shared" ref="M5:M10" si="3">CONFIDENCE(0.05, K5, L5)</f>
        <v>0.39396947101518887</v>
      </c>
      <c r="N5" s="85">
        <f t="shared" ref="N5:N10" si="4">J5-M5</f>
        <v>0.12825275120703339</v>
      </c>
      <c r="O5" s="85">
        <f t="shared" ref="O5:O10" si="5">J5+M5</f>
        <v>0.91619169323741112</v>
      </c>
    </row>
    <row r="6" spans="1:15" ht="14.5" x14ac:dyDescent="0.3">
      <c r="A6" s="13">
        <v>2</v>
      </c>
      <c r="B6" s="11">
        <f>Results!B4</f>
        <v>0.93333333333333335</v>
      </c>
      <c r="C6" s="11">
        <f>Results!D4</f>
        <v>1.3879613761229797</v>
      </c>
      <c r="D6" s="4">
        <f>Results!E4</f>
        <v>30</v>
      </c>
      <c r="E6" s="11">
        <f t="shared" si="0"/>
        <v>0.49666647317296814</v>
      </c>
      <c r="F6" s="11">
        <f t="shared" si="1"/>
        <v>0.43666686016036521</v>
      </c>
      <c r="G6" s="11">
        <f t="shared" si="2"/>
        <v>1.4299998065063015</v>
      </c>
      <c r="I6" s="10" t="str">
        <f>VLOOKUP(Read_First!B5,Items!A1:BI50,55,FALSE)</f>
        <v>明晰</v>
      </c>
      <c r="J6" s="11">
        <f>AVERAGE(DT!AD4:AD1004)</f>
        <v>0.75</v>
      </c>
      <c r="K6" s="11">
        <f>STDEV(DT!AD4:AD1004)</f>
        <v>0.98916544413059082</v>
      </c>
      <c r="L6" s="4">
        <f>L5</f>
        <v>30</v>
      </c>
      <c r="M6" s="11">
        <f t="shared" si="3"/>
        <v>0.35396180396116667</v>
      </c>
      <c r="N6" s="11">
        <f t="shared" si="4"/>
        <v>0.39603819603883333</v>
      </c>
      <c r="O6" s="11">
        <f t="shared" si="5"/>
        <v>1.1039618039611667</v>
      </c>
    </row>
    <row r="7" spans="1:15" ht="14.5" x14ac:dyDescent="0.3">
      <c r="A7" s="13">
        <v>3</v>
      </c>
      <c r="B7" s="11">
        <f>Results!B5</f>
        <v>-6.6666666666666666E-2</v>
      </c>
      <c r="C7" s="11">
        <f>Results!D5</f>
        <v>1.6801751413906605</v>
      </c>
      <c r="D7" s="4">
        <f>Results!E5</f>
        <v>30</v>
      </c>
      <c r="E7" s="11">
        <f t="shared" si="0"/>
        <v>0.60123190467906307</v>
      </c>
      <c r="F7" s="11">
        <f t="shared" si="1"/>
        <v>-0.66789857134572972</v>
      </c>
      <c r="G7" s="11">
        <f t="shared" si="2"/>
        <v>0.53456523801239642</v>
      </c>
      <c r="I7" s="10" t="str">
        <f>VLOOKUP(Read_First!B5,Items!A1:BI50,56,FALSE)</f>
        <v>效率</v>
      </c>
      <c r="J7" s="11">
        <f>AVERAGE(DT!AE4:AE1004)</f>
        <v>0.44166666666666665</v>
      </c>
      <c r="K7" s="11">
        <f>STDEV(DT!AE4:AE1004)</f>
        <v>1.0332475863570376</v>
      </c>
      <c r="L7" s="4">
        <f>L6</f>
        <v>30</v>
      </c>
      <c r="M7" s="11">
        <f t="shared" si="3"/>
        <v>0.36973610610397978</v>
      </c>
      <c r="N7" s="11">
        <f t="shared" si="4"/>
        <v>7.1930560562686874E-2</v>
      </c>
      <c r="O7" s="11">
        <f t="shared" si="5"/>
        <v>0.81140277277064643</v>
      </c>
    </row>
    <row r="8" spans="1:15" ht="14.5" x14ac:dyDescent="0.3">
      <c r="A8" s="13">
        <v>4</v>
      </c>
      <c r="B8" s="11">
        <f>Results!B6</f>
        <v>0.8666666666666667</v>
      </c>
      <c r="C8" s="11">
        <f>Results!D6</f>
        <v>1.5024883574816199</v>
      </c>
      <c r="D8" s="4">
        <f>Results!E6</f>
        <v>30</v>
      </c>
      <c r="E8" s="11">
        <f t="shared" si="0"/>
        <v>0.53764867404186478</v>
      </c>
      <c r="F8" s="11">
        <f t="shared" si="1"/>
        <v>0.32901799262480191</v>
      </c>
      <c r="G8" s="11">
        <f t="shared" si="2"/>
        <v>1.4043153407085316</v>
      </c>
      <c r="I8" s="12" t="str">
        <f>VLOOKUP(Read_First!B5,Items!A1:BI50,57,FALSE)</f>
        <v>可靠性</v>
      </c>
      <c r="J8" s="11">
        <f>AVERAGE(DT!AF4:AF1004)</f>
        <v>0.39166666666666666</v>
      </c>
      <c r="K8" s="11">
        <f>STDEV(DT!AF4:AF1004)</f>
        <v>1.0121744545466367</v>
      </c>
      <c r="L8" s="4">
        <f>L7</f>
        <v>30</v>
      </c>
      <c r="M8" s="11">
        <f t="shared" si="3"/>
        <v>0.36219532129898996</v>
      </c>
      <c r="N8" s="11">
        <f t="shared" si="4"/>
        <v>2.9471345367676705E-2</v>
      </c>
      <c r="O8" s="11">
        <f t="shared" si="5"/>
        <v>0.75386198796565662</v>
      </c>
    </row>
    <row r="9" spans="1:15" ht="14.5" x14ac:dyDescent="0.3">
      <c r="A9" s="13">
        <v>5</v>
      </c>
      <c r="B9" s="11">
        <f>Results!B7</f>
        <v>1.0666666666666667</v>
      </c>
      <c r="C9" s="11">
        <f>Results!D7</f>
        <v>1.5959719411009736</v>
      </c>
      <c r="D9" s="4">
        <f>Results!E7</f>
        <v>30</v>
      </c>
      <c r="E9" s="11">
        <f t="shared" si="0"/>
        <v>0.57110073011095297</v>
      </c>
      <c r="F9" s="11">
        <f t="shared" si="1"/>
        <v>0.49556593655571368</v>
      </c>
      <c r="G9" s="11">
        <f t="shared" si="2"/>
        <v>1.6377673967776196</v>
      </c>
      <c r="I9" s="12" t="str">
        <f>VLOOKUP(Read_First!B5,Items!A1:BI50,58,FALSE)</f>
        <v>促進</v>
      </c>
      <c r="J9" s="11">
        <f>AVERAGE(DT!AG4:AG1004)</f>
        <v>0.13333333333333333</v>
      </c>
      <c r="K9" s="11">
        <f>STDEV(DT!AG4:AG1004)</f>
        <v>1.0661996103898193</v>
      </c>
      <c r="L9" s="4">
        <f>L8</f>
        <v>30</v>
      </c>
      <c r="M9" s="11">
        <f t="shared" si="3"/>
        <v>0.38152761978859573</v>
      </c>
      <c r="N9" s="11">
        <f t="shared" si="4"/>
        <v>-0.2481942864552624</v>
      </c>
      <c r="O9" s="11">
        <f t="shared" si="5"/>
        <v>0.51486095312192903</v>
      </c>
    </row>
    <row r="10" spans="1:15" ht="14.5" x14ac:dyDescent="0.3">
      <c r="A10" s="13">
        <v>6</v>
      </c>
      <c r="B10" s="11">
        <f>Results!B8</f>
        <v>-3.3333333333333333E-2</v>
      </c>
      <c r="C10" s="11">
        <f>Results!D8</f>
        <v>1.4499306364701425</v>
      </c>
      <c r="D10" s="4">
        <f>Results!E8</f>
        <v>30</v>
      </c>
      <c r="E10" s="11">
        <f t="shared" si="0"/>
        <v>0.51884148071369374</v>
      </c>
      <c r="F10" s="11">
        <f t="shared" si="1"/>
        <v>-0.55217481404702706</v>
      </c>
      <c r="G10" s="11">
        <f t="shared" si="2"/>
        <v>0.48550814738036041</v>
      </c>
      <c r="I10" s="10" t="str">
        <f>VLOOKUP(Read_First!B5,Items!A1:BI50,59,FALSE)</f>
        <v>新奇</v>
      </c>
      <c r="J10" s="11">
        <f>AVERAGE(DT!AH4:AH1004)</f>
        <v>0.13333333333333333</v>
      </c>
      <c r="K10" s="11">
        <f>STDEV(DT!AH4:AH1004)</f>
        <v>1.1921679276914356</v>
      </c>
      <c r="L10" s="4">
        <f>L9</f>
        <v>30</v>
      </c>
      <c r="M10" s="11">
        <f t="shared" si="3"/>
        <v>0.42660397491058705</v>
      </c>
      <c r="N10" s="11">
        <f t="shared" si="4"/>
        <v>-0.29327064157725369</v>
      </c>
      <c r="O10" s="11">
        <f t="shared" si="5"/>
        <v>0.55993730824392041</v>
      </c>
    </row>
    <row r="11" spans="1:15" ht="14.5" x14ac:dyDescent="0.3">
      <c r="A11" s="13">
        <v>7</v>
      </c>
      <c r="B11" s="11">
        <f>Results!B9</f>
        <v>-0.23333333333333334</v>
      </c>
      <c r="C11" s="11">
        <f>Results!D9</f>
        <v>1.2780193008453875</v>
      </c>
      <c r="D11" s="4">
        <f>Results!E9</f>
        <v>30</v>
      </c>
      <c r="E11" s="11">
        <f t="shared" si="0"/>
        <v>0.45732492972601246</v>
      </c>
      <c r="F11" s="11">
        <f t="shared" si="1"/>
        <v>-0.69065826305934586</v>
      </c>
      <c r="G11" s="11">
        <f t="shared" si="2"/>
        <v>0.22399159639267913</v>
      </c>
    </row>
    <row r="12" spans="1:15" ht="14.5" x14ac:dyDescent="0.3">
      <c r="A12" s="13">
        <v>8</v>
      </c>
      <c r="B12" s="11">
        <f>Results!B10</f>
        <v>6.6666666666666666E-2</v>
      </c>
      <c r="C12" s="11">
        <f>Results!D10</f>
        <v>1.5070714541175849</v>
      </c>
      <c r="D12" s="4">
        <f>Results!E10</f>
        <v>30</v>
      </c>
      <c r="E12" s="11">
        <f t="shared" si="0"/>
        <v>0.53928868397409657</v>
      </c>
      <c r="F12" s="11">
        <f t="shared" si="1"/>
        <v>-0.47262201730742992</v>
      </c>
      <c r="G12" s="11">
        <f t="shared" si="2"/>
        <v>0.60595535064076322</v>
      </c>
    </row>
    <row r="13" spans="1:15" ht="14.5" x14ac:dyDescent="0.3">
      <c r="A13" s="13">
        <v>9</v>
      </c>
      <c r="B13" s="11">
        <f>Results!B11</f>
        <v>-0.4</v>
      </c>
      <c r="C13" s="11">
        <f>Results!D11</f>
        <v>1.2205143065174586</v>
      </c>
      <c r="D13" s="4">
        <f>Results!E11</f>
        <v>30</v>
      </c>
      <c r="E13" s="11">
        <f t="shared" si="0"/>
        <v>0.43674740990880873</v>
      </c>
      <c r="F13" s="11">
        <f t="shared" si="1"/>
        <v>-0.8367474099088088</v>
      </c>
      <c r="G13" s="11">
        <f t="shared" si="2"/>
        <v>3.6747409908808704E-2</v>
      </c>
      <c r="I13" s="15"/>
    </row>
    <row r="14" spans="1:15" ht="14.5" x14ac:dyDescent="0.3">
      <c r="A14" s="13">
        <v>10</v>
      </c>
      <c r="B14" s="11">
        <f>Results!B12</f>
        <v>0.1</v>
      </c>
      <c r="C14" s="11">
        <f>Results!D12</f>
        <v>1.3480509557543976</v>
      </c>
      <c r="D14" s="4">
        <f>Results!E12</f>
        <v>30</v>
      </c>
      <c r="E14" s="11">
        <f t="shared" si="0"/>
        <v>0.48238497509361683</v>
      </c>
      <c r="F14" s="11">
        <f t="shared" si="1"/>
        <v>-0.3823849750936168</v>
      </c>
      <c r="G14" s="11">
        <f t="shared" si="2"/>
        <v>0.58238497509361686</v>
      </c>
    </row>
    <row r="15" spans="1:15" ht="14.5" x14ac:dyDescent="0.3">
      <c r="A15" s="13">
        <v>11</v>
      </c>
      <c r="B15" s="11">
        <f>Results!B13</f>
        <v>0.83333333333333337</v>
      </c>
      <c r="C15" s="11">
        <f>Results!D13</f>
        <v>1.2340942045675147</v>
      </c>
      <c r="D15" s="4">
        <f>Results!E13</f>
        <v>30</v>
      </c>
      <c r="E15" s="11">
        <f t="shared" si="0"/>
        <v>0.44160682472149598</v>
      </c>
      <c r="F15" s="11">
        <f t="shared" si="1"/>
        <v>0.39172650861183739</v>
      </c>
      <c r="G15" s="11">
        <f t="shared" si="2"/>
        <v>1.2749401580548294</v>
      </c>
      <c r="J15" s="84"/>
    </row>
    <row r="16" spans="1:15" ht="14.5" x14ac:dyDescent="0.3">
      <c r="A16" s="13">
        <v>12</v>
      </c>
      <c r="B16" s="11">
        <f>Results!B14</f>
        <v>1.0333333333333334</v>
      </c>
      <c r="C16" s="11">
        <f>Results!D14</f>
        <v>1.3767361035618173</v>
      </c>
      <c r="D16" s="4">
        <f>Results!E14</f>
        <v>30</v>
      </c>
      <c r="E16" s="11">
        <f t="shared" si="0"/>
        <v>0.49264963478735607</v>
      </c>
      <c r="F16" s="11">
        <f t="shared" si="1"/>
        <v>0.54068369854597731</v>
      </c>
      <c r="G16" s="11">
        <f t="shared" si="2"/>
        <v>1.5259829681206896</v>
      </c>
    </row>
    <row r="17" spans="1:7" ht="14.5" x14ac:dyDescent="0.3">
      <c r="A17" s="13">
        <v>13</v>
      </c>
      <c r="B17" s="11">
        <f>Results!B15</f>
        <v>0.4</v>
      </c>
      <c r="C17" s="11">
        <f>Results!D15</f>
        <v>1.4994251772159108</v>
      </c>
      <c r="D17" s="4">
        <f>Results!E15</f>
        <v>30</v>
      </c>
      <c r="E17" s="11">
        <f t="shared" si="0"/>
        <v>0.5365525492033536</v>
      </c>
      <c r="F17" s="11">
        <f t="shared" si="1"/>
        <v>-0.13655254920335358</v>
      </c>
      <c r="G17" s="11">
        <f t="shared" si="2"/>
        <v>0.93655254920335362</v>
      </c>
    </row>
    <row r="18" spans="1:7" ht="14.5" x14ac:dyDescent="0.3">
      <c r="A18" s="13">
        <v>14</v>
      </c>
      <c r="B18" s="11">
        <f>Results!B16</f>
        <v>0.43333333333333335</v>
      </c>
      <c r="C18" s="11">
        <f>Results!D16</f>
        <v>1.1043279539543756</v>
      </c>
      <c r="D18" s="4">
        <f>Results!E16</f>
        <v>30</v>
      </c>
      <c r="E18" s="11">
        <f t="shared" si="0"/>
        <v>0.39517142159166374</v>
      </c>
      <c r="F18" s="11">
        <f t="shared" si="1"/>
        <v>3.8161911741669607E-2</v>
      </c>
      <c r="G18" s="11">
        <f t="shared" si="2"/>
        <v>0.82850475492499709</v>
      </c>
    </row>
    <row r="19" spans="1:7" ht="14.5" x14ac:dyDescent="0.3">
      <c r="A19" s="13">
        <v>15</v>
      </c>
      <c r="B19" s="11">
        <f>Results!B17</f>
        <v>0.13333333333333333</v>
      </c>
      <c r="C19" s="11">
        <f>Results!D17</f>
        <v>1.3060425438846859</v>
      </c>
      <c r="D19" s="4">
        <f>Results!E17</f>
        <v>30</v>
      </c>
      <c r="E19" s="11">
        <f t="shared" si="0"/>
        <v>0.46735273419278756</v>
      </c>
      <c r="F19" s="11">
        <f t="shared" si="1"/>
        <v>-0.33401940085945425</v>
      </c>
      <c r="G19" s="11">
        <f t="shared" si="2"/>
        <v>0.60068606752612086</v>
      </c>
    </row>
    <row r="20" spans="1:7" ht="14.5" x14ac:dyDescent="0.3">
      <c r="A20" s="13">
        <v>16</v>
      </c>
      <c r="B20" s="11">
        <f>Results!B18</f>
        <v>0.3</v>
      </c>
      <c r="C20" s="11">
        <f>Results!D18</f>
        <v>1.4178662939735209</v>
      </c>
      <c r="D20" s="4">
        <f>Results!E18</f>
        <v>30</v>
      </c>
      <c r="E20" s="11">
        <f t="shared" si="0"/>
        <v>0.50736761395027441</v>
      </c>
      <c r="F20" s="11">
        <f t="shared" si="1"/>
        <v>-0.20736761395027442</v>
      </c>
      <c r="G20" s="11">
        <f t="shared" si="2"/>
        <v>0.80736761395027434</v>
      </c>
    </row>
    <row r="21" spans="1:7" ht="14.5" x14ac:dyDescent="0.3">
      <c r="A21" s="13">
        <v>17</v>
      </c>
      <c r="B21" s="11">
        <f>Results!B19</f>
        <v>0.6333333333333333</v>
      </c>
      <c r="C21" s="11">
        <f>Results!D19</f>
        <v>1.3514572807192966</v>
      </c>
      <c r="D21" s="4">
        <f>Results!E19</f>
        <v>30</v>
      </c>
      <c r="E21" s="11">
        <f t="shared" si="0"/>
        <v>0.48360389042937579</v>
      </c>
      <c r="F21" s="11">
        <f t="shared" si="1"/>
        <v>0.14972944290395751</v>
      </c>
      <c r="G21" s="11">
        <f t="shared" si="2"/>
        <v>1.1169372237627091</v>
      </c>
    </row>
    <row r="22" spans="1:7" ht="14.5" x14ac:dyDescent="0.3">
      <c r="A22" s="13">
        <v>18</v>
      </c>
      <c r="B22" s="11">
        <f>Results!B20</f>
        <v>-0.26666666666666666</v>
      </c>
      <c r="C22" s="11">
        <f>Results!D20</f>
        <v>0.86834497091060947</v>
      </c>
      <c r="D22" s="4">
        <f>Results!E20</f>
        <v>30</v>
      </c>
      <c r="E22" s="11">
        <f t="shared" si="0"/>
        <v>0.31072754733590147</v>
      </c>
      <c r="F22" s="11">
        <f t="shared" si="1"/>
        <v>-0.57739421400256807</v>
      </c>
      <c r="G22" s="11">
        <f t="shared" si="2"/>
        <v>4.4060880669234803E-2</v>
      </c>
    </row>
    <row r="23" spans="1:7" ht="14.5" x14ac:dyDescent="0.3">
      <c r="A23" s="13">
        <v>19</v>
      </c>
      <c r="B23" s="11">
        <f>Results!B21</f>
        <v>3.3333333333333333E-2</v>
      </c>
      <c r="C23" s="11">
        <f>Results!D21</f>
        <v>0.88991798666422384</v>
      </c>
      <c r="D23" s="4">
        <f>Results!E21</f>
        <v>30</v>
      </c>
      <c r="E23" s="11">
        <f t="shared" si="0"/>
        <v>0.31844721002563836</v>
      </c>
      <c r="F23" s="11">
        <f t="shared" si="1"/>
        <v>-0.28511387669230503</v>
      </c>
      <c r="G23" s="11">
        <f t="shared" si="2"/>
        <v>0.35178054335897169</v>
      </c>
    </row>
    <row r="24" spans="1:7" ht="14.5" x14ac:dyDescent="0.3">
      <c r="A24" s="13">
        <v>20</v>
      </c>
      <c r="B24" s="11">
        <f>Results!B22</f>
        <v>0.33333333333333331</v>
      </c>
      <c r="C24" s="11">
        <f>Results!D22</f>
        <v>1.268540658512312</v>
      </c>
      <c r="D24" s="4">
        <f>Results!E22</f>
        <v>30</v>
      </c>
      <c r="E24" s="11">
        <f t="shared" si="0"/>
        <v>0.45393310345546684</v>
      </c>
      <c r="F24" s="11">
        <f t="shared" si="1"/>
        <v>-0.12059977012213352</v>
      </c>
      <c r="G24" s="11">
        <f t="shared" si="2"/>
        <v>0.78726643678880015</v>
      </c>
    </row>
    <row r="25" spans="1:7" ht="14.5" x14ac:dyDescent="0.3">
      <c r="A25" s="14">
        <v>21</v>
      </c>
      <c r="B25" s="11">
        <f>Results!B23</f>
        <v>0.8</v>
      </c>
      <c r="C25" s="11">
        <f>Results!D23</f>
        <v>1.4479474176011817</v>
      </c>
      <c r="D25" s="4">
        <f>Results!E23</f>
        <v>30</v>
      </c>
      <c r="E25" s="11">
        <f t="shared" ref="E25:E30" si="6">CONFIDENCE(0.05, C25, D25)</f>
        <v>0.51813180799648295</v>
      </c>
      <c r="F25" s="11">
        <f t="shared" ref="F25:F30" si="7">B25-E25</f>
        <v>0.28186819200351709</v>
      </c>
      <c r="G25" s="11">
        <f t="shared" ref="G25:G30" si="8">B25+E25</f>
        <v>1.318131807996483</v>
      </c>
    </row>
    <row r="26" spans="1:7" ht="14.5" x14ac:dyDescent="0.3">
      <c r="A26" s="14">
        <v>22</v>
      </c>
      <c r="B26" s="11">
        <f>Results!B24</f>
        <v>1.0333333333333334</v>
      </c>
      <c r="C26" s="11">
        <f>Results!D24</f>
        <v>1.2172137016162359</v>
      </c>
      <c r="D26" s="4">
        <f>Results!E24</f>
        <v>30</v>
      </c>
      <c r="E26" s="11">
        <f t="shared" si="6"/>
        <v>0.43556632531681033</v>
      </c>
      <c r="F26" s="11">
        <f t="shared" si="7"/>
        <v>0.59776700801652316</v>
      </c>
      <c r="G26" s="11">
        <f t="shared" si="8"/>
        <v>1.4688996586501437</v>
      </c>
    </row>
    <row r="27" spans="1:7" ht="14.5" x14ac:dyDescent="0.3">
      <c r="A27" s="14">
        <v>23</v>
      </c>
      <c r="B27" s="11">
        <f>Results!B25</f>
        <v>0.8</v>
      </c>
      <c r="C27" s="11">
        <f>Results!D25</f>
        <v>1.4239333576037019</v>
      </c>
      <c r="D27" s="4">
        <f>Results!E25</f>
        <v>30</v>
      </c>
      <c r="E27" s="11">
        <f t="shared" si="6"/>
        <v>0.50953864489361034</v>
      </c>
      <c r="F27" s="11">
        <f t="shared" si="7"/>
        <v>0.29046135510638971</v>
      </c>
      <c r="G27" s="11">
        <f t="shared" si="8"/>
        <v>1.3095386448936104</v>
      </c>
    </row>
    <row r="28" spans="1:7" ht="14.5" x14ac:dyDescent="0.3">
      <c r="A28" s="14">
        <v>24</v>
      </c>
      <c r="B28" s="11">
        <f>Results!B26</f>
        <v>0.1</v>
      </c>
      <c r="C28" s="11">
        <f>Results!D26</f>
        <v>1.3733924772444781</v>
      </c>
      <c r="D28" s="4">
        <f>Results!E26</f>
        <v>30</v>
      </c>
      <c r="E28" s="11">
        <f t="shared" si="6"/>
        <v>0.49145315546220369</v>
      </c>
      <c r="F28" s="11">
        <f t="shared" si="7"/>
        <v>-0.39145315546220372</v>
      </c>
      <c r="G28" s="11">
        <f t="shared" si="8"/>
        <v>0.59145315546220367</v>
      </c>
    </row>
    <row r="29" spans="1:7" ht="14.5" x14ac:dyDescent="0.3">
      <c r="A29" s="14">
        <v>25</v>
      </c>
      <c r="B29" s="11">
        <f>Results!B27</f>
        <v>0.46666666666666667</v>
      </c>
      <c r="C29" s="11">
        <f>Results!D27</f>
        <v>0.97320421124325662</v>
      </c>
      <c r="D29" s="4">
        <f>Results!E27</f>
        <v>30</v>
      </c>
      <c r="E29" s="11">
        <f t="shared" si="6"/>
        <v>0.34825025507946189</v>
      </c>
      <c r="F29" s="11">
        <f t="shared" si="7"/>
        <v>0.11841641158720478</v>
      </c>
      <c r="G29" s="11">
        <f t="shared" si="8"/>
        <v>0.81491692174612851</v>
      </c>
    </row>
    <row r="30" spans="1:7" ht="14.5" x14ac:dyDescent="0.3">
      <c r="A30" s="14">
        <v>26</v>
      </c>
      <c r="B30" s="11">
        <f>Results!B28</f>
        <v>0.36666666666666664</v>
      </c>
      <c r="C30" s="11">
        <f>Results!D28</f>
        <v>1.2726115785600325</v>
      </c>
      <c r="D30" s="4">
        <f>Results!E28</f>
        <v>30</v>
      </c>
      <c r="E30" s="11">
        <f t="shared" si="6"/>
        <v>0.45538983671725125</v>
      </c>
      <c r="F30" s="11">
        <f t="shared" si="7"/>
        <v>-8.872317005058461E-2</v>
      </c>
      <c r="G30" s="11">
        <f t="shared" si="8"/>
        <v>0.82205650338391789</v>
      </c>
    </row>
  </sheetData>
  <mergeCells count="5">
    <mergeCell ref="A3:G3"/>
    <mergeCell ref="F4:G4"/>
    <mergeCell ref="I3:O3"/>
    <mergeCell ref="N4:O4"/>
    <mergeCell ref="A1:O1"/>
  </mergeCells>
  <phoneticPr fontId="2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2" workbookViewId="0">
      <selection activeCell="B3" sqref="B3:B28"/>
    </sheetView>
  </sheetViews>
  <sheetFormatPr defaultColWidth="8.90625" defaultRowHeight="14" x14ac:dyDescent="0.25"/>
  <cols>
    <col min="1" max="1" width="8.90625" style="46"/>
    <col min="2" max="2" width="39.90625" style="46" customWidth="1"/>
    <col min="3" max="3" width="8.90625" style="46" customWidth="1"/>
    <col min="4" max="9" width="8.90625" style="46"/>
    <col min="10" max="10" width="18" style="46" customWidth="1"/>
    <col min="11" max="11" width="5.36328125" style="46" customWidth="1"/>
    <col min="12" max="16384" width="8.90625" style="46"/>
  </cols>
  <sheetData>
    <row r="1" spans="1:11" ht="82.25" customHeight="1" x14ac:dyDescent="0.25">
      <c r="A1" s="168" t="s">
        <v>1290</v>
      </c>
      <c r="B1" s="162"/>
      <c r="C1" s="162"/>
      <c r="D1" s="162"/>
      <c r="E1" s="162"/>
      <c r="F1" s="162"/>
      <c r="G1" s="162"/>
      <c r="H1" s="162"/>
      <c r="I1" s="162"/>
      <c r="J1" s="162"/>
      <c r="K1" s="162"/>
    </row>
    <row r="2" spans="1:11" ht="14.5" x14ac:dyDescent="0.3">
      <c r="A2" s="88" t="s">
        <v>1297</v>
      </c>
      <c r="B2" s="89" t="s">
        <v>2</v>
      </c>
      <c r="C2" s="90">
        <v>1</v>
      </c>
      <c r="D2" s="92">
        <v>2</v>
      </c>
      <c r="E2" s="92">
        <v>3</v>
      </c>
      <c r="F2" s="92">
        <v>4</v>
      </c>
      <c r="G2" s="92">
        <v>5</v>
      </c>
      <c r="H2" s="92">
        <v>6</v>
      </c>
      <c r="I2" s="92">
        <v>7</v>
      </c>
      <c r="J2" s="70" t="s">
        <v>110</v>
      </c>
    </row>
    <row r="3" spans="1:11" x14ac:dyDescent="0.25">
      <c r="A3" s="2">
        <v>1</v>
      </c>
      <c r="B3" s="1" t="str">
        <f>_xlfn.CONCAT(Results!F3,"/",Results!G3)</f>
        <v>令人不快的/令人愉快的</v>
      </c>
      <c r="C3" s="1">
        <f>COUNTIF(DT!A4:A1004,"-3")</f>
        <v>1</v>
      </c>
      <c r="D3" s="1">
        <f>COUNTIF(DT!A4:A1004,"-2")</f>
        <v>0</v>
      </c>
      <c r="E3" s="1">
        <f>COUNTIF(DT!A4:A1004,"-1")</f>
        <v>4</v>
      </c>
      <c r="F3" s="1">
        <f>COUNTIF(DT!A4:A1004,"0")</f>
        <v>8</v>
      </c>
      <c r="G3" s="1">
        <f>COUNTIF(DT!A4:A1004,"1")</f>
        <v>8</v>
      </c>
      <c r="H3" s="1">
        <f>COUNTIF(DT!A4:A1004,"2")</f>
        <v>4</v>
      </c>
      <c r="I3" s="1">
        <f>COUNTIF(DT!A4:A1004,"3")</f>
        <v>5</v>
      </c>
      <c r="J3" s="28" t="str">
        <f>Results!H3</f>
        <v>吸引力</v>
      </c>
    </row>
    <row r="4" spans="1:11" x14ac:dyDescent="0.25">
      <c r="A4" s="2">
        <v>2</v>
      </c>
      <c r="B4" s="1" t="str">
        <f>_xlfn.CONCAT(Results!F4,"/",Results!G4)</f>
        <v>费解的/易懂的</v>
      </c>
      <c r="C4" s="1">
        <f>COUNTIF(DT!B4:B1004,"-3")</f>
        <v>0</v>
      </c>
      <c r="D4" s="1">
        <f>COUNTIF(DT!B4:B1004,"-2")</f>
        <v>1</v>
      </c>
      <c r="E4" s="1">
        <f>COUNTIF(DT!B4:B1004,"-1")</f>
        <v>3</v>
      </c>
      <c r="F4" s="1">
        <f>COUNTIF(DT!B4:B1004,"0")</f>
        <v>9</v>
      </c>
      <c r="G4" s="1">
        <f>COUNTIF(DT!B4:B1004,"1")</f>
        <v>6</v>
      </c>
      <c r="H4" s="1">
        <f>COUNTIF(DT!B4:B1004,"2")</f>
        <v>6</v>
      </c>
      <c r="I4" s="1">
        <f>COUNTIF(DT!B4:B1004,"3")</f>
        <v>5</v>
      </c>
      <c r="J4" s="28" t="str">
        <f>Results!H4</f>
        <v>明晰</v>
      </c>
    </row>
    <row r="5" spans="1:11" x14ac:dyDescent="0.25">
      <c r="A5" s="2">
        <v>3</v>
      </c>
      <c r="B5" s="1" t="str">
        <f>_xlfn.CONCAT(Results!G5,"/",Results!F5)</f>
        <v>平淡无奇的/富创造力的</v>
      </c>
      <c r="C5" s="1">
        <f>COUNTIF(DT!C4:C1004,"-3")</f>
        <v>3</v>
      </c>
      <c r="D5" s="1">
        <f>COUNTIF(DT!C4:C1004,"-2")</f>
        <v>2</v>
      </c>
      <c r="E5" s="1">
        <f>COUNTIF(DT!C4:C1004,"-1")</f>
        <v>7</v>
      </c>
      <c r="F5" s="1">
        <f>COUNTIF(DT!C4:C1004,"0")</f>
        <v>8</v>
      </c>
      <c r="G5" s="1">
        <f>COUNTIF(DT!C4:C1004,"1")</f>
        <v>5</v>
      </c>
      <c r="H5" s="1">
        <f>COUNTIF(DT!C4:C1004,"2")</f>
        <v>2</v>
      </c>
      <c r="I5" s="1">
        <f>COUNTIF(DT!C4:C1004,"3")</f>
        <v>3</v>
      </c>
      <c r="J5" s="28" t="str">
        <f>Results!H5</f>
        <v>新奇</v>
      </c>
    </row>
    <row r="6" spans="1:11" x14ac:dyDescent="0.25">
      <c r="A6" s="2">
        <v>4</v>
      </c>
      <c r="B6" s="1" t="str">
        <f>_xlfn.CONCAT(Results!G6,"/",Results!F6)</f>
        <v>难学会的/容易学会的</v>
      </c>
      <c r="C6" s="1">
        <f>COUNTIF(DT!D4:D1004,"-3")</f>
        <v>0</v>
      </c>
      <c r="D6" s="1">
        <f>COUNTIF(DT!D4:D1004,"-2")</f>
        <v>2</v>
      </c>
      <c r="E6" s="1">
        <f>COUNTIF(DT!D4:D1004,"-1")</f>
        <v>3</v>
      </c>
      <c r="F6" s="1">
        <f>COUNTIF(DT!D4:D1004,"0")</f>
        <v>9</v>
      </c>
      <c r="G6" s="1">
        <f>COUNTIF(DT!D4:D1004,"1")</f>
        <v>4</v>
      </c>
      <c r="H6" s="1">
        <f>COUNTIF(DT!D4:D1004,"2")</f>
        <v>7</v>
      </c>
      <c r="I6" s="1">
        <f>COUNTIF(DT!D4:D1004,"3")</f>
        <v>5</v>
      </c>
      <c r="J6" s="28" t="str">
        <f>Results!H6</f>
        <v>明晰</v>
      </c>
    </row>
    <row r="7" spans="1:11" x14ac:dyDescent="0.25">
      <c r="A7" s="2">
        <v>5</v>
      </c>
      <c r="B7" s="1" t="str">
        <f>_xlfn.CONCAT(Results!G7,"/",Results!F7)</f>
        <v>低劣的/高品质的</v>
      </c>
      <c r="C7" s="1">
        <f>COUNTIF(DT!E4:E1004,"-3")</f>
        <v>0</v>
      </c>
      <c r="D7" s="1">
        <f>COUNTIF(DT!E4:E1004,"-2")</f>
        <v>2</v>
      </c>
      <c r="E7" s="1">
        <f>COUNTIF(DT!E4:E1004,"-1")</f>
        <v>4</v>
      </c>
      <c r="F7" s="1">
        <f>COUNTIF(DT!E4:E1004,"0")</f>
        <v>5</v>
      </c>
      <c r="G7" s="1">
        <f>COUNTIF(DT!E4:E1004,"1")</f>
        <v>5</v>
      </c>
      <c r="H7" s="1">
        <f>COUNTIF(DT!E4:E1004,"2")</f>
        <v>7</v>
      </c>
      <c r="I7" s="1">
        <f>COUNTIF(DT!E4:E1004,"3")</f>
        <v>7</v>
      </c>
      <c r="J7" s="29" t="str">
        <f>Results!H7</f>
        <v>促進</v>
      </c>
    </row>
    <row r="8" spans="1:11" x14ac:dyDescent="0.25">
      <c r="A8" s="2">
        <v>6</v>
      </c>
      <c r="B8" s="1" t="str">
        <f>_xlfn.CONCAT(Results!F8,"/",Results!G8)</f>
        <v>乏味的 /带劲的</v>
      </c>
      <c r="C8" s="1">
        <f>COUNTIF(DT!F4:F1004,"-3")</f>
        <v>2</v>
      </c>
      <c r="D8" s="1">
        <f>COUNTIF(DT!F4:F1004,"-2")</f>
        <v>1</v>
      </c>
      <c r="E8" s="1">
        <f>COUNTIF(DT!F4:F1004,"-1")</f>
        <v>9</v>
      </c>
      <c r="F8" s="1">
        <f>COUNTIF(DT!F4:F1004,"0")</f>
        <v>8</v>
      </c>
      <c r="G8" s="1">
        <f>COUNTIF(DT!F4:F1004,"1")</f>
        <v>5</v>
      </c>
      <c r="H8" s="1">
        <f>COUNTIF(DT!F4:F1004,"2")</f>
        <v>4</v>
      </c>
      <c r="I8" s="1">
        <f>COUNTIF(DT!F4:F1004,"3")</f>
        <v>1</v>
      </c>
      <c r="J8" s="29" t="str">
        <f>Results!H8</f>
        <v>促進</v>
      </c>
    </row>
    <row r="9" spans="1:11" x14ac:dyDescent="0.25">
      <c r="A9" s="2">
        <v>7</v>
      </c>
      <c r="B9" s="1" t="str">
        <f>_xlfn.CONCAT(Results!F9,"/",Results!G9)</f>
        <v>无趣的/有趣的</v>
      </c>
      <c r="C9" s="1">
        <f>COUNTIF(DT!G4:G1004,"-3")</f>
        <v>2</v>
      </c>
      <c r="D9" s="1">
        <f>COUNTIF(DT!G4:G1004,"-2")</f>
        <v>1</v>
      </c>
      <c r="E9" s="1">
        <f>COUNTIF(DT!G4:G1004,"-1")</f>
        <v>9</v>
      </c>
      <c r="F9" s="1">
        <f>COUNTIF(DT!G4:G1004,"0")</f>
        <v>12</v>
      </c>
      <c r="G9" s="1">
        <f>COUNTIF(DT!G4:G1004,"1")</f>
        <v>2</v>
      </c>
      <c r="H9" s="1">
        <f>COUNTIF(DT!G4:G1004,"2")</f>
        <v>4</v>
      </c>
      <c r="I9" s="1">
        <f>COUNTIF(DT!G4:G1004,"3")</f>
        <v>0</v>
      </c>
      <c r="J9" s="29" t="str">
        <f>Results!H9</f>
        <v>促進</v>
      </c>
    </row>
    <row r="10" spans="1:11" x14ac:dyDescent="0.25">
      <c r="A10" s="2">
        <v>8</v>
      </c>
      <c r="B10" s="1" t="str">
        <f>_xlfn.CONCAT(Results!F10,"/",Results!G10)</f>
        <v>无法预测的/可预见的</v>
      </c>
      <c r="C10" s="1">
        <f>COUNTIF(DT!H4:H1004,"-3")</f>
        <v>3</v>
      </c>
      <c r="D10" s="1">
        <f>COUNTIF(DT!H4:H1004,"-2")</f>
        <v>2</v>
      </c>
      <c r="E10" s="1">
        <f>COUNTIF(DT!H4:H1004,"-1")</f>
        <v>1</v>
      </c>
      <c r="F10" s="1">
        <f>COUNTIF(DT!H4:H1004,"0")</f>
        <v>14</v>
      </c>
      <c r="G10" s="1">
        <f>COUNTIF(DT!H4:H1004,"1")</f>
        <v>5</v>
      </c>
      <c r="H10" s="1">
        <f>COUNTIF(DT!H4:H1004,"2")</f>
        <v>4</v>
      </c>
      <c r="I10" s="1">
        <f>COUNTIF(DT!H4:H1004,"3")</f>
        <v>1</v>
      </c>
      <c r="J10" s="28" t="str">
        <f>Results!H10</f>
        <v>可靠性</v>
      </c>
    </row>
    <row r="11" spans="1:11" x14ac:dyDescent="0.25">
      <c r="A11" s="2">
        <v>9</v>
      </c>
      <c r="B11" s="1" t="str">
        <f>_xlfn.CONCAT(Results!G11,"/",Results!F11)</f>
        <v>慢的/快的</v>
      </c>
      <c r="C11" s="1">
        <f>COUNTIF(DT!I4:I1004,"-3")</f>
        <v>1</v>
      </c>
      <c r="D11" s="1">
        <f>COUNTIF(DT!I4:I1004,"-2")</f>
        <v>4</v>
      </c>
      <c r="E11" s="1">
        <f>COUNTIF(DT!I4:I1004,"-1")</f>
        <v>10</v>
      </c>
      <c r="F11" s="1">
        <f>COUNTIF(DT!I4:I1004,"0")</f>
        <v>8</v>
      </c>
      <c r="G11" s="1">
        <f>COUNTIF(DT!I4:I1004,"1")</f>
        <v>5</v>
      </c>
      <c r="H11" s="1">
        <f>COUNTIF(DT!I4:I1004,"2")</f>
        <v>2</v>
      </c>
      <c r="I11" s="1">
        <f>COUNTIF(DT!I4:I1004,"3")</f>
        <v>0</v>
      </c>
      <c r="J11" s="28" t="str">
        <f>Results!H11</f>
        <v>效率</v>
      </c>
    </row>
    <row r="12" spans="1:11" x14ac:dyDescent="0.25">
      <c r="A12" s="2">
        <v>10</v>
      </c>
      <c r="B12" s="1" t="str">
        <f>_xlfn.CONCAT(Results!G12,"/",Results!F12)</f>
        <v>常规的/独创的</v>
      </c>
      <c r="C12" s="1">
        <f>COUNTIF(DT!J4:J1004,"-3")</f>
        <v>2</v>
      </c>
      <c r="D12" s="1">
        <f>COUNTIF(DT!J4:J1004,"-2")</f>
        <v>1</v>
      </c>
      <c r="E12" s="1">
        <f>COUNTIF(DT!J4:J1004,"-1")</f>
        <v>5</v>
      </c>
      <c r="F12" s="1">
        <f>COUNTIF(DT!J4:J1004,"0")</f>
        <v>10</v>
      </c>
      <c r="G12" s="1">
        <f>COUNTIF(DT!J4:J1004,"1")</f>
        <v>9</v>
      </c>
      <c r="H12" s="1">
        <f>COUNTIF(DT!J4:J1004,"2")</f>
        <v>2</v>
      </c>
      <c r="I12" s="1">
        <f>COUNTIF(DT!J4:J1004,"3")</f>
        <v>1</v>
      </c>
      <c r="J12" s="28" t="str">
        <f>Results!H12</f>
        <v>新奇</v>
      </c>
    </row>
    <row r="13" spans="1:11" x14ac:dyDescent="0.25">
      <c r="A13" s="2">
        <v>11</v>
      </c>
      <c r="B13" s="1" t="str">
        <f>_xlfn.CONCAT(Results!F13,"/",Results!G13)</f>
        <v>碍手碍脚的/能提供辅助的</v>
      </c>
      <c r="C13" s="1">
        <f>COUNTIF(DT!K4:K1004,"-3")</f>
        <v>0</v>
      </c>
      <c r="D13" s="1">
        <f>COUNTIF(DT!K4:K1004,"-2")</f>
        <v>2</v>
      </c>
      <c r="E13" s="1">
        <f>COUNTIF(DT!K4:K1004,"-1")</f>
        <v>1</v>
      </c>
      <c r="F13" s="1">
        <f>COUNTIF(DT!K4:K1004,"0")</f>
        <v>7</v>
      </c>
      <c r="G13" s="1">
        <f>COUNTIF(DT!K4:K1004,"1")</f>
        <v>13</v>
      </c>
      <c r="H13" s="1">
        <f>COUNTIF(DT!K4:K1004,"2")</f>
        <v>4</v>
      </c>
      <c r="I13" s="1">
        <f>COUNTIF(DT!K4:K1004,"3")</f>
        <v>3</v>
      </c>
      <c r="J13" s="28" t="str">
        <f>Results!H13</f>
        <v>可靠性</v>
      </c>
    </row>
    <row r="14" spans="1:11" x14ac:dyDescent="0.25">
      <c r="A14" s="2">
        <v>12</v>
      </c>
      <c r="B14" s="1" t="str">
        <f>_xlfn.CONCAT(Results!G14,"/",Results!F14)</f>
        <v>差的/好的</v>
      </c>
      <c r="C14" s="1">
        <f>COUNTIF(DT!L4:L1004,"-3")</f>
        <v>0</v>
      </c>
      <c r="D14" s="1">
        <f>COUNTIF(DT!L4:L1004,"-2")</f>
        <v>1</v>
      </c>
      <c r="E14" s="1">
        <f>COUNTIF(DT!L4:L1004,"-1")</f>
        <v>2</v>
      </c>
      <c r="F14" s="1">
        <f>COUNTIF(DT!L4:L1004,"0")</f>
        <v>10</v>
      </c>
      <c r="G14" s="1">
        <f>COUNTIF(DT!L4:L1004,"1")</f>
        <v>4</v>
      </c>
      <c r="H14" s="1">
        <f>COUNTIF(DT!L4:L1004,"2")</f>
        <v>8</v>
      </c>
      <c r="I14" s="1">
        <f>COUNTIF(DT!L4:L1004,"3")</f>
        <v>5</v>
      </c>
      <c r="J14" s="28" t="str">
        <f>Results!H14</f>
        <v>吸引力</v>
      </c>
    </row>
    <row r="15" spans="1:11" x14ac:dyDescent="0.25">
      <c r="A15" s="2">
        <v>13</v>
      </c>
      <c r="B15" s="1" t="str">
        <f>_xlfn.CONCAT(Results!F15,"/",Results!G15)</f>
        <v>复杂的/简单的</v>
      </c>
      <c r="C15" s="1">
        <f>COUNTIF(DT!M4:M1004,"-3")</f>
        <v>0</v>
      </c>
      <c r="D15" s="1">
        <f>COUNTIF(DT!M4:M1004,"-2")</f>
        <v>3</v>
      </c>
      <c r="E15" s="1">
        <f>COUNTIF(DT!M4:M1004,"-1")</f>
        <v>6</v>
      </c>
      <c r="F15" s="1">
        <f>COUNTIF(DT!M4:M1004,"0")</f>
        <v>8</v>
      </c>
      <c r="G15" s="1">
        <f>COUNTIF(DT!M4:M1004,"1")</f>
        <v>5</v>
      </c>
      <c r="H15" s="1">
        <f>COUNTIF(DT!M4:M1004,"2")</f>
        <v>5</v>
      </c>
      <c r="I15" s="1">
        <f>COUNTIF(DT!M4:M1004,"3")</f>
        <v>3</v>
      </c>
      <c r="J15" s="28" t="str">
        <f>Results!H15</f>
        <v>明晰</v>
      </c>
    </row>
    <row r="16" spans="1:11" x14ac:dyDescent="0.25">
      <c r="A16" s="2">
        <v>14</v>
      </c>
      <c r="B16" s="1" t="str">
        <f>_xlfn.CONCAT(Results!F16,"/",Results!G16)</f>
        <v>讨厌的/迷人的</v>
      </c>
      <c r="C16" s="1">
        <f>COUNTIF(DT!N4:N1004,"-3")</f>
        <v>0</v>
      </c>
      <c r="D16" s="1">
        <f>COUNTIF(DT!N4:N1004,"-2")</f>
        <v>1</v>
      </c>
      <c r="E16" s="1">
        <f>COUNTIF(DT!N4:N1004,"-1")</f>
        <v>4</v>
      </c>
      <c r="F16" s="1">
        <f>COUNTIF(DT!N4:N1004,"0")</f>
        <v>12</v>
      </c>
      <c r="G16" s="1">
        <f>COUNTIF(DT!N4:N1004,"1")</f>
        <v>8</v>
      </c>
      <c r="H16" s="1">
        <f>COUNTIF(DT!N4:N1004,"2")</f>
        <v>4</v>
      </c>
      <c r="I16" s="1">
        <f>COUNTIF(DT!N4:N1004,"3")</f>
        <v>1</v>
      </c>
      <c r="J16" s="28" t="str">
        <f>Results!H16</f>
        <v>吸引力</v>
      </c>
    </row>
    <row r="17" spans="1:10" x14ac:dyDescent="0.25">
      <c r="A17" s="2">
        <v>15</v>
      </c>
      <c r="B17" s="1" t="str">
        <f>_xlfn.CONCAT(Results!F17,"/",Results!G17)</f>
        <v>传统的/新颖的</v>
      </c>
      <c r="C17" s="1">
        <f>COUNTIF(DT!O4:O1004,"-3")</f>
        <v>2</v>
      </c>
      <c r="D17" s="1">
        <f>COUNTIF(DT!O4:O1004,"-2")</f>
        <v>1</v>
      </c>
      <c r="E17" s="1">
        <f>COUNTIF(DT!O4:O1004,"-1")</f>
        <v>4</v>
      </c>
      <c r="F17" s="1">
        <f>COUNTIF(DT!O4:O1004,"0")</f>
        <v>10</v>
      </c>
      <c r="G17" s="1">
        <f>COUNTIF(DT!O4:O1004,"1")</f>
        <v>11</v>
      </c>
      <c r="H17" s="1">
        <f>COUNTIF(DT!O4:O1004,"2")</f>
        <v>1</v>
      </c>
      <c r="I17" s="1">
        <f>COUNTIF(DT!O4:O1004,"3")</f>
        <v>1</v>
      </c>
      <c r="J17" s="28" t="str">
        <f>Results!H17</f>
        <v>新奇</v>
      </c>
    </row>
    <row r="18" spans="1:10" x14ac:dyDescent="0.25">
      <c r="A18" s="2">
        <v>16</v>
      </c>
      <c r="B18" s="1" t="str">
        <f>_xlfn.CONCAT(Results!F18,"/",Results!G18)</f>
        <v>令人难受的/适意的</v>
      </c>
      <c r="C18" s="1">
        <f>COUNTIF(DT!P4:P1004,"-3")</f>
        <v>1</v>
      </c>
      <c r="D18" s="1">
        <f>COUNTIF(DT!P4:P1004,"-2")</f>
        <v>1</v>
      </c>
      <c r="E18" s="1">
        <f>COUNTIF(DT!P4:P1004,"-1")</f>
        <v>6</v>
      </c>
      <c r="F18" s="1">
        <f>COUNTIF(DT!P4:P1004,"0")</f>
        <v>10</v>
      </c>
      <c r="G18" s="1">
        <f>COUNTIF(DT!P4:P1004,"1")</f>
        <v>7</v>
      </c>
      <c r="H18" s="1">
        <f>COUNTIF(DT!P4:P1004,"2")</f>
        <v>2</v>
      </c>
      <c r="I18" s="1">
        <f>COUNTIF(DT!P4:P1004,"3")</f>
        <v>3</v>
      </c>
      <c r="J18" s="28" t="str">
        <f>Results!H18</f>
        <v>吸引力</v>
      </c>
    </row>
    <row r="19" spans="1:10" x14ac:dyDescent="0.25">
      <c r="A19" s="2">
        <v>17</v>
      </c>
      <c r="B19" s="1" t="str">
        <f>_xlfn.CONCAT(Results!G19,"/",Results!F19)</f>
        <v>靠不住的 /稳当的</v>
      </c>
      <c r="C19" s="1">
        <f>COUNTIF(DT!Q4:Q1004,"-3")</f>
        <v>0</v>
      </c>
      <c r="D19" s="1">
        <f>COUNTIF(DT!Q4:Q1004,"-2")</f>
        <v>2</v>
      </c>
      <c r="E19" s="1">
        <f>COUNTIF(DT!Q4:Q1004,"-1")</f>
        <v>4</v>
      </c>
      <c r="F19" s="1">
        <f>COUNTIF(DT!Q4:Q1004,"0")</f>
        <v>7</v>
      </c>
      <c r="G19" s="1">
        <f>COUNTIF(DT!Q4:Q1004,"1")</f>
        <v>10</v>
      </c>
      <c r="H19" s="1">
        <f>COUNTIF(DT!Q4:Q1004,"2")</f>
        <v>4</v>
      </c>
      <c r="I19" s="1">
        <f>COUNTIF(DT!Q4:Q1004,"3")</f>
        <v>3</v>
      </c>
      <c r="J19" s="28" t="str">
        <f>Results!H19</f>
        <v>可靠性</v>
      </c>
    </row>
    <row r="20" spans="1:10" x14ac:dyDescent="0.25">
      <c r="A20" s="2">
        <v>18</v>
      </c>
      <c r="B20" s="1" t="str">
        <f>_xlfn.CONCAT(Results!F20,"/",Results!G20)</f>
        <v>令人兴奋的/令人昏昏欲睡的</v>
      </c>
      <c r="C20" s="1">
        <f>COUNTIF(DT!R4:R1004,"-3")</f>
        <v>0</v>
      </c>
      <c r="D20" s="1">
        <f>COUNTIF(DT!R4:R1004,"-2")</f>
        <v>3</v>
      </c>
      <c r="E20" s="1">
        <f>COUNTIF(DT!R4:R1004,"-1")</f>
        <v>6</v>
      </c>
      <c r="F20" s="1">
        <f>COUNTIF(DT!R4:R1004,"0")</f>
        <v>18</v>
      </c>
      <c r="G20" s="1">
        <f>COUNTIF(DT!R4:R1004,"1")</f>
        <v>2</v>
      </c>
      <c r="H20" s="1">
        <f>COUNTIF(DT!R4:R1004,"2")</f>
        <v>1</v>
      </c>
      <c r="I20" s="1">
        <f>COUNTIF(DT!R4:R1004,"3")</f>
        <v>0</v>
      </c>
      <c r="J20" s="29" t="str">
        <f>Results!H20</f>
        <v>促進</v>
      </c>
    </row>
    <row r="21" spans="1:10" x14ac:dyDescent="0.25">
      <c r="A21" s="2">
        <v>19</v>
      </c>
      <c r="B21" s="1" t="str">
        <f>_xlfn.CONCAT(Results!G21,"/",Results!F21)</f>
        <v>不合期望的/符合预期的</v>
      </c>
      <c r="C21" s="1">
        <f>COUNTIF(DT!S4:S1004,"-3")</f>
        <v>0</v>
      </c>
      <c r="D21" s="1">
        <f>COUNTIF(DT!S4:S1004,"-2")</f>
        <v>1</v>
      </c>
      <c r="E21" s="1">
        <f>COUNTIF(DT!S4:S1004,"-1")</f>
        <v>6</v>
      </c>
      <c r="F21" s="1">
        <f>COUNTIF(DT!S4:S1004,"0")</f>
        <v>16</v>
      </c>
      <c r="G21" s="1">
        <f>COUNTIF(DT!S4:S1004,"1")</f>
        <v>5</v>
      </c>
      <c r="H21" s="1">
        <f>COUNTIF(DT!S4:S1004,"2")</f>
        <v>2</v>
      </c>
      <c r="I21" s="1">
        <f>COUNTIF(DT!S4:S1004,"3")</f>
        <v>0</v>
      </c>
      <c r="J21" s="28" t="str">
        <f>Results!H21</f>
        <v>可靠性</v>
      </c>
    </row>
    <row r="22" spans="1:10" x14ac:dyDescent="0.25">
      <c r="A22" s="2">
        <v>20</v>
      </c>
      <c r="B22" s="1" t="str">
        <f>_xlfn.CONCAT(Results!F22,"/",Results!G22)</f>
        <v>低效的/高效的</v>
      </c>
      <c r="C22" s="1">
        <f>COUNTIF(DT!T4:T1004,"-3")</f>
        <v>0</v>
      </c>
      <c r="D22" s="1">
        <f>COUNTIF(DT!T4:T1004,"-2")</f>
        <v>2</v>
      </c>
      <c r="E22" s="1">
        <f>COUNTIF(DT!T4:T1004,"-1")</f>
        <v>5</v>
      </c>
      <c r="F22" s="1">
        <f>COUNTIF(DT!T4:T1004,"0")</f>
        <v>12</v>
      </c>
      <c r="G22" s="1">
        <f>COUNTIF(DT!T4:T1004,"1")</f>
        <v>4</v>
      </c>
      <c r="H22" s="1">
        <f>COUNTIF(DT!T4:T1004,"2")</f>
        <v>6</v>
      </c>
      <c r="I22" s="1">
        <f>COUNTIF(DT!T4:T1004,"3")</f>
        <v>1</v>
      </c>
      <c r="J22" s="28" t="str">
        <f>Results!H22</f>
        <v>效率</v>
      </c>
    </row>
    <row r="23" spans="1:10" x14ac:dyDescent="0.25">
      <c r="A23" s="6">
        <v>21</v>
      </c>
      <c r="B23" s="1" t="str">
        <f>_xlfn.CONCAT(Results!G23,"/",Results!F23)</f>
        <v>令人眼花缭乱的/一目了然的</v>
      </c>
      <c r="C23" s="1">
        <f>COUNTIF(DT!U4:U1004,"-3")</f>
        <v>0</v>
      </c>
      <c r="D23" s="1">
        <f>COUNTIF(DT!U4:U1004,"-2")</f>
        <v>2</v>
      </c>
      <c r="E23" s="1">
        <f>COUNTIF(DT!U4:U1004,"-1")</f>
        <v>3</v>
      </c>
      <c r="F23" s="1">
        <f>COUNTIF(DT!U4:U1004,"0")</f>
        <v>9</v>
      </c>
      <c r="G23" s="1">
        <f>COUNTIF(DT!U4:U1004,"1")</f>
        <v>5</v>
      </c>
      <c r="H23" s="1">
        <f>COUNTIF(DT!U4:U1004,"2")</f>
        <v>7</v>
      </c>
      <c r="I23" s="1">
        <f>COUNTIF(DT!U4:U1004,"3")</f>
        <v>4</v>
      </c>
      <c r="J23" s="28" t="str">
        <f>Results!H23</f>
        <v>明晰</v>
      </c>
    </row>
    <row r="24" spans="1:10" x14ac:dyDescent="0.25">
      <c r="A24" s="6">
        <v>22</v>
      </c>
      <c r="B24" s="1" t="str">
        <f>_xlfn.CONCAT(Results!F24,"/",Results!G24)</f>
        <v>不实用的/实用的</v>
      </c>
      <c r="C24" s="1">
        <f>COUNTIF(DT!V4:V1004,"-3")</f>
        <v>0</v>
      </c>
      <c r="D24" s="1">
        <f>COUNTIF(DT!V4:V1004,"-2")</f>
        <v>1</v>
      </c>
      <c r="E24" s="1">
        <f>COUNTIF(DT!V4:V1004,"-1")</f>
        <v>1</v>
      </c>
      <c r="F24" s="1">
        <f>COUNTIF(DT!V4:V1004,"0")</f>
        <v>9</v>
      </c>
      <c r="G24" s="1">
        <f>COUNTIF(DT!V4:V1004,"1")</f>
        <v>7</v>
      </c>
      <c r="H24" s="1">
        <f>COUNTIF(DT!V4:V1004,"2")</f>
        <v>9</v>
      </c>
      <c r="I24" s="1">
        <f>COUNTIF(DT!V4:V1004,"3")</f>
        <v>3</v>
      </c>
      <c r="J24" s="28" t="str">
        <f>Results!H24</f>
        <v>效率</v>
      </c>
    </row>
    <row r="25" spans="1:10" x14ac:dyDescent="0.25">
      <c r="A25" s="6">
        <v>23</v>
      </c>
      <c r="B25" s="1" t="str">
        <f>_xlfn.CONCAT(Results!G25,"/",Results!F25)</f>
        <v>杂乱无章的/井然有序的</v>
      </c>
      <c r="C25" s="1">
        <f>COUNTIF(DT!W4:W1004,"-3")</f>
        <v>0</v>
      </c>
      <c r="D25" s="1">
        <f>COUNTIF(DT!W4:W1004,"-2")</f>
        <v>2</v>
      </c>
      <c r="E25" s="1">
        <f>COUNTIF(DT!W4:W1004,"-1")</f>
        <v>3</v>
      </c>
      <c r="F25" s="1">
        <f>COUNTIF(DT!W4:W1004,"0")</f>
        <v>8</v>
      </c>
      <c r="G25" s="1">
        <f>COUNTIF(DT!W4:W1004,"1")</f>
        <v>7</v>
      </c>
      <c r="H25" s="1">
        <f>COUNTIF(DT!W4:W1004,"2")</f>
        <v>6</v>
      </c>
      <c r="I25" s="1">
        <f>COUNTIF(DT!W4:W1004,"3")</f>
        <v>4</v>
      </c>
      <c r="J25" s="28" t="str">
        <f>Results!H25</f>
        <v>效率</v>
      </c>
    </row>
    <row r="26" spans="1:10" x14ac:dyDescent="0.25">
      <c r="A26" s="6">
        <v>24</v>
      </c>
      <c r="B26" s="1" t="str">
        <f>_xlfn.CONCAT(Results!G26,"/",Results!F26)</f>
        <v>无吸引力的/吸引人的</v>
      </c>
      <c r="C26" s="1">
        <f>COUNTIF(DT!X4:X1004,"-3")</f>
        <v>2</v>
      </c>
      <c r="D26" s="1">
        <f>COUNTIF(DT!X4:X1004,"-2")</f>
        <v>1</v>
      </c>
      <c r="E26" s="1">
        <f>COUNTIF(DT!X4:X1004,"-1")</f>
        <v>5</v>
      </c>
      <c r="F26" s="1">
        <f>COUNTIF(DT!X4:X1004,"0")</f>
        <v>11</v>
      </c>
      <c r="G26" s="1">
        <f>COUNTIF(DT!X4:X1004,"1")</f>
        <v>7</v>
      </c>
      <c r="H26" s="1">
        <f>COUNTIF(DT!X4:X1004,"2")</f>
        <v>3</v>
      </c>
      <c r="I26" s="1">
        <f>COUNTIF(DT!X4:X1004,"3")</f>
        <v>1</v>
      </c>
      <c r="J26" s="28" t="str">
        <f>Results!H26</f>
        <v>吸引力</v>
      </c>
    </row>
    <row r="27" spans="1:10" x14ac:dyDescent="0.25">
      <c r="A27" s="6">
        <v>25</v>
      </c>
      <c r="B27" s="1" t="str">
        <f>_xlfn.CONCAT(Results!G27,"/",Results!F27)</f>
        <v>令人反感的/引起好感的</v>
      </c>
      <c r="C27" s="1">
        <f>COUNTIF(DT!Y4:Y1004,"-3")</f>
        <v>0</v>
      </c>
      <c r="D27" s="1">
        <f>COUNTIF(DT!Y4:Y1004,"-2")</f>
        <v>0</v>
      </c>
      <c r="E27" s="1">
        <f>COUNTIF(DT!Y4:Y1004,"-1")</f>
        <v>4</v>
      </c>
      <c r="F27" s="1">
        <f>COUNTIF(DT!Y4:Y1004,"0")</f>
        <v>13</v>
      </c>
      <c r="G27" s="1">
        <f>COUNTIF(DT!Y4:Y1004,"1")</f>
        <v>9</v>
      </c>
      <c r="H27" s="1">
        <f>COUNTIF(DT!Y4:Y1004,"2")</f>
        <v>3</v>
      </c>
      <c r="I27" s="1">
        <f>COUNTIF(DT!Y4:Y1004,"3")</f>
        <v>1</v>
      </c>
      <c r="J27" s="28" t="str">
        <f>Results!H27</f>
        <v>吸引力</v>
      </c>
    </row>
    <row r="28" spans="1:10" x14ac:dyDescent="0.25">
      <c r="A28" s="6">
        <v>26</v>
      </c>
      <c r="B28" s="1" t="str">
        <f>_xlfn.CONCAT(Results!F28,"/",Results!G28)</f>
        <v>保守的/创新的</v>
      </c>
      <c r="C28" s="1">
        <f>COUNTIF(DT!Z4:Z1004,"-3")</f>
        <v>2</v>
      </c>
      <c r="D28" s="1">
        <f>COUNTIF(DT!Z4:Z1004,"-2")</f>
        <v>1</v>
      </c>
      <c r="E28" s="1">
        <f>COUNTIF(DT!Z4:Z1004,"-1")</f>
        <v>1</v>
      </c>
      <c r="F28" s="1">
        <f>COUNTIF(DT!Z4:Z1004,"0")</f>
        <v>10</v>
      </c>
      <c r="G28" s="1">
        <f>COUNTIF(DT!Z4:Z1004,"1")</f>
        <v>12</v>
      </c>
      <c r="H28" s="1">
        <f>COUNTIF(DT!Z4:Z1004,"2")</f>
        <v>4</v>
      </c>
      <c r="I28" s="1">
        <f>COUNTIF(DT!Z4:Z1004,"3")</f>
        <v>0</v>
      </c>
      <c r="J28" s="28" t="str">
        <f>Results!H28</f>
        <v>新奇</v>
      </c>
    </row>
  </sheetData>
  <mergeCells count="1">
    <mergeCell ref="A1:K1"/>
  </mergeCells>
  <phoneticPr fontId="26"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8" workbookViewId="0">
      <selection activeCell="J43" sqref="J43"/>
    </sheetView>
  </sheetViews>
  <sheetFormatPr defaultColWidth="9.08984375" defaultRowHeight="14" x14ac:dyDescent="0.25"/>
  <cols>
    <col min="1" max="1" width="8.90625" customWidth="1"/>
    <col min="2" max="2" width="11" customWidth="1"/>
    <col min="3" max="3" width="5.08984375" customWidth="1"/>
    <col min="4" max="4" width="9.08984375" customWidth="1"/>
    <col min="5" max="5" width="10.90625" customWidth="1"/>
    <col min="6" max="6" width="4.90625" customWidth="1"/>
    <col min="7" max="7" width="9.08984375" customWidth="1"/>
    <col min="8" max="8" width="11.08984375" customWidth="1"/>
    <col min="9" max="9" width="4.90625" customWidth="1"/>
    <col min="10" max="10" width="8.54296875" customWidth="1"/>
    <col min="11" max="11" width="10.6328125" customWidth="1"/>
    <col min="12" max="12" width="5.54296875" customWidth="1"/>
    <col min="13" max="13" width="9" customWidth="1"/>
    <col min="14" max="14" width="10.6328125" customWidth="1"/>
    <col min="15" max="15" width="5.08984375" customWidth="1"/>
    <col min="16" max="16" width="9.6328125" customWidth="1"/>
    <col min="17" max="17" width="10.6328125" customWidth="1"/>
  </cols>
  <sheetData>
    <row r="1" spans="1:18" ht="55.25" customHeight="1" x14ac:dyDescent="0.25">
      <c r="A1" s="149" t="s">
        <v>1284</v>
      </c>
      <c r="B1" s="169"/>
      <c r="C1" s="169"/>
      <c r="D1" s="169"/>
      <c r="E1" s="169"/>
      <c r="F1" s="169"/>
      <c r="G1" s="169"/>
      <c r="H1" s="169"/>
      <c r="I1" s="169"/>
      <c r="J1" s="169"/>
      <c r="K1" s="169"/>
      <c r="L1" s="169"/>
      <c r="M1" s="169"/>
      <c r="N1" s="169"/>
      <c r="O1" s="169"/>
      <c r="P1" s="169"/>
      <c r="Q1" s="169"/>
      <c r="R1" s="169"/>
    </row>
    <row r="2" spans="1:18" s="46" customFormat="1" ht="18.649999999999999" customHeight="1" x14ac:dyDescent="0.25">
      <c r="A2" s="55"/>
      <c r="B2" s="56"/>
      <c r="C2" s="56"/>
      <c r="D2" s="56"/>
      <c r="E2" s="56"/>
      <c r="F2" s="56"/>
      <c r="G2" s="56"/>
      <c r="H2" s="56"/>
      <c r="I2" s="56"/>
      <c r="J2" s="56"/>
      <c r="K2" s="56"/>
      <c r="L2" s="56"/>
      <c r="M2" s="56"/>
      <c r="N2" s="56"/>
      <c r="O2" s="56"/>
      <c r="P2" s="56"/>
      <c r="Q2" s="56"/>
      <c r="R2" s="56"/>
    </row>
    <row r="3" spans="1:18" s="46" customFormat="1" ht="157.75" customHeight="1" x14ac:dyDescent="0.25">
      <c r="A3" s="170" t="s">
        <v>1291</v>
      </c>
      <c r="B3" s="168"/>
      <c r="C3" s="168"/>
      <c r="D3" s="168"/>
      <c r="E3" s="168"/>
      <c r="F3" s="168"/>
      <c r="G3" s="168"/>
      <c r="H3" s="168"/>
      <c r="I3" s="168"/>
      <c r="J3" s="168"/>
      <c r="K3" s="168"/>
      <c r="L3" s="168"/>
      <c r="M3" s="168"/>
      <c r="N3" s="168"/>
      <c r="O3" s="168"/>
      <c r="P3" s="168"/>
      <c r="Q3" s="168"/>
      <c r="R3" s="56"/>
    </row>
    <row r="5" spans="1:18" x14ac:dyDescent="0.25">
      <c r="A5" s="153" t="str">
        <f>VLOOKUP(Read_First!B5,Items!A1:BI50,54,FALSE)</f>
        <v>吸引力</v>
      </c>
      <c r="B5" s="153"/>
      <c r="D5" s="157" t="str">
        <f>VLOOKUP(Read_First!B5,Items!A1:BI50,55,FALSE)</f>
        <v>明晰</v>
      </c>
      <c r="E5" s="157"/>
      <c r="G5" s="157" t="str">
        <f>VLOOKUP(Read_First!B5,Items!A1:BI50,56,FALSE)</f>
        <v>效率</v>
      </c>
      <c r="H5" s="157"/>
      <c r="J5" s="157" t="str">
        <f>VLOOKUP(Read_First!B5,Items!A1:BI50,57,FALSE)</f>
        <v>可靠性</v>
      </c>
      <c r="K5" s="157"/>
      <c r="M5" s="157" t="str">
        <f>VLOOKUP(Read_First!B5,Items!A1:BI50,58,FALSE)</f>
        <v>促進</v>
      </c>
      <c r="N5" s="157"/>
      <c r="P5" s="157" t="str">
        <f>VLOOKUP(Read_First!B5,Items!A1:BI50,59,FALSE)</f>
        <v>新奇</v>
      </c>
      <c r="Q5" s="157"/>
    </row>
    <row r="6" spans="1:18" ht="14.5" x14ac:dyDescent="0.3">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5">
      <c r="A7" s="94" t="s">
        <v>36</v>
      </c>
      <c r="B7" s="95">
        <f>CORREL(DT!A4:A1004,DT!L4:L1004)</f>
        <v>0.71826206309489871</v>
      </c>
      <c r="D7" s="94" t="s">
        <v>5</v>
      </c>
      <c r="E7" s="95">
        <f>CORREL(DT!B4:B1004,DT!D4:D1004)</f>
        <v>0.2105501785470138</v>
      </c>
      <c r="G7" s="94" t="s">
        <v>11</v>
      </c>
      <c r="H7" s="95">
        <f>CORREL(DT!I4:I1004,DT!T4:T1004)</f>
        <v>0.42316363302800514</v>
      </c>
      <c r="J7" s="94" t="s">
        <v>17</v>
      </c>
      <c r="K7" s="95">
        <f>CORREL(DT!H4:H1004,DT!K4:K1004)</f>
        <v>0.33990791709144358</v>
      </c>
      <c r="M7" s="94" t="s">
        <v>24</v>
      </c>
      <c r="N7" s="95">
        <f>CORREL(DT!E4:E1004,DT!F4:F1004)</f>
        <v>0.28412163031458859</v>
      </c>
      <c r="P7" s="94" t="s">
        <v>34</v>
      </c>
      <c r="Q7" s="95">
        <f>CORREL(DT!C4:C1004,DT!J4:J1004)</f>
        <v>0.68814438941114942</v>
      </c>
    </row>
    <row r="8" spans="1:18" x14ac:dyDescent="0.25">
      <c r="A8" s="40" t="s">
        <v>37</v>
      </c>
      <c r="B8" s="41">
        <f>CORREL(DT!A4:A1004,DT!N4:N1004)</f>
        <v>0.50076632534444476</v>
      </c>
      <c r="D8" s="40" t="s">
        <v>6</v>
      </c>
      <c r="E8" s="41">
        <f>CORREL(DT!B4:B1004,DT!M4:M1004)</f>
        <v>0.27836145896052855</v>
      </c>
      <c r="G8" s="40" t="s">
        <v>12</v>
      </c>
      <c r="H8" s="41">
        <f>CORREL(DT!I4:I1004,DT!V4:V1004)</f>
        <v>0.40386995272263065</v>
      </c>
      <c r="J8" s="40" t="s">
        <v>18</v>
      </c>
      <c r="K8" s="41">
        <f>CORREL(DT!H4:H1004,DT!Q4:Q1004)</f>
        <v>0.5541866619439495</v>
      </c>
      <c r="M8" s="40" t="s">
        <v>25</v>
      </c>
      <c r="N8" s="41">
        <f>CORREL(DT!E4:E1004,DT!G4:G1004)</f>
        <v>0.37982013127576858</v>
      </c>
      <c r="P8" s="40" t="s">
        <v>33</v>
      </c>
      <c r="Q8" s="41">
        <f>CORREL(DT!C4:C1004,DT!O4:O1004)</f>
        <v>0.47561409521869707</v>
      </c>
    </row>
    <row r="9" spans="1:18" x14ac:dyDescent="0.25">
      <c r="A9" s="40" t="s">
        <v>38</v>
      </c>
      <c r="B9" s="41">
        <f>CORREL(DT!A4:A1004,DT!P4:P1004)</f>
        <v>0.70734236437454867</v>
      </c>
      <c r="D9" s="40" t="s">
        <v>7</v>
      </c>
      <c r="E9" s="41">
        <f>CORREL(DT!B4:B1004,DT!U4:U1004)</f>
        <v>0.35345900530841456</v>
      </c>
      <c r="G9" s="40" t="s">
        <v>13</v>
      </c>
      <c r="H9" s="41">
        <f>CORREL(DT!I4:I1004,DT!W4:W1004)</f>
        <v>0.34920634920634902</v>
      </c>
      <c r="J9" s="40" t="s">
        <v>19</v>
      </c>
      <c r="K9" s="41">
        <f>CORREL(DT!H4:H1004,DT!S4:S1004)</f>
        <v>0.71819261910478727</v>
      </c>
      <c r="M9" s="40" t="s">
        <v>26</v>
      </c>
      <c r="N9" s="41">
        <f>CORREL(DT!E4:E1004,DT!R4:R1004)</f>
        <v>0.46114552001654413</v>
      </c>
      <c r="P9" s="40" t="s">
        <v>32</v>
      </c>
      <c r="Q9" s="41">
        <f>CORREL(DT!C4:C1004,DT!Z4:Z1004)</f>
        <v>0.57626880087736587</v>
      </c>
    </row>
    <row r="10" spans="1:18" x14ac:dyDescent="0.25">
      <c r="A10" s="40" t="s">
        <v>39</v>
      </c>
      <c r="B10" s="41">
        <f>CORREL(DT!A4:A1004,DT!X4:X1004)</f>
        <v>0.53915495092712906</v>
      </c>
      <c r="D10" s="40" t="s">
        <v>8</v>
      </c>
      <c r="E10" s="41">
        <f>CORREL(DT!D4:D1004,DT!M4:M1004)</f>
        <v>0.45306216797717569</v>
      </c>
      <c r="G10" s="40" t="s">
        <v>14</v>
      </c>
      <c r="H10" s="41">
        <f>CORREL(DT!T4:T1004,DT!V4:V1004)</f>
        <v>0.70718514399292609</v>
      </c>
      <c r="J10" s="40" t="s">
        <v>20</v>
      </c>
      <c r="K10" s="41">
        <f>CORREL(DT!K4:K1004,DT!Q4:Q1004)</f>
        <v>0.52032784067439197</v>
      </c>
      <c r="M10" s="40" t="s">
        <v>27</v>
      </c>
      <c r="N10" s="41">
        <f>CORREL(DT!F4:F1004,DT!G4:G1004)</f>
        <v>0.92609580301795824</v>
      </c>
      <c r="P10" s="40" t="s">
        <v>31</v>
      </c>
      <c r="Q10" s="41">
        <f>CORREL(DT!J4:J1004,DT!O4:O1004)</f>
        <v>0.63849274864517813</v>
      </c>
    </row>
    <row r="11" spans="1:18" x14ac:dyDescent="0.25">
      <c r="A11" s="40" t="s">
        <v>40</v>
      </c>
      <c r="B11" s="41">
        <f>CORREL(DT!A4:A1004,DT!Y4:Y1004)</f>
        <v>0.47674087573180834</v>
      </c>
      <c r="D11" s="40" t="s">
        <v>9</v>
      </c>
      <c r="E11" s="41">
        <f>CORREL(DT!D4:D1004,DT!U4:U1004)</f>
        <v>1.9020386690928252E-2</v>
      </c>
      <c r="G11" s="40" t="s">
        <v>15</v>
      </c>
      <c r="H11" s="41">
        <f>CORREL(DT!T4:T1004,DT!W4:W1004)</f>
        <v>0.59179274994893971</v>
      </c>
      <c r="J11" s="40" t="s">
        <v>21</v>
      </c>
      <c r="K11" s="41">
        <f>CORREL(DT!K4:K1004,DT!S4:S1004)</f>
        <v>0.5703992583825469</v>
      </c>
      <c r="M11" s="40" t="s">
        <v>28</v>
      </c>
      <c r="N11" s="41">
        <f>CORREL(DT!F4:F1004,DT!R4:R1004)</f>
        <v>0.7321761800873301</v>
      </c>
      <c r="P11" s="40" t="s">
        <v>30</v>
      </c>
      <c r="Q11" s="41">
        <f>CORREL(DT!J4:J1004,DT!Z4:Z1004)</f>
        <v>0.58089503693365818</v>
      </c>
    </row>
    <row r="12" spans="1:18" x14ac:dyDescent="0.25">
      <c r="A12" s="40" t="s">
        <v>41</v>
      </c>
      <c r="B12" s="41">
        <f>CORREL(DT!L4:L1004,DT!N4:N1004)</f>
        <v>0.6252266621422945</v>
      </c>
      <c r="D12" s="40" t="s">
        <v>10</v>
      </c>
      <c r="E12" s="41">
        <f>CORREL(DT!M4:M1004,DT!U4:U1004)</f>
        <v>0.35577254527518759</v>
      </c>
      <c r="G12" s="40" t="s">
        <v>16</v>
      </c>
      <c r="H12" s="41">
        <f>CORREL(DT!V4:V1004,DT!W4:W1004)</f>
        <v>0.70030651900672913</v>
      </c>
      <c r="J12" s="40" t="s">
        <v>22</v>
      </c>
      <c r="K12" s="41">
        <f>CORREL(DT!Q4:Q1004,DT!S4:S1004)</f>
        <v>0.64128482126520492</v>
      </c>
      <c r="M12" s="40" t="s">
        <v>23</v>
      </c>
      <c r="N12" s="41">
        <f>CORREL(DT!G4:G1004,DT!R4:R1004)</f>
        <v>0.78094848586887333</v>
      </c>
      <c r="P12" s="40" t="s">
        <v>29</v>
      </c>
      <c r="Q12" s="41">
        <f>CORREL(DT!O4:O1004,DT!Z4:Z1004)</f>
        <v>0.86167917147269024</v>
      </c>
    </row>
    <row r="13" spans="1:18" x14ac:dyDescent="0.25">
      <c r="A13" s="40" t="s">
        <v>42</v>
      </c>
      <c r="B13" s="41">
        <f>CORREL(DT!L4:L1004,DT!P4:P1004)</f>
        <v>0.80729492480694498</v>
      </c>
      <c r="D13" s="42" t="s">
        <v>828</v>
      </c>
      <c r="E13" s="41">
        <f>AVERAGE(E7:E12)</f>
        <v>0.27837095712654142</v>
      </c>
      <c r="G13" s="42" t="s">
        <v>828</v>
      </c>
      <c r="H13" s="41">
        <f>AVERAGE(H7:H12)</f>
        <v>0.52925405798426328</v>
      </c>
      <c r="J13" s="42" t="s">
        <v>828</v>
      </c>
      <c r="K13" s="41">
        <f>AVERAGE(K7:K12)</f>
        <v>0.55738318641038742</v>
      </c>
      <c r="M13" s="42" t="s">
        <v>828</v>
      </c>
      <c r="N13" s="41">
        <f>AVERAGE(N7:N12)</f>
        <v>0.59405129176351057</v>
      </c>
      <c r="P13" s="42" t="s">
        <v>828</v>
      </c>
      <c r="Q13" s="41">
        <f>AVERAGE(Q7:Q12)</f>
        <v>0.63684904042645651</v>
      </c>
    </row>
    <row r="14" spans="1:18" ht="14.5" x14ac:dyDescent="0.3">
      <c r="A14" s="40" t="s">
        <v>43</v>
      </c>
      <c r="B14" s="41">
        <f>CORREL(DT!L4:L1004,DT!X4:X1004)</f>
        <v>0.69118745374037693</v>
      </c>
      <c r="C14" s="8"/>
      <c r="D14" s="57" t="s">
        <v>4</v>
      </c>
      <c r="E14" s="58">
        <f>(4*E13)/(1+(3*E13))</f>
        <v>0.60676585395483429</v>
      </c>
      <c r="F14" s="60"/>
      <c r="G14" s="57" t="s">
        <v>4</v>
      </c>
      <c r="H14" s="58">
        <f>(4*H13)/(1+(3*H13))</f>
        <v>0.81808763310861943</v>
      </c>
      <c r="I14" s="60"/>
      <c r="J14" s="57" t="s">
        <v>4</v>
      </c>
      <c r="K14" s="58">
        <f>(4*K13)/(1+(3*K13))</f>
        <v>0.83435926628412094</v>
      </c>
      <c r="L14" s="60"/>
      <c r="M14" s="57" t="s">
        <v>4</v>
      </c>
      <c r="N14" s="58">
        <f>(4*N13)/(1+(3*N13))</f>
        <v>0.85408833355987634</v>
      </c>
      <c r="O14" s="59"/>
      <c r="P14" s="57" t="s">
        <v>4</v>
      </c>
      <c r="Q14" s="58">
        <f>(4*Q13)/(1+(3*Q13))</f>
        <v>0.87522931447544627</v>
      </c>
    </row>
    <row r="15" spans="1:18" x14ac:dyDescent="0.25">
      <c r="A15" s="40" t="s">
        <v>44</v>
      </c>
      <c r="B15" s="41">
        <f>CORREL(DT!L4:L1004,DT!Y4:Y1004)</f>
        <v>0.76008084555465016</v>
      </c>
      <c r="D15" s="46"/>
      <c r="E15" s="46"/>
      <c r="F15" s="46"/>
      <c r="G15" s="46"/>
      <c r="H15" s="46"/>
      <c r="I15" s="46"/>
      <c r="J15" s="46"/>
      <c r="K15" s="46"/>
      <c r="L15" s="46"/>
      <c r="M15" s="46"/>
      <c r="N15" s="46"/>
      <c r="O15" s="46"/>
      <c r="P15" s="46"/>
      <c r="Q15" s="46"/>
    </row>
    <row r="16" spans="1:18" x14ac:dyDescent="0.25">
      <c r="A16" s="40" t="s">
        <v>45</v>
      </c>
      <c r="B16" s="41">
        <f>CORREL(DT!N4:N1004,DT!P4:P1004)</f>
        <v>0.7069255695918073</v>
      </c>
    </row>
    <row r="17" spans="1:18" x14ac:dyDescent="0.25">
      <c r="A17" s="40" t="s">
        <v>46</v>
      </c>
      <c r="B17" s="41">
        <f>CORREL(DT!N4:N1004,DT!X4:X1004)</f>
        <v>0.60704450695595757</v>
      </c>
    </row>
    <row r="18" spans="1:18" x14ac:dyDescent="0.25">
      <c r="A18" s="40" t="s">
        <v>47</v>
      </c>
      <c r="B18" s="41">
        <f>CORREL(DT!N4:N1004,DT!Y4:Y1004)</f>
        <v>0.73581246454512361</v>
      </c>
    </row>
    <row r="19" spans="1:18" x14ac:dyDescent="0.25">
      <c r="A19" s="40" t="s">
        <v>48</v>
      </c>
      <c r="B19" s="41">
        <f>CORREL(DT!P4:P1004,DT!X4:X1004)</f>
        <v>0.72780306689312579</v>
      </c>
    </row>
    <row r="20" spans="1:18" x14ac:dyDescent="0.25">
      <c r="A20" s="40" t="s">
        <v>116</v>
      </c>
      <c r="B20" s="41">
        <f>CORREL(DT!P4:P1004,DT!Y4:Y1004)</f>
        <v>0.74469597786755504</v>
      </c>
    </row>
    <row r="21" spans="1:18" x14ac:dyDescent="0.25">
      <c r="A21" s="40" t="s">
        <v>35</v>
      </c>
      <c r="B21" s="41">
        <f>CORREL(DT!X4:X1004,DT!Y4:Y1004)</f>
        <v>0.84104834084496027</v>
      </c>
    </row>
    <row r="22" spans="1:18" x14ac:dyDescent="0.25">
      <c r="A22" s="42" t="s">
        <v>828</v>
      </c>
      <c r="B22" s="41">
        <f>AVERAGE(B7:B21)</f>
        <v>0.67929242616104157</v>
      </c>
    </row>
    <row r="23" spans="1:18" x14ac:dyDescent="0.25">
      <c r="A23" s="57" t="s">
        <v>4</v>
      </c>
      <c r="B23" s="58">
        <f>(6*B22)/(1+(5*B22))</f>
        <v>0.92705326139583466</v>
      </c>
    </row>
    <row r="24" spans="1:18" x14ac:dyDescent="0.25">
      <c r="A24" s="46"/>
      <c r="B24" s="46"/>
    </row>
    <row r="25" spans="1:18" x14ac:dyDescent="0.25">
      <c r="A25" s="46"/>
      <c r="B25" s="46"/>
    </row>
    <row r="26" spans="1:18" ht="66.650000000000006" customHeight="1" x14ac:dyDescent="0.25">
      <c r="A26" s="171" t="s">
        <v>1285</v>
      </c>
      <c r="B26" s="172"/>
      <c r="C26" s="172"/>
      <c r="D26" s="172"/>
      <c r="E26" s="172"/>
      <c r="F26" s="172"/>
      <c r="G26" s="172"/>
      <c r="H26" s="172"/>
      <c r="I26" s="172"/>
      <c r="J26" s="172"/>
      <c r="K26" s="172"/>
      <c r="L26" s="172"/>
      <c r="M26" s="172"/>
      <c r="N26" s="172"/>
      <c r="O26" s="172"/>
      <c r="P26" s="172"/>
      <c r="Q26" s="172"/>
      <c r="R26" s="172"/>
    </row>
    <row r="28" spans="1:18" x14ac:dyDescent="0.25">
      <c r="A28" s="173" t="str">
        <f>VLOOKUP(Read_First!B5,Items!A1:BI50,54,FALSE)</f>
        <v>吸引力</v>
      </c>
      <c r="B28" s="173"/>
      <c r="C28" s="46"/>
      <c r="D28" s="173" t="str">
        <f>VLOOKUP(Read_First!B5,Items!A1:BI50,55,FALSE)</f>
        <v>明晰</v>
      </c>
      <c r="E28" s="173"/>
      <c r="F28" s="46"/>
      <c r="G28" s="173" t="str">
        <f>VLOOKUP(Read_First!B5,Items!A1:BI50,56,FALSE)</f>
        <v>效率</v>
      </c>
      <c r="H28" s="173"/>
      <c r="I28" s="46"/>
      <c r="J28" s="173" t="str">
        <f>VLOOKUP(Read_First!B5,Items!A1:BI50,57,FALSE)</f>
        <v>可靠性</v>
      </c>
      <c r="K28" s="173"/>
      <c r="L28" s="46"/>
      <c r="M28" s="173" t="e">
        <f>VLOOKUP(Read_First!B5,Items!A1:BI5,58,FALSE)</f>
        <v>#N/A</v>
      </c>
      <c r="N28" s="173"/>
      <c r="O28" s="46"/>
      <c r="P28" s="173" t="str">
        <f>VLOOKUP(Read_First!B5,Items!A1:BI55,59,FALSE)</f>
        <v>新奇</v>
      </c>
      <c r="Q28" s="173"/>
    </row>
    <row r="29" spans="1:18" x14ac:dyDescent="0.25">
      <c r="A29" s="53" t="s">
        <v>1283</v>
      </c>
      <c r="B29" s="53">
        <f>1-((Results!C3+Results!C14+Results!C16+Results!C18+Results!C26+Results!C27)/(36*(Results!M3)))</f>
        <v>0.76799072805816027</v>
      </c>
      <c r="C29" s="46"/>
      <c r="D29" s="53" t="s">
        <v>1283</v>
      </c>
      <c r="E29" s="53">
        <f>1-((Results!C4+Results!C6+Results!C15+Results!C23)/(16*(Results!M4)))</f>
        <v>0.45521292217327469</v>
      </c>
      <c r="F29" s="46"/>
      <c r="G29" s="53" t="s">
        <v>1283</v>
      </c>
      <c r="H29" s="53">
        <f>1-((Results!C11+Results!C22+Results!C24+Results!C25)/(16*(Results!M5)))</f>
        <v>0.61314850952156652</v>
      </c>
      <c r="I29" s="46"/>
      <c r="J29" s="53" t="s">
        <v>1283</v>
      </c>
      <c r="K29" s="53">
        <f>1-((Results!C10+Results!C13+Results!C19+Results!C21)/(16*(Results!M6)))</f>
        <v>0.60879321225720506</v>
      </c>
      <c r="L29" s="46"/>
      <c r="M29" s="53" t="s">
        <v>1283</v>
      </c>
      <c r="N29" s="53">
        <f>1-((Results!C7+Results!C8+Results!C9+Results!C20)/(16*(Results!M7)))</f>
        <v>0.61311931243680484</v>
      </c>
      <c r="O29" s="46"/>
      <c r="P29" s="53" t="s">
        <v>1283</v>
      </c>
      <c r="Q29" s="53">
        <f>1-((Results!C5+Results!C12+Results!C17+Results!C28)/(16*(Results!M8)))</f>
        <v>0.64971694298422977</v>
      </c>
    </row>
    <row r="31" spans="1:18" ht="14.5" x14ac:dyDescent="0.3">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25">
      <c r="A32" s="40" t="s">
        <v>36</v>
      </c>
      <c r="B32" s="41">
        <f>COVAR(DT!A4:A1004,DT!L4:L1004)^2</f>
        <v>1.9787111111111113</v>
      </c>
      <c r="D32" s="40" t="s">
        <v>5</v>
      </c>
      <c r="E32" s="41">
        <f>_xlfn.COVARIANCE.S(DT!B4:B1004,DT!D4:D1004)^2</f>
        <v>0.19279165015193553</v>
      </c>
      <c r="G32" s="40" t="s">
        <v>11</v>
      </c>
      <c r="H32" s="41">
        <f>COVAR(DT!I4:I1004,DT!T4:T1004)^2</f>
        <v>0.40111111111111092</v>
      </c>
      <c r="J32" s="40" t="s">
        <v>17</v>
      </c>
      <c r="K32" s="41">
        <f>COVAR(DT!H4:H1004,DT!K4:K1004)^2</f>
        <v>0.37345679012345673</v>
      </c>
      <c r="M32" s="40" t="s">
        <v>24</v>
      </c>
      <c r="N32" s="41">
        <f>COVAR(DT!E4:E1004,DT!F4:F1004)^2</f>
        <v>0.40393086419753071</v>
      </c>
      <c r="P32" s="40" t="s">
        <v>34</v>
      </c>
      <c r="Q32" s="41">
        <f>COVAR(DT!C4:C1004,DT!J4:J1004)^2</f>
        <v>2.2700444444444448</v>
      </c>
    </row>
    <row r="33" spans="1:17" x14ac:dyDescent="0.25">
      <c r="A33" s="40" t="s">
        <v>37</v>
      </c>
      <c r="B33" s="41">
        <f>COVAR(DT!A4:A1004,DT!N4:N1004)^2</f>
        <v>0.61884444444444453</v>
      </c>
      <c r="D33" s="40" t="s">
        <v>6</v>
      </c>
      <c r="E33" s="41">
        <f>_xlfn.COVARIANCE.S(DT!B4:B1004,DT!M4:M1004)^2</f>
        <v>0.33560047562425688</v>
      </c>
      <c r="G33" s="40" t="s">
        <v>12</v>
      </c>
      <c r="H33" s="41">
        <f>COVAR(DT!I4:I1004,DT!V4:V1004)^2</f>
        <v>0.33639999999999981</v>
      </c>
      <c r="J33" s="40" t="s">
        <v>18</v>
      </c>
      <c r="K33" s="41">
        <f>COVAR(DT!H4:H1004,DT!Q4:Q1004)^2</f>
        <v>1.1905234567901235</v>
      </c>
      <c r="M33" s="40" t="s">
        <v>25</v>
      </c>
      <c r="N33" s="41">
        <f>COVAR(DT!E4:E1004,DT!G4:G1004)^2</f>
        <v>0.56083456790123398</v>
      </c>
      <c r="P33" s="40" t="s">
        <v>33</v>
      </c>
      <c r="Q33" s="41">
        <f>COVAR(DT!C4:C1004,DT!O4:O1004)^2</f>
        <v>1.0178567901234565</v>
      </c>
    </row>
    <row r="34" spans="1:17" x14ac:dyDescent="0.25">
      <c r="A34" s="40" t="s">
        <v>38</v>
      </c>
      <c r="B34" s="41">
        <f>COVAR(DT!A4:A1004,DT!P4:P1004)^2</f>
        <v>2.0353777777777773</v>
      </c>
      <c r="D34" s="40" t="s">
        <v>7</v>
      </c>
      <c r="E34" s="41">
        <f>_xlfn.COVARIANCE.S(DT!B4:B1004,DT!U4:U1004)^2</f>
        <v>0.50458977407847794</v>
      </c>
      <c r="G34" s="40" t="s">
        <v>13</v>
      </c>
      <c r="H34" s="41">
        <f>COVAR(DT!I4:I1004,DT!W4:W1004)^2</f>
        <v>0.34417777777777753</v>
      </c>
      <c r="J34" s="40" t="s">
        <v>19</v>
      </c>
      <c r="K34" s="41">
        <f>COVAR(DT!H4:H1004,DT!S4:S1004)^2</f>
        <v>0.86696790123456835</v>
      </c>
      <c r="M34" s="40" t="s">
        <v>26</v>
      </c>
      <c r="N34" s="41">
        <f>COVAR(DT!E4:E1004,DT!R4:R1004)^2</f>
        <v>0.38164938271604976</v>
      </c>
      <c r="P34" s="40" t="s">
        <v>32</v>
      </c>
      <c r="Q34" s="41">
        <f>COVAR(DT!C4:C1004,DT!Z4:Z1004)^2</f>
        <v>1.4187456790123461</v>
      </c>
    </row>
    <row r="35" spans="1:17" x14ac:dyDescent="0.25">
      <c r="A35" s="40" t="s">
        <v>39</v>
      </c>
      <c r="B35" s="41">
        <f>COVAR(DT!A4:A1004,DT!X4:X1004)^2</f>
        <v>1.1095111111111109</v>
      </c>
      <c r="D35" s="40" t="s">
        <v>8</v>
      </c>
      <c r="E35" s="41">
        <f>_xlfn.COVARIANCE.S(DT!D4:D1004,DT!M4:M1004)^2</f>
        <v>1.0418073721759815</v>
      </c>
      <c r="G35" s="40" t="s">
        <v>14</v>
      </c>
      <c r="H35" s="41">
        <f>COVAR(DT!T4:T1004,DT!V4:V1004)^2</f>
        <v>1.1141975308641976</v>
      </c>
      <c r="J35" s="40" t="s">
        <v>20</v>
      </c>
      <c r="K35" s="41">
        <f>COVAR(DT!K4:K1004,DT!Q4:Q1004)^2</f>
        <v>0.70373456790123479</v>
      </c>
      <c r="M35" s="40" t="s">
        <v>27</v>
      </c>
      <c r="N35" s="41">
        <f>COVAR(DT!F4:F1004,DT!G4:G1004)^2</f>
        <v>2.7519123456790129</v>
      </c>
      <c r="P35" s="40" t="s">
        <v>31</v>
      </c>
      <c r="Q35" s="41">
        <f>COVAR(DT!J4:J1004,DT!O4:O1004)^2</f>
        <v>1.1808444444444444</v>
      </c>
    </row>
    <row r="36" spans="1:17" x14ac:dyDescent="0.25">
      <c r="A36" s="40" t="s">
        <v>40</v>
      </c>
      <c r="B36" s="41">
        <f>COVAR(DT!A4:A1004,DT!Y4:Y1004)^2</f>
        <v>0.43560000000000004</v>
      </c>
      <c r="D36" s="40" t="s">
        <v>9</v>
      </c>
      <c r="E36" s="41">
        <f>_xlfn.COVARIANCE.S(DT!D4:D1004,DT!U4:U1004)^2</f>
        <v>1.7122473246135546E-3</v>
      </c>
      <c r="G36" s="40" t="s">
        <v>15</v>
      </c>
      <c r="H36" s="41">
        <f>COVAR(DT!T4:T1004,DT!W4:W1004)^2</f>
        <v>1.0677777777777779</v>
      </c>
      <c r="J36" s="40" t="s">
        <v>21</v>
      </c>
      <c r="K36" s="41">
        <f>COVAR(DT!K4:K1004,DT!S4:S1004)^2</f>
        <v>0.36669753086419749</v>
      </c>
      <c r="M36" s="40" t="s">
        <v>28</v>
      </c>
      <c r="N36" s="41">
        <f>COVAR(DT!F4:F1004,DT!R4:R1004)^2</f>
        <v>0.79407901234567935</v>
      </c>
      <c r="P36" s="40" t="s">
        <v>30</v>
      </c>
      <c r="Q36" s="41">
        <f>COVAR(DT!J4:J1004,DT!Z4:Z1004)^2</f>
        <v>0.92801111111111145</v>
      </c>
    </row>
    <row r="37" spans="1:17" x14ac:dyDescent="0.25">
      <c r="A37" s="40" t="s">
        <v>41</v>
      </c>
      <c r="B37" s="41">
        <f>COVAR(DT!L4:L1004,DT!N4:N1004)^2</f>
        <v>0.84435679012345677</v>
      </c>
      <c r="D37" s="40" t="s">
        <v>10</v>
      </c>
      <c r="E37" s="41">
        <f>_xlfn.COVARIANCE.S(DT!M4:M1004,DT!U4:U1004)^2</f>
        <v>0.59662306777645679</v>
      </c>
      <c r="G37" s="40" t="s">
        <v>16</v>
      </c>
      <c r="H37" s="41">
        <f>COVAR(DT!V4:V1004,DT!W4:W1004)^2</f>
        <v>1.3767111111111112</v>
      </c>
      <c r="J37" s="40" t="s">
        <v>22</v>
      </c>
      <c r="K37" s="41">
        <f>COVAR(DT!Q4:Q1004,DT!S4:S1004)^2</f>
        <v>0.55585308641975284</v>
      </c>
      <c r="M37" s="40" t="s">
        <v>23</v>
      </c>
      <c r="N37" s="41">
        <f>COVAR(DT!G4:G1004,DT!R4:R1004)^2</f>
        <v>0.70187160493827172</v>
      </c>
      <c r="P37" s="40" t="s">
        <v>29</v>
      </c>
      <c r="Q37" s="41">
        <f>COVAR(DT!O4:O1004,DT!Z4:Z1004)^2</f>
        <v>1.9166864197530875</v>
      </c>
    </row>
    <row r="38" spans="1:17" x14ac:dyDescent="0.25">
      <c r="A38" s="40" t="s">
        <v>42</v>
      </c>
      <c r="B38" s="41">
        <f>COVAR(DT!L4:L1004,DT!P4:P1004)^2</f>
        <v>2.3205444444444447</v>
      </c>
      <c r="D38" s="40" t="s">
        <v>1281</v>
      </c>
      <c r="E38" s="54">
        <f>SUM(E32:E37)</f>
        <v>2.6731245871317224</v>
      </c>
      <c r="G38" s="40" t="s">
        <v>1281</v>
      </c>
      <c r="H38" s="54">
        <f>SUM(H32:H37)</f>
        <v>4.6403753086419748</v>
      </c>
      <c r="J38" s="40" t="s">
        <v>1281</v>
      </c>
      <c r="K38" s="54">
        <f>SUM(K32:K37)</f>
        <v>4.0572333333333335</v>
      </c>
      <c r="M38" s="40" t="s">
        <v>1281</v>
      </c>
      <c r="N38" s="54">
        <f>SUM(N32:N37)</f>
        <v>5.5942777777777781</v>
      </c>
      <c r="P38" s="40" t="s">
        <v>1281</v>
      </c>
      <c r="Q38" s="54">
        <f>SUM(Q32:Q37)</f>
        <v>8.7321888888888903</v>
      </c>
    </row>
    <row r="39" spans="1:17" x14ac:dyDescent="0.25">
      <c r="A39" s="40" t="s">
        <v>43</v>
      </c>
      <c r="B39" s="41">
        <f>COVAR(DT!L4:L1004,DT!X4:X1004)^2</f>
        <v>1.5960111111111108</v>
      </c>
      <c r="D39" s="42" t="s">
        <v>1282</v>
      </c>
      <c r="E39" s="52">
        <f>E29+SQRT((4/3)*2*E38)/(16*(Results!M4))</f>
        <v>0.62575679123988914</v>
      </c>
      <c r="G39" s="42" t="s">
        <v>1282</v>
      </c>
      <c r="H39" s="52">
        <f>H29+SQRT((4/3)*2*H38)/(16*(Results!M5))</f>
        <v>0.81908444561884997</v>
      </c>
      <c r="J39" s="42" t="s">
        <v>1282</v>
      </c>
      <c r="K39" s="52">
        <f>K29+SQRT((4/3)*2*K38)/(16*(Results!M6))</f>
        <v>0.80945682699279542</v>
      </c>
      <c r="M39" s="42" t="s">
        <v>1282</v>
      </c>
      <c r="N39" s="52">
        <f>N29+SQRT((4/3)*2*N38)/(16*(Results!M7))</f>
        <v>0.8254727804543186</v>
      </c>
      <c r="P39" s="42" t="s">
        <v>1282</v>
      </c>
      <c r="Q39" s="52">
        <f>Q29+SQRT((4/3)*2*Q38)/(16*(Results!M8))</f>
        <v>0.86191972640505887</v>
      </c>
    </row>
    <row r="40" spans="1:17" x14ac:dyDescent="0.25">
      <c r="A40" s="40" t="s">
        <v>44</v>
      </c>
      <c r="B40" s="41">
        <f>COVAR(DT!L4:L1004,DT!Y4:Y1004)^2</f>
        <v>0.96913086419753158</v>
      </c>
    </row>
    <row r="41" spans="1:17" x14ac:dyDescent="0.25">
      <c r="A41" s="40" t="s">
        <v>45</v>
      </c>
      <c r="B41" s="41">
        <f>COVAR(DT!N4:N1004,DT!P4:P1004)^2</f>
        <v>1.1449</v>
      </c>
    </row>
    <row r="42" spans="1:17" x14ac:dyDescent="0.25">
      <c r="A42" s="40" t="s">
        <v>46</v>
      </c>
      <c r="B42" s="41">
        <f>COVAR(DT!N4:N1004,DT!X4:X1004)^2</f>
        <v>0.79210000000000025</v>
      </c>
    </row>
    <row r="43" spans="1:17" x14ac:dyDescent="0.25">
      <c r="A43" s="40" t="s">
        <v>47</v>
      </c>
      <c r="B43" s="41">
        <f>COVAR(DT!N4:N1004,DT!Y4:Y1004)^2</f>
        <v>0.58437530864197484</v>
      </c>
    </row>
    <row r="44" spans="1:17" x14ac:dyDescent="0.25">
      <c r="A44" s="40" t="s">
        <v>48</v>
      </c>
      <c r="B44" s="41">
        <f>COVAR(DT!P4:P1004,DT!X4:X1004)^2</f>
        <v>1.8768999999999998</v>
      </c>
    </row>
    <row r="45" spans="1:17" x14ac:dyDescent="0.25">
      <c r="A45" s="40" t="s">
        <v>116</v>
      </c>
      <c r="B45" s="41">
        <f>COVAR(DT!P4:P1004,DT!Y4:Y1004)^2</f>
        <v>0.98671111111111121</v>
      </c>
    </row>
    <row r="46" spans="1:17" x14ac:dyDescent="0.25">
      <c r="A46" s="40" t="s">
        <v>35</v>
      </c>
      <c r="B46" s="41">
        <f>COVAR(DT!X4:X1004,DT!Y4:Y1004)^2</f>
        <v>1.1808444444444439</v>
      </c>
    </row>
    <row r="47" spans="1:17" x14ac:dyDescent="0.25">
      <c r="A47" s="40" t="s">
        <v>1281</v>
      </c>
      <c r="B47" s="54">
        <f>SUM(B32:B46)</f>
        <v>18.473918518518516</v>
      </c>
    </row>
    <row r="48" spans="1:17" x14ac:dyDescent="0.25">
      <c r="A48" s="42" t="s">
        <v>1282</v>
      </c>
      <c r="B48" s="52">
        <f>B29+SQRT((6/5)*2*B47)/(36*(Results!M3))</f>
        <v>0.92058295831959769</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honeticPr fontId="2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D5" sqref="D5"/>
    </sheetView>
  </sheetViews>
  <sheetFormatPr defaultColWidth="9.08984375" defaultRowHeight="14" x14ac:dyDescent="0.25"/>
  <cols>
    <col min="1" max="2" width="18.08984375" customWidth="1"/>
    <col min="3" max="3" width="26.90625" customWidth="1"/>
    <col min="4" max="4" width="41.36328125" customWidth="1"/>
    <col min="5" max="5" width="20.08984375" customWidth="1"/>
    <col min="6" max="6" width="10.6328125" customWidth="1"/>
    <col min="7" max="8" width="15.6328125" customWidth="1"/>
  </cols>
  <sheetData>
    <row r="1" spans="1:8" ht="128.4" customHeight="1" x14ac:dyDescent="0.25">
      <c r="A1" s="170" t="s">
        <v>1362</v>
      </c>
      <c r="B1" s="174"/>
      <c r="C1" s="174"/>
      <c r="D1" s="174"/>
      <c r="E1" s="174"/>
      <c r="F1" s="174"/>
      <c r="G1" s="174"/>
      <c r="H1" s="174"/>
    </row>
    <row r="2" spans="1:8" x14ac:dyDescent="0.25">
      <c r="A2" s="124" t="s">
        <v>110</v>
      </c>
      <c r="B2" s="125" t="s">
        <v>106</v>
      </c>
      <c r="C2" s="125" t="s">
        <v>120</v>
      </c>
      <c r="D2" s="125" t="s">
        <v>121</v>
      </c>
    </row>
    <row r="3" spans="1:8" x14ac:dyDescent="0.25">
      <c r="A3" s="17" t="str">
        <f>VLOOKUP(Read_First!B5,Items!A1:BI50,54,FALSE)</f>
        <v>吸引力</v>
      </c>
      <c r="B3" s="63">
        <f>Results!L3</f>
        <v>0.52222222222222225</v>
      </c>
      <c r="C3" s="16" t="str">
        <f>IF(B3&gt;1.75,"Excellent",IF(B3&gt;1.52,"Good",IF(B3&gt;1.17,"Above average",IF(B3&gt;0.7,"Below average","Bad"))))</f>
        <v>Bad</v>
      </c>
      <c r="D3" s="15" t="str">
        <f>IF(B3&gt;1.83,"In the range of the 10% best results",IF(B3&gt;1.56,"10% of results better, 75% of results worse",IF(B3&gt;1.17,"25% of results better, 50% of results worse",IF(B3&gt;0.7,"50% of results better, 25% of results worse","In the range of the 25% worst results"))))</f>
        <v>In the range of the 25% worst results</v>
      </c>
    </row>
    <row r="4" spans="1:8" x14ac:dyDescent="0.25">
      <c r="A4" s="17" t="str">
        <f>VLOOKUP(Read_First!B5,Items!A1:BI50,55,FALSE)</f>
        <v>明晰</v>
      </c>
      <c r="B4" s="63">
        <f>Results!L4</f>
        <v>0.75</v>
      </c>
      <c r="C4" s="16" t="str">
        <f>IF(B4&gt;1.9,"Excellent",IF(B4&gt;1.56,"Good",IF(B4&gt;1.08,"Above Average",IF(B4&gt;0.64,"Below Average","Bad"))))</f>
        <v>Below Average</v>
      </c>
      <c r="D4" s="15" t="str">
        <f>IF(B4&gt;2,"In the range of the 10% best results",IF(B4&gt;1.73,"10% of results better, 75% of results worse",IF(B4&gt;1.25,"25% of results better, 50% of results worse",IF(B4&gt;0.71,"50% of results better, 25% of results worse","In the range of the 25% worst results"))))</f>
        <v>50% of results better, 25% of results worse</v>
      </c>
    </row>
    <row r="5" spans="1:8" x14ac:dyDescent="0.25">
      <c r="A5" s="17" t="str">
        <f>VLOOKUP(Read_First!B5,Items!A1:BI50,56,FALSE)</f>
        <v>效率</v>
      </c>
      <c r="B5" s="63">
        <f>Results!L5</f>
        <v>0.44166666666666665</v>
      </c>
      <c r="C5" s="16" t="str">
        <f>IF(B5&gt;1.78,"Excellent",IF(B5&gt;1.47,"Good",IF(B5&gt;0.98,"Above Average",IF(B5&gt;0.54,"Below Average","Bad"))))</f>
        <v>Bad</v>
      </c>
      <c r="D5" s="15" t="str">
        <f>IF(B5&gt;1.8,"In the range of the 10% best results",IF(B5&gt;1.48,"10% of results better, 75% of results worse",IF(B5&gt;1.05,"25% of results better, 50% of results worse",IF(B5&gt;0.57,"50% of results better, 25% of results worse","In the range of the 25% worst results"))))</f>
        <v>In the range of the 25% worst results</v>
      </c>
    </row>
    <row r="6" spans="1:8" x14ac:dyDescent="0.25">
      <c r="A6" s="18" t="str">
        <f>VLOOKUP(Read_First!B5,Items!A1:BI50,57,FALSE)</f>
        <v>可靠性</v>
      </c>
      <c r="B6" s="63">
        <f>Results!L6</f>
        <v>0.39166666666666666</v>
      </c>
      <c r="C6" s="16" t="str">
        <f>IF(B6&gt;1.65,"Excellent",IF(B6&gt;1.48,"Good",IF(B6&gt;1.14,"Above Average",IF(B6&gt;0.78,"Below Average","Bad"))))</f>
        <v>Bad</v>
      </c>
      <c r="D6" s="15" t="str">
        <f>IF(B6&gt;1.69,"In the range of the 10% best results",IF(B6&gt;1.46,"10% of results better, 75% of results worse",IF(B6&gt;1.13,"25% of results better, 50% of results worse",IF(B6&gt;0.77,"50% of results better, 25% of results worse","In the range of the 25% worst results"))))</f>
        <v>In the range of the 25% worst results</v>
      </c>
    </row>
    <row r="7" spans="1:8" x14ac:dyDescent="0.25">
      <c r="A7" s="18" t="str">
        <f>VLOOKUP(Read_First!B5,Items!A1:BI50,58,FALSE)</f>
        <v>促進</v>
      </c>
      <c r="B7" s="63">
        <f>Results!L7</f>
        <v>0.13333333333333333</v>
      </c>
      <c r="C7" s="16" t="str">
        <f>IF(B7&gt;1.55,"Excellent",IF(B7&gt;1.31,"Good",IF(B7&gt;0.99,"Above Average",IF(B7&gt;0.5,"Below Average","Bad"))))</f>
        <v>Bad</v>
      </c>
      <c r="D7" s="15" t="str">
        <f>IF(B7&gt;1.7,"In the range of the 10% best results",IF(B7&gt;1.34,"10% of results better, 75% of results worse",IF(B7&gt;1,"25% of results better, 50% of results worse",IF(B7&gt;0.5,"50% of results better, 25% of results worse","In the range of the 25% worst results"))))</f>
        <v>In the range of the 25% worst results</v>
      </c>
    </row>
    <row r="8" spans="1:8" x14ac:dyDescent="0.25">
      <c r="A8" s="17" t="str">
        <f>VLOOKUP(Read_First!B5,Items!A1:BI50,59,FALSE)</f>
        <v>新奇</v>
      </c>
      <c r="B8" s="63">
        <f>Results!L8</f>
        <v>0.13333333333333333</v>
      </c>
      <c r="C8" s="16" t="str">
        <f>IF(B8&gt;1.4,"Excellent",IF(B8&gt;1.05,"Good",IF(B8&gt;0.71,"Above Average",IF(B8&gt;0.3,"Below Average","Bad"))))</f>
        <v>Bad</v>
      </c>
      <c r="D8" s="15" t="str">
        <f>IF(B8&gt;1.61,"In the range of the 10% best results",IF(B8&gt;1.12,"10% of results better, 75% of results worse",IF(B8&gt;0.77,"25% of results better, 50% of results worse",IF(B8&gt;0.25,"50% of results better, 25% of results worse","In the range of the 25% worst results"))))</f>
        <v>In the range of the 25% worst results</v>
      </c>
    </row>
    <row r="26" spans="1:8" x14ac:dyDescent="0.25">
      <c r="A26" s="175" t="s">
        <v>824</v>
      </c>
      <c r="B26" s="175"/>
      <c r="C26" s="175"/>
      <c r="D26" s="175"/>
      <c r="E26" s="175"/>
      <c r="F26" s="175"/>
      <c r="G26" s="175"/>
      <c r="H26" s="175"/>
    </row>
    <row r="27" spans="1:8" s="21" customFormat="1" x14ac:dyDescent="0.25">
      <c r="A27" s="19" t="s">
        <v>110</v>
      </c>
      <c r="B27" s="19" t="s">
        <v>126</v>
      </c>
      <c r="C27" s="20" t="s">
        <v>125</v>
      </c>
      <c r="D27" s="20" t="s">
        <v>124</v>
      </c>
      <c r="E27" s="20" t="s">
        <v>123</v>
      </c>
      <c r="F27" s="20" t="s">
        <v>122</v>
      </c>
      <c r="G27" s="20" t="s">
        <v>119</v>
      </c>
      <c r="H27" s="20" t="s">
        <v>106</v>
      </c>
    </row>
    <row r="28" spans="1:8" x14ac:dyDescent="0.25">
      <c r="A28" s="17" t="str">
        <f>VLOOKUP(Read_First!B5,Items!A1:BI50,54,FALSE)</f>
        <v>吸引力</v>
      </c>
      <c r="B28" s="35">
        <v>-1</v>
      </c>
      <c r="C28" s="36">
        <v>0.7</v>
      </c>
      <c r="D28" s="36">
        <v>0.47</v>
      </c>
      <c r="E28" s="36">
        <v>0.39</v>
      </c>
      <c r="F28" s="36">
        <v>0.27</v>
      </c>
      <c r="G28" s="36">
        <v>0.67</v>
      </c>
      <c r="H28" s="64">
        <f>Results!L3</f>
        <v>0.52222222222222225</v>
      </c>
    </row>
    <row r="29" spans="1:8" x14ac:dyDescent="0.25">
      <c r="A29" s="17" t="str">
        <f>VLOOKUP(Read_First!B5,Items!A1:BI50,55,FALSE)</f>
        <v>明晰</v>
      </c>
      <c r="B29" s="35">
        <v>-1</v>
      </c>
      <c r="C29" s="36">
        <v>0.71</v>
      </c>
      <c r="D29" s="36">
        <v>0.54</v>
      </c>
      <c r="E29" s="36">
        <v>0.48</v>
      </c>
      <c r="F29" s="36">
        <v>0.27</v>
      </c>
      <c r="G29" s="36">
        <v>0.5</v>
      </c>
      <c r="H29" s="64">
        <f>Results!L4</f>
        <v>0.75</v>
      </c>
    </row>
    <row r="30" spans="1:8" x14ac:dyDescent="0.25">
      <c r="A30" s="17" t="str">
        <f>VLOOKUP(Read_First!B5,Items!A1:BI50,56,FALSE)</f>
        <v>效率</v>
      </c>
      <c r="B30" s="35">
        <v>-1</v>
      </c>
      <c r="C30" s="36">
        <v>0.56999999999999995</v>
      </c>
      <c r="D30" s="36">
        <v>0.48</v>
      </c>
      <c r="E30" s="36">
        <v>0.43</v>
      </c>
      <c r="F30" s="36">
        <v>0.32</v>
      </c>
      <c r="G30" s="36">
        <v>0.7</v>
      </c>
      <c r="H30" s="64">
        <f>Results!L5</f>
        <v>0.44166666666666665</v>
      </c>
    </row>
    <row r="31" spans="1:8" x14ac:dyDescent="0.25">
      <c r="A31" s="18" t="str">
        <f>VLOOKUP(Read_First!B5,Items!A1:BI50,57,FALSE)</f>
        <v>可靠性</v>
      </c>
      <c r="B31" s="35">
        <v>-1</v>
      </c>
      <c r="C31" s="36">
        <v>0.77</v>
      </c>
      <c r="D31" s="36">
        <v>0.36</v>
      </c>
      <c r="E31" s="36">
        <v>0.33</v>
      </c>
      <c r="F31" s="36">
        <v>0.23</v>
      </c>
      <c r="G31" s="36">
        <v>0.81</v>
      </c>
      <c r="H31" s="64">
        <f>Results!L6</f>
        <v>0.39166666666666666</v>
      </c>
    </row>
    <row r="32" spans="1:8" x14ac:dyDescent="0.25">
      <c r="A32" s="18" t="str">
        <f>VLOOKUP(Read_First!B5,Items!A1:BI50,58,FALSE)</f>
        <v>促進</v>
      </c>
      <c r="B32" s="35">
        <v>-1</v>
      </c>
      <c r="C32" s="36">
        <v>0.5</v>
      </c>
      <c r="D32" s="36">
        <v>0.49</v>
      </c>
      <c r="E32" s="36">
        <v>0.32</v>
      </c>
      <c r="F32" s="36">
        <v>0.24</v>
      </c>
      <c r="G32" s="36">
        <v>0.95</v>
      </c>
      <c r="H32" s="64">
        <f>Results!L7</f>
        <v>0.13333333333333333</v>
      </c>
    </row>
    <row r="33" spans="1:8" x14ac:dyDescent="0.25">
      <c r="A33" s="17" t="str">
        <f>VLOOKUP(Read_First!B5,Items!A1:BI50,59,FALSE)</f>
        <v>新奇</v>
      </c>
      <c r="B33" s="35">
        <v>-1</v>
      </c>
      <c r="C33" s="36">
        <v>0.25</v>
      </c>
      <c r="D33" s="36">
        <v>0.52</v>
      </c>
      <c r="E33" s="36">
        <v>0.35</v>
      </c>
      <c r="F33" s="36">
        <v>0.49</v>
      </c>
      <c r="G33" s="36">
        <v>0.89</v>
      </c>
      <c r="H33" s="64">
        <f>Results!L8</f>
        <v>0.13333333333333333</v>
      </c>
    </row>
  </sheetData>
  <mergeCells count="2">
    <mergeCell ref="A1:H1"/>
    <mergeCell ref="A26:H26"/>
  </mergeCells>
  <phoneticPr fontId="26"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08984375" defaultRowHeight="14" x14ac:dyDescent="0.25"/>
  <cols>
    <col min="1" max="26" width="3.6328125" style="1" customWidth="1"/>
    <col min="29" max="35" width="13.81640625" style="1" customWidth="1"/>
  </cols>
  <sheetData>
    <row r="1" spans="1:35" ht="192.75" customHeight="1" x14ac:dyDescent="0.25">
      <c r="A1" s="154" t="s">
        <v>1292</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C1" s="37"/>
      <c r="AD1" s="38"/>
      <c r="AE1" s="38"/>
      <c r="AF1" s="38"/>
      <c r="AG1" s="38"/>
      <c r="AH1" s="39"/>
      <c r="AI1" s="1" t="s">
        <v>827</v>
      </c>
    </row>
    <row r="2" spans="1:35" x14ac:dyDescent="0.25">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C2" s="153" t="s">
        <v>825</v>
      </c>
      <c r="AD2" s="153"/>
      <c r="AE2" s="153"/>
      <c r="AF2" s="153"/>
      <c r="AG2" s="153"/>
      <c r="AH2" s="153"/>
      <c r="AI2" s="153"/>
    </row>
    <row r="3" spans="1:35" x14ac:dyDescent="0.2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吸引力</v>
      </c>
      <c r="AD3" s="113" t="str">
        <f>VLOOKUP(Read_First!B5,Items!A1:BI50,55,FALSE)</f>
        <v>明晰</v>
      </c>
      <c r="AE3" s="113" t="str">
        <f>VLOOKUP(Read_First!B5,Items!A1:BI50,56,FALSE)</f>
        <v>效率</v>
      </c>
      <c r="AF3" s="114" t="str">
        <f>VLOOKUP(Read_First!B5,Items!A1:BI50,57,FALSE)</f>
        <v>可靠性</v>
      </c>
      <c r="AG3" s="114" t="str">
        <f>VLOOKUP(Read_First!B5,Items!A1:BI50,58,FALSE)</f>
        <v>促進</v>
      </c>
      <c r="AH3" s="114" t="str">
        <f>VLOOKUP(Read_First!B5,Items!A1:BI50,59,FALSE)</f>
        <v>新奇</v>
      </c>
      <c r="AI3" s="126" t="s">
        <v>826</v>
      </c>
    </row>
    <row r="4" spans="1:35" x14ac:dyDescent="0.25">
      <c r="A4" s="68">
        <f>IF(Data!A4&gt;0,Data!A4-4,"")</f>
        <v>2</v>
      </c>
      <c r="B4" s="68">
        <f>IF(Data!B4&gt;0,Data!B4-4,"")</f>
        <v>0</v>
      </c>
      <c r="C4" s="68">
        <f>IF(Data!C4&gt;0,4-Data!C4,"")</f>
        <v>-1</v>
      </c>
      <c r="D4" s="68">
        <f>IF(Data!D4&gt;0,4-Data!D4,"")</f>
        <v>-1</v>
      </c>
      <c r="E4" s="68">
        <f>IF(Data!E4&gt;0,4-Data!E4,"")</f>
        <v>-2</v>
      </c>
      <c r="F4" s="68">
        <f>IF(Data!F4&gt;0,Data!F4-4,"")</f>
        <v>1</v>
      </c>
      <c r="G4" s="68">
        <f>IF(Data!G4&gt;0,Data!G4-4,"")</f>
        <v>-1</v>
      </c>
      <c r="H4" s="68">
        <f>IF(Data!H4&gt;0,Data!H4-4,"")</f>
        <v>0</v>
      </c>
      <c r="I4" s="68">
        <f>IF(Data!I4&gt;0,4-Data!I4,"")</f>
        <v>-1</v>
      </c>
      <c r="J4" s="68">
        <f>IF(Data!J4&gt;0,4-Data!J4,"")</f>
        <v>-1</v>
      </c>
      <c r="K4" s="68">
        <f>IF(Data!K4&gt;0,Data!K4-4,"")</f>
        <v>1</v>
      </c>
      <c r="L4" s="68">
        <f>IF(Data!L4&gt;0,4-Data!L4,"")</f>
        <v>2</v>
      </c>
      <c r="M4" s="68">
        <f>IF(Data!M4&gt;0,Data!M4-4,"")</f>
        <v>0</v>
      </c>
      <c r="N4" s="68">
        <f>IF(Data!N4&gt;0,Data!N4-4,"")</f>
        <v>1</v>
      </c>
      <c r="O4" s="68">
        <f>IF(Data!O4&gt;0,Data!O4-4,"")</f>
        <v>1</v>
      </c>
      <c r="P4" s="68">
        <f>IF(Data!P4&gt;0,Data!P4-4,"")</f>
        <v>1</v>
      </c>
      <c r="Q4" s="68">
        <f>IF(Data!Q4&gt;0,4-Data!Q4,"")</f>
        <v>1</v>
      </c>
      <c r="R4" s="1">
        <f>IF(Data!R4&gt;0,4-Data!R4,"")</f>
        <v>0</v>
      </c>
      <c r="S4" s="68">
        <f>IF(Data!S4&gt;0,4-Data!S4,"")</f>
        <v>0</v>
      </c>
      <c r="T4" s="68">
        <f>IF(Data!T4&gt;0,Data!T4-4,"")</f>
        <v>1</v>
      </c>
      <c r="U4" s="68">
        <f>IF(Data!U4&gt;0,4-Data!U4,"")</f>
        <v>2</v>
      </c>
      <c r="V4" s="68">
        <f>IF(Data!V4&gt;0,Data!V4-4,"")</f>
        <v>2</v>
      </c>
      <c r="W4" s="68">
        <f>IF(Data!W4&gt;0,4-Data!W4,"")</f>
        <v>1</v>
      </c>
      <c r="X4" s="68">
        <f>IF(Data!X4&gt;0,4-Data!X4,"")</f>
        <v>1</v>
      </c>
      <c r="Y4" s="68">
        <f>IF(Data!Y4&gt;0,4-Data!Y4,"")</f>
        <v>1</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5">
      <c r="A5" s="1">
        <f>IF(Data!A5&gt;0,Data!A5-4,"")</f>
        <v>-1</v>
      </c>
      <c r="B5" s="1">
        <f>IF(Data!B5&gt;0,Data!B5-4,"")</f>
        <v>3</v>
      </c>
      <c r="C5" s="1">
        <f>IF(Data!C5&gt;0,4-Data!C5,"")</f>
        <v>3</v>
      </c>
      <c r="D5" s="1">
        <f>IF(Data!D5&gt;0,4-Data!D5,"")</f>
        <v>0</v>
      </c>
      <c r="E5" s="1">
        <f>IF(Data!E5&gt;0,4-Data!E5,"")</f>
        <v>2</v>
      </c>
      <c r="F5" s="1">
        <f>IF(Data!F5&gt;0,Data!F5-4,"")</f>
        <v>1</v>
      </c>
      <c r="G5" s="1">
        <f>IF(Data!G5&gt;0,Data!G5-4,"")</f>
        <v>0</v>
      </c>
      <c r="H5" s="1">
        <f>IF(Data!H5&gt;0,Data!H5-4,"")</f>
        <v>0</v>
      </c>
      <c r="I5" s="1">
        <f>IF(Data!I5&gt;0,4-Data!I5,"")</f>
        <v>1</v>
      </c>
      <c r="J5" s="1">
        <f>IF(Data!J5&gt;0,4-Data!J5,"")</f>
        <v>2</v>
      </c>
      <c r="K5" s="1">
        <f>IF(Data!K5&gt;0,Data!K5-4,"")</f>
        <v>1</v>
      </c>
      <c r="L5" s="1">
        <f>IF(Data!L5&gt;0,4-Data!L5,"")</f>
        <v>1</v>
      </c>
      <c r="M5" s="1">
        <f>IF(Data!M5&gt;0,Data!M5-4,"")</f>
        <v>0</v>
      </c>
      <c r="N5" s="1">
        <f>IF(Data!N5&gt;0,Data!N5-4,"")</f>
        <v>1</v>
      </c>
      <c r="O5" s="1">
        <f>IF(Data!O5&gt;0,Data!O5-4,"")</f>
        <v>1</v>
      </c>
      <c r="P5" s="1">
        <f>IF(Data!P5&gt;0,Data!P5-4,"")</f>
        <v>1</v>
      </c>
      <c r="Q5" s="1">
        <f>IF(Data!Q5&gt;0,4-Data!Q5,"")</f>
        <v>1</v>
      </c>
      <c r="R5" s="1">
        <f>IF(Data!R5&gt;0,4-Data!R5,"")</f>
        <v>0</v>
      </c>
      <c r="S5" s="1">
        <f>IF(Data!S5&gt;0,4-Data!S5,"")</f>
        <v>0</v>
      </c>
      <c r="T5" s="1">
        <f>IF(Data!T5&gt;0,Data!T5-4,"")</f>
        <v>1</v>
      </c>
      <c r="U5" s="1">
        <f>IF(Data!U5&gt;0,4-Data!U5,"")</f>
        <v>3</v>
      </c>
      <c r="V5" s="1">
        <f>IF(Data!V5&gt;0,Data!V5-4,"")</f>
        <v>2</v>
      </c>
      <c r="W5" s="1">
        <f>IF(Data!W5&gt;0,4-Data!W5,"")</f>
        <v>2</v>
      </c>
      <c r="X5" s="1">
        <f>IF(Data!X5&gt;0,4-Data!X5,"")</f>
        <v>1</v>
      </c>
      <c r="Y5" s="1">
        <f>IF(Data!Y5&gt;0,4-Data!Y5,"")</f>
        <v>1</v>
      </c>
      <c r="Z5" s="1">
        <f>IF(Data!Z5&gt;0,Data!Z5-4,"")</f>
        <v>1</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x14ac:dyDescent="0.25">
      <c r="A6" s="1">
        <f>IF(Data!A6&gt;0,Data!A6-4,"")</f>
        <v>3</v>
      </c>
      <c r="B6" s="1">
        <f>IF(Data!B6&gt;0,Data!B6-4,"")</f>
        <v>3</v>
      </c>
      <c r="C6" s="1">
        <f>IF(Data!C6&gt;0,4-Data!C6,"")</f>
        <v>0</v>
      </c>
      <c r="D6" s="1">
        <f>IF(Data!D6&gt;0,4-Data!D6,"")</f>
        <v>0</v>
      </c>
      <c r="E6" s="1">
        <f>IF(Data!E6&gt;0,4-Data!E6,"")</f>
        <v>2</v>
      </c>
      <c r="F6" s="1">
        <f>IF(Data!F6&gt;0,Data!F6-4,"")</f>
        <v>0</v>
      </c>
      <c r="G6" s="1">
        <f>IF(Data!G6&gt;0,Data!G6-4,"")</f>
        <v>0</v>
      </c>
      <c r="H6" s="1">
        <f>IF(Data!H6&gt;0,Data!H6-4,"")</f>
        <v>0</v>
      </c>
      <c r="I6" s="1">
        <f>IF(Data!I6&gt;0,4-Data!I6,"")</f>
        <v>2</v>
      </c>
      <c r="J6" s="1">
        <f>IF(Data!J6&gt;0,4-Data!J6,"")</f>
        <v>1</v>
      </c>
      <c r="K6" s="1">
        <f>IF(Data!K6&gt;0,Data!K6-4,"")</f>
        <v>2</v>
      </c>
      <c r="L6" s="1">
        <f>IF(Data!L6&gt;0,4-Data!L6,"")</f>
        <v>2</v>
      </c>
      <c r="M6" s="1">
        <f>IF(Data!M6&gt;0,Data!M6-4,"")</f>
        <v>3</v>
      </c>
      <c r="N6" s="1">
        <f>IF(Data!N6&gt;0,Data!N6-4,"")</f>
        <v>1</v>
      </c>
      <c r="O6" s="1">
        <f>IF(Data!O6&gt;0,Data!O6-4,"")</f>
        <v>-2</v>
      </c>
      <c r="P6" s="1">
        <f>IF(Data!P6&gt;0,Data!P6-4,"")</f>
        <v>1</v>
      </c>
      <c r="Q6" s="1">
        <f>IF(Data!Q6&gt;0,4-Data!Q6,"")</f>
        <v>2</v>
      </c>
      <c r="R6" s="1">
        <f>IF(Data!R6&gt;0,4-Data!R6,"")</f>
        <v>0</v>
      </c>
      <c r="S6" s="1">
        <f>IF(Data!S6&gt;0,4-Data!S6,"")</f>
        <v>1</v>
      </c>
      <c r="T6" s="1">
        <f>IF(Data!T6&gt;0,Data!T6-4,"")</f>
        <v>2</v>
      </c>
      <c r="U6" s="1">
        <f>IF(Data!U6&gt;0,4-Data!U6,"")</f>
        <v>3</v>
      </c>
      <c r="V6" s="1">
        <f>IF(Data!V6&gt;0,Data!V6-4,"")</f>
        <v>2</v>
      </c>
      <c r="W6" s="1">
        <f>IF(Data!W6&gt;0,4-Data!W6,"")</f>
        <v>2</v>
      </c>
      <c r="X6" s="1">
        <f>IF(Data!X6&gt;0,4-Data!X6,"")</f>
        <v>2</v>
      </c>
      <c r="Y6" s="1">
        <f>IF(Data!Y6&gt;0,4-Data!Y6,"")</f>
        <v>2</v>
      </c>
      <c r="Z6" s="1">
        <f>IF(Data!Z6&gt;0,Data!Z6-4,"")</f>
        <v>-1</v>
      </c>
      <c r="AC6" s="4" t="str">
        <f t="shared" si="4"/>
        <v/>
      </c>
      <c r="AD6" s="4" t="str">
        <f t="shared" si="5"/>
        <v/>
      </c>
      <c r="AE6" s="4" t="str">
        <f t="shared" si="6"/>
        <v/>
      </c>
      <c r="AF6" s="4" t="str">
        <f t="shared" si="7"/>
        <v/>
      </c>
      <c r="AG6" s="4" t="str">
        <f t="shared" si="8"/>
        <v/>
      </c>
      <c r="AH6" s="4" t="str">
        <f t="shared" si="9"/>
        <v/>
      </c>
      <c r="AI6" s="2">
        <f t="shared" si="10"/>
        <v>0</v>
      </c>
    </row>
    <row r="7" spans="1:35" x14ac:dyDescent="0.25">
      <c r="A7" s="1">
        <f>IF(Data!A7&gt;0,Data!A7-4,"")</f>
        <v>-1</v>
      </c>
      <c r="B7" s="1">
        <f>IF(Data!B7&gt;0,Data!B7-4,"")</f>
        <v>-1</v>
      </c>
      <c r="C7" s="1">
        <f>IF(Data!C7&gt;0,4-Data!C7,"")</f>
        <v>0</v>
      </c>
      <c r="D7" s="1">
        <f>IF(Data!D7&gt;0,4-Data!D7,"")</f>
        <v>0</v>
      </c>
      <c r="E7" s="1">
        <f>IF(Data!E7&gt;0,4-Data!E7,"")</f>
        <v>0</v>
      </c>
      <c r="F7" s="1">
        <f>IF(Data!F7&gt;0,Data!F7-4,"")</f>
        <v>0</v>
      </c>
      <c r="G7" s="1">
        <f>IF(Data!G7&gt;0,Data!G7-4,"")</f>
        <v>0</v>
      </c>
      <c r="H7" s="1">
        <f>IF(Data!H7&gt;0,Data!H7-4,"")</f>
        <v>0</v>
      </c>
      <c r="I7" s="1">
        <f>IF(Data!I7&gt;0,4-Data!I7,"")</f>
        <v>0</v>
      </c>
      <c r="J7" s="1">
        <f>IF(Data!J7&gt;0,4-Data!J7,"")</f>
        <v>0</v>
      </c>
      <c r="K7" s="1">
        <f>IF(Data!K7&gt;0,Data!K7-4,"")</f>
        <v>1</v>
      </c>
      <c r="L7" s="1">
        <f>IF(Data!L7&gt;0,4-Data!L7,"")</f>
        <v>0</v>
      </c>
      <c r="M7" s="1">
        <f>IF(Data!M7&gt;0,Data!M7-4,"")</f>
        <v>1</v>
      </c>
      <c r="N7" s="1">
        <f>IF(Data!N7&gt;0,Data!N7-4,"")</f>
        <v>0</v>
      </c>
      <c r="O7" s="1">
        <f>IF(Data!O7&gt;0,Data!O7-4,"")</f>
        <v>0</v>
      </c>
      <c r="P7" s="1">
        <f>IF(Data!P7&gt;0,Data!P7-4,"")</f>
        <v>0</v>
      </c>
      <c r="Q7" s="1">
        <f>IF(Data!Q7&gt;0,4-Data!Q7,"")</f>
        <v>1</v>
      </c>
      <c r="R7" s="1">
        <f>IF(Data!R7&gt;0,4-Data!R7,"")</f>
        <v>-1</v>
      </c>
      <c r="S7" s="1">
        <f>IF(Data!S7&gt;0,4-Data!S7,"")</f>
        <v>-1</v>
      </c>
      <c r="T7" s="1">
        <f>IF(Data!T7&gt;0,Data!T7-4,"")</f>
        <v>0</v>
      </c>
      <c r="U7" s="1">
        <f>IF(Data!U7&gt;0,4-Data!U7,"")</f>
        <v>1</v>
      </c>
      <c r="V7" s="1">
        <f>IF(Data!V7&gt;0,Data!V7-4,"")</f>
        <v>1</v>
      </c>
      <c r="W7" s="1">
        <f>IF(Data!W7&gt;0,4-Data!W7,"")</f>
        <v>-1</v>
      </c>
      <c r="X7" s="1">
        <f>IF(Data!X7&gt;0,4-Data!X7,"")</f>
        <v>-1</v>
      </c>
      <c r="Y7" s="1">
        <f>IF(Data!Y7&gt;0,4-Data!Y7,"")</f>
        <v>0</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x14ac:dyDescent="0.25">
      <c r="A8" s="1">
        <f>IF(Data!A8&gt;0,Data!A8-4,"")</f>
        <v>2</v>
      </c>
      <c r="B8" s="1">
        <f>IF(Data!B8&gt;0,Data!B8-4,"")</f>
        <v>2</v>
      </c>
      <c r="C8" s="1">
        <f>IF(Data!C8&gt;0,4-Data!C8,"")</f>
        <v>2</v>
      </c>
      <c r="D8" s="1">
        <f>IF(Data!D8&gt;0,4-Data!D8,"")</f>
        <v>2</v>
      </c>
      <c r="E8" s="1">
        <f>IF(Data!E8&gt;0,4-Data!E8,"")</f>
        <v>3</v>
      </c>
      <c r="F8" s="1">
        <f>IF(Data!F8&gt;0,Data!F8-4,"")</f>
        <v>2</v>
      </c>
      <c r="G8" s="1">
        <f>IF(Data!G8&gt;0,Data!G8-4,"")</f>
        <v>2</v>
      </c>
      <c r="H8" s="1">
        <f>IF(Data!H8&gt;0,Data!H8-4,"")</f>
        <v>0</v>
      </c>
      <c r="I8" s="1">
        <f>IF(Data!I8&gt;0,4-Data!I8,"")</f>
        <v>2</v>
      </c>
      <c r="J8" s="1">
        <f>IF(Data!J8&gt;0,4-Data!J8,"")</f>
        <v>2</v>
      </c>
      <c r="K8" s="1">
        <f>IF(Data!K8&gt;0,Data!K8-4,"")</f>
        <v>3</v>
      </c>
      <c r="L8" s="1">
        <f>IF(Data!L8&gt;0,4-Data!L8,"")</f>
        <v>3</v>
      </c>
      <c r="M8" s="1">
        <f>IF(Data!M8&gt;0,Data!M8-4,"")</f>
        <v>2</v>
      </c>
      <c r="N8" s="1">
        <f>IF(Data!N8&gt;0,Data!N8-4,"")</f>
        <v>2</v>
      </c>
      <c r="O8" s="1">
        <f>IF(Data!O8&gt;0,Data!O8-4,"")</f>
        <v>2</v>
      </c>
      <c r="P8" s="1">
        <f>IF(Data!P8&gt;0,Data!P8-4,"")</f>
        <v>2</v>
      </c>
      <c r="Q8" s="1">
        <f>IF(Data!Q8&gt;0,4-Data!Q8,"")</f>
        <v>2</v>
      </c>
      <c r="R8" s="1">
        <f>IF(Data!R8&gt;0,4-Data!R8,"")</f>
        <v>2</v>
      </c>
      <c r="S8" s="1">
        <f>IF(Data!S8&gt;0,4-Data!S8,"")</f>
        <v>0</v>
      </c>
      <c r="T8" s="1">
        <f>IF(Data!T8&gt;0,Data!T8-4,"")</f>
        <v>2</v>
      </c>
      <c r="U8" s="1">
        <f>IF(Data!U8&gt;0,4-Data!U8,"")</f>
        <v>3</v>
      </c>
      <c r="V8" s="1">
        <f>IF(Data!V8&gt;0,Data!V8-4,"")</f>
        <v>3</v>
      </c>
      <c r="W8" s="1">
        <f>IF(Data!W8&gt;0,4-Data!W8,"")</f>
        <v>3</v>
      </c>
      <c r="X8" s="1">
        <f>IF(Data!X8&gt;0,4-Data!X8,"")</f>
        <v>2</v>
      </c>
      <c r="Y8" s="1">
        <f>IF(Data!Y8&gt;0,4-Data!Y8,"")</f>
        <v>2</v>
      </c>
      <c r="Z8" s="1">
        <f>IF(Data!Z8&gt;0,Data!Z8-4,"")</f>
        <v>2</v>
      </c>
      <c r="AC8" s="4" t="str">
        <f t="shared" si="4"/>
        <v/>
      </c>
      <c r="AD8" s="4" t="str">
        <f t="shared" si="5"/>
        <v/>
      </c>
      <c r="AE8" s="4" t="str">
        <f t="shared" si="6"/>
        <v/>
      </c>
      <c r="AF8" s="4" t="str">
        <f t="shared" si="7"/>
        <v/>
      </c>
      <c r="AG8" s="4" t="str">
        <f t="shared" si="8"/>
        <v/>
      </c>
      <c r="AH8" s="4" t="str">
        <f t="shared" si="9"/>
        <v/>
      </c>
      <c r="AI8" s="2">
        <f t="shared" si="10"/>
        <v>0</v>
      </c>
    </row>
    <row r="9" spans="1:35" x14ac:dyDescent="0.25">
      <c r="A9" s="1">
        <f>IF(Data!A9&gt;0,Data!A9-4,"")</f>
        <v>0</v>
      </c>
      <c r="B9" s="1">
        <f>IF(Data!B9&gt;0,Data!B9-4,"")</f>
        <v>0</v>
      </c>
      <c r="C9" s="1">
        <f>IF(Data!C9&gt;0,4-Data!C9,"")</f>
        <v>-3</v>
      </c>
      <c r="D9" s="1">
        <f>IF(Data!D9&gt;0,4-Data!D9,"")</f>
        <v>3</v>
      </c>
      <c r="E9" s="1">
        <f>IF(Data!E9&gt;0,4-Data!E9,"")</f>
        <v>2</v>
      </c>
      <c r="F9" s="1">
        <f>IF(Data!F9&gt;0,Data!F9-4,"")</f>
        <v>-3</v>
      </c>
      <c r="G9" s="1">
        <f>IF(Data!G9&gt;0,Data!G9-4,"")</f>
        <v>-3</v>
      </c>
      <c r="H9" s="1">
        <f>IF(Data!H9&gt;0,Data!H9-4,"")</f>
        <v>0</v>
      </c>
      <c r="I9" s="1">
        <f>IF(Data!I9&gt;0,4-Data!I9,"")</f>
        <v>-1</v>
      </c>
      <c r="J9" s="1">
        <f>IF(Data!J9&gt;0,4-Data!J9,"")</f>
        <v>-3</v>
      </c>
      <c r="K9" s="1">
        <f>IF(Data!K9&gt;0,Data!K9-4,"")</f>
        <v>2</v>
      </c>
      <c r="L9" s="1">
        <f>IF(Data!L9&gt;0,4-Data!L9,"")</f>
        <v>0</v>
      </c>
      <c r="M9" s="1">
        <f>IF(Data!M9&gt;0,Data!M9-4,"")</f>
        <v>2</v>
      </c>
      <c r="N9" s="1">
        <f>IF(Data!N9&gt;0,Data!N9-4,"")</f>
        <v>0</v>
      </c>
      <c r="O9" s="1">
        <f>IF(Data!O9&gt;0,Data!O9-4,"")</f>
        <v>-3</v>
      </c>
      <c r="P9" s="1">
        <f>IF(Data!P9&gt;0,Data!P9-4,"")</f>
        <v>-1</v>
      </c>
      <c r="Q9" s="1">
        <f>IF(Data!Q9&gt;0,4-Data!Q9,"")</f>
        <v>-1</v>
      </c>
      <c r="R9" s="1">
        <f>IF(Data!R9&gt;0,4-Data!R9,"")</f>
        <v>-2</v>
      </c>
      <c r="S9" s="1">
        <f>IF(Data!S9&gt;0,4-Data!S9,"")</f>
        <v>0</v>
      </c>
      <c r="T9" s="1">
        <f>IF(Data!T9&gt;0,Data!T9-4,"")</f>
        <v>0</v>
      </c>
      <c r="U9" s="1">
        <f>IF(Data!U9&gt;0,4-Data!U9,"")</f>
        <v>-2</v>
      </c>
      <c r="V9" s="1">
        <f>IF(Data!V9&gt;0,Data!V9-4,"")</f>
        <v>1</v>
      </c>
      <c r="W9" s="1">
        <f>IF(Data!W9&gt;0,4-Data!W9,"")</f>
        <v>1</v>
      </c>
      <c r="X9" s="1">
        <f>IF(Data!X9&gt;0,4-Data!X9,"")</f>
        <v>-3</v>
      </c>
      <c r="Y9" s="1">
        <f>IF(Data!Y9&gt;0,4-Data!Y9,"")</f>
        <v>0</v>
      </c>
      <c r="Z9" s="1">
        <f>IF(Data!Z9&gt;0,Data!Z9-4,"")</f>
        <v>-3</v>
      </c>
      <c r="AC9" s="4" t="str">
        <f t="shared" si="4"/>
        <v/>
      </c>
      <c r="AD9" s="4">
        <f t="shared" si="5"/>
        <v>1</v>
      </c>
      <c r="AE9" s="4" t="str">
        <f t="shared" si="6"/>
        <v/>
      </c>
      <c r="AF9" s="4" t="str">
        <f t="shared" si="7"/>
        <v/>
      </c>
      <c r="AG9" s="4">
        <f t="shared" si="8"/>
        <v>1</v>
      </c>
      <c r="AH9" s="4" t="str">
        <f t="shared" si="9"/>
        <v/>
      </c>
      <c r="AI9" s="2">
        <f t="shared" si="10"/>
        <v>2</v>
      </c>
    </row>
    <row r="10" spans="1:35" x14ac:dyDescent="0.25">
      <c r="A10" s="1">
        <f>IF(Data!A10&gt;0,Data!A10-4,"")</f>
        <v>0</v>
      </c>
      <c r="B10" s="1">
        <f>IF(Data!B10&gt;0,Data!B10-4,"")</f>
        <v>0</v>
      </c>
      <c r="C10" s="1">
        <f>IF(Data!C10&gt;0,4-Data!C10,"")</f>
        <v>-2</v>
      </c>
      <c r="D10" s="1">
        <f>IF(Data!D10&gt;0,4-Data!D10,"")</f>
        <v>1</v>
      </c>
      <c r="E10" s="1">
        <f>IF(Data!E10&gt;0,4-Data!E10,"")</f>
        <v>-1</v>
      </c>
      <c r="F10" s="1">
        <f>IF(Data!F10&gt;0,Data!F10-4,"")</f>
        <v>-1</v>
      </c>
      <c r="G10" s="1">
        <f>IF(Data!G10&gt;0,Data!G10-4,"")</f>
        <v>-1</v>
      </c>
      <c r="H10" s="1">
        <f>IF(Data!H10&gt;0,Data!H10-4,"")</f>
        <v>0</v>
      </c>
      <c r="I10" s="1">
        <f>IF(Data!I10&gt;0,4-Data!I10,"")</f>
        <v>-2</v>
      </c>
      <c r="J10" s="1">
        <f>IF(Data!J10&gt;0,4-Data!J10,"")</f>
        <v>-1</v>
      </c>
      <c r="K10" s="1">
        <f>IF(Data!K10&gt;0,Data!K10-4,"")</f>
        <v>-1</v>
      </c>
      <c r="L10" s="1">
        <f>IF(Data!L10&gt;0,4-Data!L10,"")</f>
        <v>0</v>
      </c>
      <c r="M10" s="1">
        <f>IF(Data!M10&gt;0,Data!M10-4,"")</f>
        <v>-1</v>
      </c>
      <c r="N10" s="1">
        <f>IF(Data!N10&gt;0,Data!N10-4,"")</f>
        <v>0</v>
      </c>
      <c r="O10" s="1">
        <f>IF(Data!O10&gt;0,Data!O10-4,"")</f>
        <v>1</v>
      </c>
      <c r="P10" s="1">
        <f>IF(Data!P10&gt;0,Data!P10-4,"")</f>
        <v>-1</v>
      </c>
      <c r="Q10" s="1">
        <f>IF(Data!Q10&gt;0,4-Data!Q10,"")</f>
        <v>-2</v>
      </c>
      <c r="R10" s="1">
        <f>IF(Data!R10&gt;0,4-Data!R10,"")</f>
        <v>-2</v>
      </c>
      <c r="S10" s="1">
        <f>IF(Data!S10&gt;0,4-Data!S10,"")</f>
        <v>-1</v>
      </c>
      <c r="T10" s="1">
        <f>IF(Data!T10&gt;0,Data!T10-4,"")</f>
        <v>-1</v>
      </c>
      <c r="U10" s="1">
        <f>IF(Data!U10&gt;0,4-Data!U10,"")</f>
        <v>-1</v>
      </c>
      <c r="V10" s="1">
        <f>IF(Data!V10&gt;0,Data!V10-4,"")</f>
        <v>-1</v>
      </c>
      <c r="W10" s="1">
        <f>IF(Data!W10&gt;0,4-Data!W10,"")</f>
        <v>-2</v>
      </c>
      <c r="X10" s="1">
        <f>IF(Data!X10&gt;0,4-Data!X10,"")</f>
        <v>-2</v>
      </c>
      <c r="Y10" s="1">
        <f>IF(Data!Y10&gt;0,4-Data!Y10,"")</f>
        <v>-1</v>
      </c>
      <c r="Z10" s="1">
        <f>IF(Data!Z10&gt;0,Data!Z10-4,"")</f>
        <v>1</v>
      </c>
      <c r="AC10" s="4" t="str">
        <f t="shared" si="4"/>
        <v/>
      </c>
      <c r="AD10" s="4" t="str">
        <f t="shared" si="5"/>
        <v/>
      </c>
      <c r="AE10" s="4" t="str">
        <f t="shared" si="6"/>
        <v/>
      </c>
      <c r="AF10" s="4" t="str">
        <f t="shared" si="7"/>
        <v/>
      </c>
      <c r="AG10" s="4" t="str">
        <f t="shared" si="8"/>
        <v/>
      </c>
      <c r="AH10" s="4" t="str">
        <f t="shared" si="9"/>
        <v/>
      </c>
      <c r="AI10" s="2">
        <f t="shared" si="10"/>
        <v>0</v>
      </c>
    </row>
    <row r="11" spans="1:35" x14ac:dyDescent="0.25">
      <c r="A11" s="1">
        <f>IF(Data!A11&gt;0,Data!A11-4,"")</f>
        <v>3</v>
      </c>
      <c r="B11" s="1">
        <f>IF(Data!B11&gt;0,Data!B11-4,"")</f>
        <v>3</v>
      </c>
      <c r="C11" s="1">
        <f>IF(Data!C11&gt;0,4-Data!C11,"")</f>
        <v>2</v>
      </c>
      <c r="D11" s="1">
        <f>IF(Data!D11&gt;0,4-Data!D11,"")</f>
        <v>3</v>
      </c>
      <c r="E11" s="1">
        <f>IF(Data!E11&gt;0,4-Data!E11,"")</f>
        <v>3</v>
      </c>
      <c r="F11" s="1">
        <f>IF(Data!F11&gt;0,Data!F11-4,"")</f>
        <v>2</v>
      </c>
      <c r="G11" s="1">
        <f>IF(Data!G11&gt;0,Data!G11-4,"")</f>
        <v>2</v>
      </c>
      <c r="H11" s="1">
        <f>IF(Data!H11&gt;0,Data!H11-4,"")</f>
        <v>2</v>
      </c>
      <c r="I11" s="1">
        <f>IF(Data!I11&gt;0,4-Data!I11,"")</f>
        <v>0</v>
      </c>
      <c r="J11" s="1">
        <f>IF(Data!J11&gt;0,4-Data!J11,"")</f>
        <v>0</v>
      </c>
      <c r="K11" s="1">
        <f>IF(Data!K11&gt;0,Data!K11-4,"")</f>
        <v>3</v>
      </c>
      <c r="L11" s="1">
        <f>IF(Data!L11&gt;0,4-Data!L11,"")</f>
        <v>3</v>
      </c>
      <c r="M11" s="1">
        <f>IF(Data!M11&gt;0,Data!M11-4,"")</f>
        <v>3</v>
      </c>
      <c r="N11" s="1">
        <f>IF(Data!N11&gt;0,Data!N11-4,"")</f>
        <v>3</v>
      </c>
      <c r="O11" s="1">
        <f>IF(Data!O11&gt;0,Data!O11-4,"")</f>
        <v>0</v>
      </c>
      <c r="P11" s="1">
        <f>IF(Data!P11&gt;0,Data!P11-4,"")</f>
        <v>3</v>
      </c>
      <c r="Q11" s="1">
        <f>IF(Data!Q11&gt;0,4-Data!Q11,"")</f>
        <v>2</v>
      </c>
      <c r="R11" s="1">
        <f>IF(Data!R11&gt;0,4-Data!R11,"")</f>
        <v>1</v>
      </c>
      <c r="S11" s="1">
        <f>IF(Data!S11&gt;0,4-Data!S11,"")</f>
        <v>2</v>
      </c>
      <c r="T11" s="1">
        <f>IF(Data!T11&gt;0,Data!T11-4,"")</f>
        <v>2</v>
      </c>
      <c r="U11" s="1">
        <f>IF(Data!U11&gt;0,4-Data!U11,"")</f>
        <v>2</v>
      </c>
      <c r="V11" s="1">
        <f>IF(Data!V11&gt;0,Data!V11-4,"")</f>
        <v>3</v>
      </c>
      <c r="W11" s="1">
        <f>IF(Data!W11&gt;0,4-Data!W11,"")</f>
        <v>3</v>
      </c>
      <c r="X11" s="1">
        <f>IF(Data!X11&gt;0,4-Data!X11,"")</f>
        <v>2</v>
      </c>
      <c r="Y11" s="1">
        <f>IF(Data!Y11&gt;0,4-Data!Y11,"")</f>
        <v>2</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x14ac:dyDescent="0.25">
      <c r="A12" s="1">
        <f>IF(Data!A12&gt;0,Data!A12-4,"")</f>
        <v>3</v>
      </c>
      <c r="B12" s="1">
        <f>IF(Data!B12&gt;0,Data!B12-4,"")</f>
        <v>1</v>
      </c>
      <c r="C12" s="1">
        <f>IF(Data!C12&gt;0,4-Data!C12,"")</f>
        <v>0</v>
      </c>
      <c r="D12" s="1">
        <f>IF(Data!D12&gt;0,4-Data!D12,"")</f>
        <v>2</v>
      </c>
      <c r="E12" s="1">
        <f>IF(Data!E12&gt;0,4-Data!E12,"")</f>
        <v>3</v>
      </c>
      <c r="F12" s="1">
        <f>IF(Data!F12&gt;0,Data!F12-4,"")</f>
        <v>-1</v>
      </c>
      <c r="G12" s="1">
        <f>IF(Data!G12&gt;0,Data!G12-4,"")</f>
        <v>0</v>
      </c>
      <c r="H12" s="1">
        <f>IF(Data!H12&gt;0,Data!H12-4,"")</f>
        <v>3</v>
      </c>
      <c r="I12" s="1">
        <f>IF(Data!I12&gt;0,4-Data!I12,"")</f>
        <v>1</v>
      </c>
      <c r="J12" s="1">
        <f>IF(Data!J12&gt;0,4-Data!J12,"")</f>
        <v>-1</v>
      </c>
      <c r="K12" s="1">
        <f>IF(Data!K12&gt;0,Data!K12-4,"")</f>
        <v>1</v>
      </c>
      <c r="L12" s="1">
        <f>IF(Data!L12&gt;0,4-Data!L12,"")</f>
        <v>3</v>
      </c>
      <c r="M12" s="1">
        <f>IF(Data!M12&gt;0,Data!M12-4,"")</f>
        <v>-1</v>
      </c>
      <c r="N12" s="1">
        <f>IF(Data!N12&gt;0,Data!N12-4,"")</f>
        <v>-1</v>
      </c>
      <c r="O12" s="1">
        <f>IF(Data!O12&gt;0,Data!O12-4,"")</f>
        <v>-1</v>
      </c>
      <c r="P12" s="1">
        <f>IF(Data!P12&gt;0,Data!P12-4,"")</f>
        <v>2</v>
      </c>
      <c r="Q12" s="1">
        <f>IF(Data!Q12&gt;0,4-Data!Q12,"")</f>
        <v>3</v>
      </c>
      <c r="R12" s="1">
        <f>IF(Data!R12&gt;0,4-Data!R12,"")</f>
        <v>0</v>
      </c>
      <c r="S12" s="1">
        <f>IF(Data!S12&gt;0,4-Data!S12,"")</f>
        <v>2</v>
      </c>
      <c r="T12" s="1">
        <f>IF(Data!T12&gt;0,Data!T12-4,"")</f>
        <v>0</v>
      </c>
      <c r="U12" s="1">
        <f>IF(Data!U12&gt;0,4-Data!U12,"")</f>
        <v>0</v>
      </c>
      <c r="V12" s="1">
        <f>IF(Data!V12&gt;0,Data!V12-4,"")</f>
        <v>2</v>
      </c>
      <c r="W12" s="1">
        <f>IF(Data!W12&gt;0,4-Data!W12,"")</f>
        <v>2</v>
      </c>
      <c r="X12" s="1">
        <f>IF(Data!X12&gt;0,4-Data!X12,"")</f>
        <v>1</v>
      </c>
      <c r="Y12" s="1">
        <f>IF(Data!Y12&gt;0,4-Data!Y12,"")</f>
        <v>0</v>
      </c>
      <c r="Z12" s="1">
        <f>IF(Data!Z12&gt;0,Data!Z12-4,"")</f>
        <v>0</v>
      </c>
      <c r="AC12" s="4">
        <f t="shared" si="4"/>
        <v>1</v>
      </c>
      <c r="AD12" s="4" t="str">
        <f t="shared" si="5"/>
        <v/>
      </c>
      <c r="AE12" s="4" t="str">
        <f t="shared" si="6"/>
        <v/>
      </c>
      <c r="AF12" s="4" t="str">
        <f t="shared" si="7"/>
        <v/>
      </c>
      <c r="AG12" s="4">
        <f t="shared" si="8"/>
        <v>1</v>
      </c>
      <c r="AH12" s="4" t="str">
        <f t="shared" si="9"/>
        <v/>
      </c>
      <c r="AI12" s="2">
        <f t="shared" si="10"/>
        <v>2</v>
      </c>
    </row>
    <row r="13" spans="1:35" x14ac:dyDescent="0.25">
      <c r="A13" s="1">
        <f>IF(Data!A13&gt;0,Data!A13-4,"")</f>
        <v>1</v>
      </c>
      <c r="B13" s="1">
        <f>IF(Data!B13&gt;0,Data!B13-4,"")</f>
        <v>0</v>
      </c>
      <c r="C13" s="1">
        <f>IF(Data!C13&gt;0,4-Data!C13,"")</f>
        <v>1</v>
      </c>
      <c r="D13" s="1">
        <f>IF(Data!D13&gt;0,4-Data!D13,"")</f>
        <v>0</v>
      </c>
      <c r="E13" s="1">
        <f>IF(Data!E13&gt;0,4-Data!E13,"")</f>
        <v>1</v>
      </c>
      <c r="F13" s="1">
        <f>IF(Data!F13&gt;0,Data!F13-4,"")</f>
        <v>0</v>
      </c>
      <c r="G13" s="1">
        <f>IF(Data!G13&gt;0,Data!G13-4,"")</f>
        <v>0</v>
      </c>
      <c r="H13" s="1">
        <f>IF(Data!H13&gt;0,Data!H13-4,"")</f>
        <v>0</v>
      </c>
      <c r="I13" s="1">
        <f>IF(Data!I13&gt;0,4-Data!I13,"")</f>
        <v>1</v>
      </c>
      <c r="J13" s="1">
        <f>IF(Data!J13&gt;0,4-Data!J13,"")</f>
        <v>1</v>
      </c>
      <c r="K13" s="1">
        <f>IF(Data!K13&gt;0,Data!K13-4,"")</f>
        <v>1</v>
      </c>
      <c r="L13" s="1">
        <f>IF(Data!L13&gt;0,4-Data!L13,"")</f>
        <v>1</v>
      </c>
      <c r="M13" s="1">
        <f>IF(Data!M13&gt;0,Data!M13-4,"")</f>
        <v>-1</v>
      </c>
      <c r="N13" s="1">
        <f>IF(Data!N13&gt;0,Data!N13-4,"")</f>
        <v>1</v>
      </c>
      <c r="O13" s="1">
        <f>IF(Data!O13&gt;0,Data!O13-4,"")</f>
        <v>1</v>
      </c>
      <c r="P13" s="1">
        <f>IF(Data!P13&gt;0,Data!P13-4,"")</f>
        <v>0</v>
      </c>
      <c r="Q13" s="1">
        <f>IF(Data!Q13&gt;0,4-Data!Q13,"")</f>
        <v>1</v>
      </c>
      <c r="R13" s="1">
        <f>IF(Data!R13&gt;0,4-Data!R13,"")</f>
        <v>0</v>
      </c>
      <c r="S13" s="1">
        <f>IF(Data!S13&gt;0,4-Data!S13,"")</f>
        <v>0</v>
      </c>
      <c r="T13" s="1">
        <f>IF(Data!T13&gt;0,Data!T13-4,"")</f>
        <v>0</v>
      </c>
      <c r="U13" s="1">
        <f>IF(Data!U13&gt;0,4-Data!U13,"")</f>
        <v>1</v>
      </c>
      <c r="V13" s="1">
        <f>IF(Data!V13&gt;0,Data!V13-4,"")</f>
        <v>1</v>
      </c>
      <c r="W13" s="1">
        <f>IF(Data!W13&gt;0,4-Data!W13,"")</f>
        <v>1</v>
      </c>
      <c r="X13" s="1">
        <f>IF(Data!X13&gt;0,4-Data!X13,"")</f>
        <v>0</v>
      </c>
      <c r="Y13" s="1">
        <f>IF(Data!Y13&gt;0,4-Data!Y13,"")</f>
        <v>0</v>
      </c>
      <c r="Z13" s="1">
        <f>IF(Data!Z13&gt;0,Data!Z13-4,"")</f>
        <v>1</v>
      </c>
      <c r="AC13" s="4" t="str">
        <f t="shared" si="4"/>
        <v/>
      </c>
      <c r="AD13" s="4" t="str">
        <f t="shared" si="5"/>
        <v/>
      </c>
      <c r="AE13" s="4" t="str">
        <f t="shared" si="6"/>
        <v/>
      </c>
      <c r="AF13" s="4" t="str">
        <f t="shared" si="7"/>
        <v/>
      </c>
      <c r="AG13" s="4" t="str">
        <f t="shared" si="8"/>
        <v/>
      </c>
      <c r="AH13" s="4" t="str">
        <f t="shared" si="9"/>
        <v/>
      </c>
      <c r="AI13" s="2">
        <f t="shared" si="10"/>
        <v>0</v>
      </c>
    </row>
    <row r="14" spans="1:35" x14ac:dyDescent="0.25">
      <c r="A14" s="1">
        <f>IF(Data!A14&gt;0,Data!A14-4,"")</f>
        <v>1</v>
      </c>
      <c r="B14" s="1">
        <f>IF(Data!B14&gt;0,Data!B14-4,"")</f>
        <v>1</v>
      </c>
      <c r="C14" s="1">
        <f>IF(Data!C14&gt;0,4-Data!C14,"")</f>
        <v>0</v>
      </c>
      <c r="D14" s="1">
        <f>IF(Data!D14&gt;0,4-Data!D14,"")</f>
        <v>-1</v>
      </c>
      <c r="E14" s="1">
        <f>IF(Data!E14&gt;0,4-Data!E14,"")</f>
        <v>2</v>
      </c>
      <c r="F14" s="1">
        <f>IF(Data!F14&gt;0,Data!F14-4,"")</f>
        <v>1</v>
      </c>
      <c r="G14" s="1">
        <f>IF(Data!G14&gt;0,Data!G14-4,"")</f>
        <v>0</v>
      </c>
      <c r="H14" s="1">
        <f>IF(Data!H14&gt;0,Data!H14-4,"")</f>
        <v>1</v>
      </c>
      <c r="I14" s="1">
        <f>IF(Data!I14&gt;0,4-Data!I14,"")</f>
        <v>-1</v>
      </c>
      <c r="J14" s="1">
        <f>IF(Data!J14&gt;0,4-Data!J14,"")</f>
        <v>0</v>
      </c>
      <c r="K14" s="1">
        <f>IF(Data!K14&gt;0,Data!K14-4,"")</f>
        <v>1</v>
      </c>
      <c r="L14" s="1">
        <f>IF(Data!L14&gt;0,4-Data!L14,"")</f>
        <v>2</v>
      </c>
      <c r="M14" s="1">
        <f>IF(Data!M14&gt;0,Data!M14-4,"")</f>
        <v>0</v>
      </c>
      <c r="N14" s="1">
        <f>IF(Data!N14&gt;0,Data!N14-4,"")</f>
        <v>2</v>
      </c>
      <c r="O14" s="1">
        <f>IF(Data!O14&gt;0,Data!O14-4,"")</f>
        <v>0</v>
      </c>
      <c r="P14" s="1">
        <f>IF(Data!P14&gt;0,Data!P14-4,"")</f>
        <v>1</v>
      </c>
      <c r="Q14" s="1">
        <f>IF(Data!Q14&gt;0,4-Data!Q14,"")</f>
        <v>0</v>
      </c>
      <c r="R14" s="1">
        <f>IF(Data!R14&gt;0,4-Data!R14,"")</f>
        <v>0</v>
      </c>
      <c r="S14" s="1">
        <f>IF(Data!S14&gt;0,4-Data!S14,"")</f>
        <v>1</v>
      </c>
      <c r="T14" s="1">
        <f>IF(Data!T14&gt;0,Data!T14-4,"")</f>
        <v>2</v>
      </c>
      <c r="U14" s="1">
        <f>IF(Data!U14&gt;0,4-Data!U14,"")</f>
        <v>2</v>
      </c>
      <c r="V14" s="1">
        <f>IF(Data!V14&gt;0,Data!V14-4,"")</f>
        <v>2</v>
      </c>
      <c r="W14" s="1">
        <f>IF(Data!W14&gt;0,4-Data!W14,"")</f>
        <v>2</v>
      </c>
      <c r="X14" s="1">
        <f>IF(Data!X14&gt;0,4-Data!X14,"")</f>
        <v>1</v>
      </c>
      <c r="Y14" s="1">
        <f>IF(Data!Y14&gt;0,4-Data!Y14,"")</f>
        <v>1</v>
      </c>
      <c r="Z14" s="1">
        <f>IF(Data!Z14&gt;0,Data!Z14-4,"")</f>
        <v>0</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x14ac:dyDescent="0.25">
      <c r="A15" s="1">
        <f>IF(Data!A15&gt;0,Data!A15-4,"")</f>
        <v>0</v>
      </c>
      <c r="B15" s="1">
        <f>IF(Data!B15&gt;0,Data!B15-4,"")</f>
        <v>2</v>
      </c>
      <c r="C15" s="1">
        <f>IF(Data!C15&gt;0,4-Data!C15,"")</f>
        <v>-1</v>
      </c>
      <c r="D15" s="1">
        <f>IF(Data!D15&gt;0,4-Data!D15,"")</f>
        <v>-2</v>
      </c>
      <c r="E15" s="1">
        <f>IF(Data!E15&gt;0,4-Data!E15,"")</f>
        <v>1</v>
      </c>
      <c r="F15" s="1">
        <f>IF(Data!F15&gt;0,Data!F15-4,"")</f>
        <v>1</v>
      </c>
      <c r="G15" s="1">
        <f>IF(Data!G15&gt;0,Data!G15-4,"")</f>
        <v>0</v>
      </c>
      <c r="H15" s="1">
        <f>IF(Data!H15&gt;0,Data!H15-4,"")</f>
        <v>-3</v>
      </c>
      <c r="I15" s="1">
        <f>IF(Data!I15&gt;0,4-Data!I15,"")</f>
        <v>-1</v>
      </c>
      <c r="J15" s="1">
        <f>IF(Data!J15&gt;0,4-Data!J15,"")</f>
        <v>1</v>
      </c>
      <c r="K15" s="1">
        <f>IF(Data!K15&gt;0,Data!K15-4,"")</f>
        <v>2</v>
      </c>
      <c r="L15" s="1">
        <f>IF(Data!L15&gt;0,4-Data!L15,"")</f>
        <v>2</v>
      </c>
      <c r="M15" s="1">
        <f>IF(Data!M15&gt;0,Data!M15-4,"")</f>
        <v>-2</v>
      </c>
      <c r="N15" s="1">
        <f>IF(Data!N15&gt;0,Data!N15-4,"")</f>
        <v>0</v>
      </c>
      <c r="O15" s="1">
        <f>IF(Data!O15&gt;0,Data!O15-4,"")</f>
        <v>1</v>
      </c>
      <c r="P15" s="1">
        <f>IF(Data!P15&gt;0,Data!P15-4,"")</f>
        <v>-1</v>
      </c>
      <c r="Q15" s="1">
        <f>IF(Data!Q15&gt;0,4-Data!Q15,"")</f>
        <v>-1</v>
      </c>
      <c r="R15" s="1">
        <f>IF(Data!R15&gt;0,4-Data!R15,"")</f>
        <v>0</v>
      </c>
      <c r="S15" s="1">
        <f>IF(Data!S15&gt;0,4-Data!S15,"")</f>
        <v>-1</v>
      </c>
      <c r="T15" s="1">
        <f>IF(Data!T15&gt;0,Data!T15-4,"")</f>
        <v>0</v>
      </c>
      <c r="U15" s="1">
        <f>IF(Data!U15&gt;0,4-Data!U15,"")</f>
        <v>2</v>
      </c>
      <c r="V15" s="1">
        <f>IF(Data!V15&gt;0,Data!V15-4,"")</f>
        <v>2</v>
      </c>
      <c r="W15" s="1">
        <f>IF(Data!W15&gt;0,4-Data!W15,"")</f>
        <v>-2</v>
      </c>
      <c r="X15" s="1">
        <f>IF(Data!X15&gt;0,4-Data!X15,"")</f>
        <v>1</v>
      </c>
      <c r="Y15" s="1">
        <f>IF(Data!Y15&gt;0,4-Data!Y15,"")</f>
        <v>1</v>
      </c>
      <c r="Z15" s="1">
        <f>IF(Data!Z15&gt;0,Data!Z15-4,"")</f>
        <v>1</v>
      </c>
      <c r="AC15" s="4" t="str">
        <f t="shared" si="11"/>
        <v/>
      </c>
      <c r="AD15" s="4">
        <f t="shared" si="12"/>
        <v>1</v>
      </c>
      <c r="AE15" s="4">
        <f t="shared" si="13"/>
        <v>1</v>
      </c>
      <c r="AF15" s="4">
        <f t="shared" si="14"/>
        <v>1</v>
      </c>
      <c r="AG15" s="4" t="str">
        <f t="shared" si="8"/>
        <v/>
      </c>
      <c r="AH15" s="4" t="str">
        <f t="shared" si="15"/>
        <v/>
      </c>
      <c r="AI15" s="2">
        <f t="shared" si="10"/>
        <v>3</v>
      </c>
    </row>
    <row r="16" spans="1:35" x14ac:dyDescent="0.25">
      <c r="A16" s="1">
        <f>IF(Data!A16&gt;0,Data!A16-4,"")</f>
        <v>1</v>
      </c>
      <c r="B16" s="1">
        <f>IF(Data!B16&gt;0,Data!B16-4,"")</f>
        <v>1</v>
      </c>
      <c r="C16" s="1">
        <f>IF(Data!C16&gt;0,4-Data!C16,"")</f>
        <v>-1</v>
      </c>
      <c r="D16" s="1">
        <f>IF(Data!D16&gt;0,4-Data!D16,"")</f>
        <v>0</v>
      </c>
      <c r="E16" s="1">
        <f>IF(Data!E16&gt;0,4-Data!E16,"")</f>
        <v>1</v>
      </c>
      <c r="F16" s="1">
        <f>IF(Data!F16&gt;0,Data!F16-4,"")</f>
        <v>-1</v>
      </c>
      <c r="G16" s="1">
        <f>IF(Data!G16&gt;0,Data!G16-4,"")</f>
        <v>-1</v>
      </c>
      <c r="H16" s="1">
        <f>IF(Data!H16&gt;0,Data!H16-4,"")</f>
        <v>1</v>
      </c>
      <c r="I16" s="1">
        <f>IF(Data!I16&gt;0,4-Data!I16,"")</f>
        <v>-2</v>
      </c>
      <c r="J16" s="1">
        <f>IF(Data!J16&gt;0,4-Data!J16,"")</f>
        <v>1</v>
      </c>
      <c r="K16" s="1">
        <f>IF(Data!K16&gt;0,Data!K16-4,"")</f>
        <v>1</v>
      </c>
      <c r="L16" s="1">
        <f>IF(Data!L16&gt;0,4-Data!L16,"")</f>
        <v>1</v>
      </c>
      <c r="M16" s="1">
        <f>IF(Data!M16&gt;0,Data!M16-4,"")</f>
        <v>1</v>
      </c>
      <c r="N16" s="1">
        <f>IF(Data!N16&gt;0,Data!N16-4,"")</f>
        <v>0</v>
      </c>
      <c r="O16" s="1">
        <f>IF(Data!O16&gt;0,Data!O16-4,"")</f>
        <v>1</v>
      </c>
      <c r="P16" s="1">
        <f>IF(Data!P16&gt;0,Data!P16-4,"")</f>
        <v>1</v>
      </c>
      <c r="Q16" s="1">
        <f>IF(Data!Q16&gt;0,4-Data!Q16,"")</f>
        <v>-1</v>
      </c>
      <c r="R16" s="1">
        <f>IF(Data!R16&gt;0,4-Data!R16,"")</f>
        <v>-1</v>
      </c>
      <c r="S16" s="1">
        <f>IF(Data!S16&gt;0,4-Data!S16,"")</f>
        <v>0</v>
      </c>
      <c r="T16" s="1">
        <f>IF(Data!T16&gt;0,Data!T16-4,"")</f>
        <v>-1</v>
      </c>
      <c r="U16" s="1">
        <f>IF(Data!U16&gt;0,4-Data!U16,"")</f>
        <v>-1</v>
      </c>
      <c r="V16" s="1">
        <f>IF(Data!V16&gt;0,Data!V16-4,"")</f>
        <v>1</v>
      </c>
      <c r="W16" s="1">
        <f>IF(Data!W16&gt;0,4-Data!W16,"")</f>
        <v>1</v>
      </c>
      <c r="X16" s="1">
        <f>IF(Data!X16&gt;0,4-Data!X16,"")</f>
        <v>0</v>
      </c>
      <c r="Y16" s="1">
        <f>IF(Data!Y16&gt;0,4-Data!Y16,"")</f>
        <v>0</v>
      </c>
      <c r="Z16" s="1">
        <f>IF(Data!Z16&gt;0,Data!Z16-4,"")</f>
        <v>1</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25">
      <c r="A17" s="1">
        <f>IF(Data!A17&gt;0,Data!A17-4,"")</f>
        <v>2</v>
      </c>
      <c r="B17" s="1">
        <f>IF(Data!B17&gt;0,Data!B17-4,"")</f>
        <v>2</v>
      </c>
      <c r="C17" s="1">
        <f>IF(Data!C17&gt;0,4-Data!C17,"")</f>
        <v>-1</v>
      </c>
      <c r="D17" s="1">
        <f>IF(Data!D17&gt;0,4-Data!D17,"")</f>
        <v>2</v>
      </c>
      <c r="E17" s="1">
        <f>IF(Data!E17&gt;0,4-Data!E17,"")</f>
        <v>3</v>
      </c>
      <c r="F17" s="1">
        <f>IF(Data!F17&gt;0,Data!F17-4,"")</f>
        <v>0</v>
      </c>
      <c r="G17" s="1">
        <f>IF(Data!G17&gt;0,Data!G17-4,"")</f>
        <v>0</v>
      </c>
      <c r="H17" s="1">
        <f>IF(Data!H17&gt;0,Data!H17-4,"")</f>
        <v>0</v>
      </c>
      <c r="I17" s="1">
        <f>IF(Data!I17&gt;0,4-Data!I17,"")</f>
        <v>0</v>
      </c>
      <c r="J17" s="1">
        <f>IF(Data!J17&gt;0,4-Data!J17,"")</f>
        <v>1</v>
      </c>
      <c r="K17" s="1">
        <f>IF(Data!K17&gt;0,Data!K17-4,"")</f>
        <v>0</v>
      </c>
      <c r="L17" s="1">
        <f>IF(Data!L17&gt;0,4-Data!L17,"")</f>
        <v>2</v>
      </c>
      <c r="M17" s="1">
        <f>IF(Data!M17&gt;0,Data!M17-4,"")</f>
        <v>1</v>
      </c>
      <c r="N17" s="1">
        <f>IF(Data!N17&gt;0,Data!N17-4,"")</f>
        <v>1</v>
      </c>
      <c r="O17" s="1">
        <f>IF(Data!O17&gt;0,Data!O17-4,"")</f>
        <v>0</v>
      </c>
      <c r="P17" s="1">
        <f>IF(Data!P17&gt;0,Data!P17-4,"")</f>
        <v>0</v>
      </c>
      <c r="Q17" s="1">
        <f>IF(Data!Q17&gt;0,4-Data!Q17,"")</f>
        <v>2</v>
      </c>
      <c r="R17" s="1">
        <f>IF(Data!R17&gt;0,4-Data!R17,"")</f>
        <v>0</v>
      </c>
      <c r="S17" s="1">
        <f>IF(Data!S17&gt;0,4-Data!S17,"")</f>
        <v>0</v>
      </c>
      <c r="T17" s="1">
        <f>IF(Data!T17&gt;0,Data!T17-4,"")</f>
        <v>0</v>
      </c>
      <c r="U17" s="1">
        <f>IF(Data!U17&gt;0,4-Data!U17,"")</f>
        <v>1</v>
      </c>
      <c r="V17" s="1">
        <f>IF(Data!V17&gt;0,Data!V17-4,"")</f>
        <v>0</v>
      </c>
      <c r="W17" s="1">
        <f>IF(Data!W17&gt;0,4-Data!W17,"")</f>
        <v>1</v>
      </c>
      <c r="X17" s="1">
        <f>IF(Data!X17&gt;0,4-Data!X17,"")</f>
        <v>0</v>
      </c>
      <c r="Y17" s="1">
        <f>IF(Data!Y17&gt;0,4-Data!Y17,"")</f>
        <v>0</v>
      </c>
      <c r="Z17" s="1">
        <f>IF(Data!Z17&gt;0,Data!Z17-4,"")</f>
        <v>0</v>
      </c>
      <c r="AC17" s="4" t="str">
        <f t="shared" si="11"/>
        <v/>
      </c>
      <c r="AD17" s="4" t="str">
        <f t="shared" si="12"/>
        <v/>
      </c>
      <c r="AE17" s="4" t="str">
        <f t="shared" si="13"/>
        <v/>
      </c>
      <c r="AF17" s="4" t="str">
        <f t="shared" si="14"/>
        <v/>
      </c>
      <c r="AG17" s="4" t="str">
        <f t="shared" si="8"/>
        <v/>
      </c>
      <c r="AH17" s="4" t="str">
        <f t="shared" si="15"/>
        <v/>
      </c>
      <c r="AI17" s="2">
        <f t="shared" si="10"/>
        <v>0</v>
      </c>
    </row>
    <row r="18" spans="1:35" x14ac:dyDescent="0.25">
      <c r="A18" s="1">
        <f>IF(Data!A18&gt;0,Data!A18-4,"")</f>
        <v>3</v>
      </c>
      <c r="B18" s="1">
        <f>IF(Data!B18&gt;0,Data!B18-4,"")</f>
        <v>3</v>
      </c>
      <c r="C18" s="1">
        <f>IF(Data!C18&gt;0,4-Data!C18,"")</f>
        <v>3</v>
      </c>
      <c r="D18" s="1">
        <f>IF(Data!D18&gt;0,4-Data!D18,"")</f>
        <v>3</v>
      </c>
      <c r="E18" s="1">
        <f>IF(Data!E18&gt;0,4-Data!E18,"")</f>
        <v>3</v>
      </c>
      <c r="F18" s="1">
        <f>IF(Data!F18&gt;0,Data!F18-4,"")</f>
        <v>0</v>
      </c>
      <c r="G18" s="1">
        <f>IF(Data!G18&gt;0,Data!G18-4,"")</f>
        <v>0</v>
      </c>
      <c r="H18" s="1">
        <f>IF(Data!H18&gt;0,Data!H18-4,"")</f>
        <v>2</v>
      </c>
      <c r="I18" s="1">
        <f>IF(Data!I18&gt;0,4-Data!I18,"")</f>
        <v>0</v>
      </c>
      <c r="J18" s="1">
        <f>IF(Data!J18&gt;0,4-Data!J18,"")</f>
        <v>0</v>
      </c>
      <c r="K18" s="1">
        <f>IF(Data!K18&gt;0,Data!K18-4,"")</f>
        <v>2</v>
      </c>
      <c r="L18" s="1">
        <f>IF(Data!L18&gt;0,4-Data!L18,"")</f>
        <v>3</v>
      </c>
      <c r="M18" s="1">
        <f>IF(Data!M18&gt;0,Data!M18-4,"")</f>
        <v>3</v>
      </c>
      <c r="N18" s="1">
        <f>IF(Data!N18&gt;0,Data!N18-4,"")</f>
        <v>1</v>
      </c>
      <c r="O18" s="1">
        <f>IF(Data!O18&gt;0,Data!O18-4,"")</f>
        <v>1</v>
      </c>
      <c r="P18" s="1">
        <f>IF(Data!P18&gt;0,Data!P18-4,"")</f>
        <v>3</v>
      </c>
      <c r="Q18" s="1">
        <f>IF(Data!Q18&gt;0,4-Data!Q18,"")</f>
        <v>3</v>
      </c>
      <c r="R18" s="1">
        <f>IF(Data!R18&gt;0,4-Data!R18,"")</f>
        <v>0</v>
      </c>
      <c r="S18" s="1">
        <f>IF(Data!S18&gt;0,4-Data!S18,"")</f>
        <v>0</v>
      </c>
      <c r="T18" s="1">
        <f>IF(Data!T18&gt;0,Data!T18-4,"")</f>
        <v>3</v>
      </c>
      <c r="U18" s="1">
        <f>IF(Data!U18&gt;0,4-Data!U18,"")</f>
        <v>1</v>
      </c>
      <c r="V18" s="1">
        <f>IF(Data!V18&gt;0,Data!V18-4,"")</f>
        <v>2</v>
      </c>
      <c r="W18" s="1">
        <f>IF(Data!W18&gt;0,4-Data!W18,"")</f>
        <v>0</v>
      </c>
      <c r="X18" s="1">
        <f>IF(Data!X18&gt;0,4-Data!X18,"")</f>
        <v>0</v>
      </c>
      <c r="Y18" s="1">
        <f>IF(Data!Y18&gt;0,4-Data!Y18,"")</f>
        <v>1</v>
      </c>
      <c r="Z18" s="1">
        <f>IF(Data!Z18&gt;0,Data!Z18-4,"")</f>
        <v>1</v>
      </c>
      <c r="AC18" s="4" t="str">
        <f t="shared" si="11"/>
        <v/>
      </c>
      <c r="AD18" s="4" t="str">
        <f t="shared" si="12"/>
        <v/>
      </c>
      <c r="AE18" s="4" t="str">
        <f t="shared" si="13"/>
        <v/>
      </c>
      <c r="AF18" s="4" t="str">
        <f t="shared" si="14"/>
        <v/>
      </c>
      <c r="AG18" s="4" t="str">
        <f t="shared" si="8"/>
        <v/>
      </c>
      <c r="AH18" s="4" t="str">
        <f t="shared" si="15"/>
        <v/>
      </c>
      <c r="AI18" s="2">
        <f t="shared" si="10"/>
        <v>0</v>
      </c>
    </row>
    <row r="19" spans="1:35" x14ac:dyDescent="0.25">
      <c r="A19" s="1">
        <f>IF(Data!A19&gt;0,Data!A19-4,"")</f>
        <v>1</v>
      </c>
      <c r="B19" s="1">
        <f>IF(Data!B19&gt;0,Data!B19-4,"")</f>
        <v>2</v>
      </c>
      <c r="C19" s="1">
        <f>IF(Data!C19&gt;0,4-Data!C19,"")</f>
        <v>-1</v>
      </c>
      <c r="D19" s="1">
        <f>IF(Data!D19&gt;0,4-Data!D19,"")</f>
        <v>1</v>
      </c>
      <c r="E19" s="1">
        <f>IF(Data!E19&gt;0,4-Data!E19,"")</f>
        <v>3</v>
      </c>
      <c r="F19" s="1">
        <f>IF(Data!F19&gt;0,Data!F19-4,"")</f>
        <v>-1</v>
      </c>
      <c r="G19" s="1">
        <f>IF(Data!G19&gt;0,Data!G19-4,"")</f>
        <v>-1</v>
      </c>
      <c r="H19" s="1">
        <f>IF(Data!H19&gt;0,Data!H19-4,"")</f>
        <v>0</v>
      </c>
      <c r="I19" s="1">
        <f>IF(Data!I19&gt;0,4-Data!I19,"")</f>
        <v>0</v>
      </c>
      <c r="J19" s="1">
        <f>IF(Data!J19&gt;0,4-Data!J19,"")</f>
        <v>0</v>
      </c>
      <c r="K19" s="1">
        <f>IF(Data!K19&gt;0,Data!K19-4,"")</f>
        <v>0</v>
      </c>
      <c r="L19" s="1">
        <f>IF(Data!L19&gt;0,4-Data!L19,"")</f>
        <v>0</v>
      </c>
      <c r="M19" s="1">
        <f>IF(Data!M19&gt;0,Data!M19-4,"")</f>
        <v>0</v>
      </c>
      <c r="N19" s="1">
        <f>IF(Data!N19&gt;0,Data!N19-4,"")</f>
        <v>0</v>
      </c>
      <c r="O19" s="1">
        <f>IF(Data!O19&gt;0,Data!O19-4,"")</f>
        <v>0</v>
      </c>
      <c r="P19" s="1">
        <f>IF(Data!P19&gt;0,Data!P19-4,"")</f>
        <v>0</v>
      </c>
      <c r="Q19" s="1">
        <f>IF(Data!Q19&gt;0,4-Data!Q19,"")</f>
        <v>0</v>
      </c>
      <c r="R19" s="1">
        <f>IF(Data!R19&gt;0,4-Data!R19,"")</f>
        <v>0</v>
      </c>
      <c r="S19" s="1">
        <f>IF(Data!S19&gt;0,4-Data!S19,"")</f>
        <v>0</v>
      </c>
      <c r="T19" s="1">
        <f>IF(Data!T19&gt;0,Data!T19-4,"")</f>
        <v>0</v>
      </c>
      <c r="U19" s="1">
        <f>IF(Data!U19&gt;0,4-Data!U19,"")</f>
        <v>0</v>
      </c>
      <c r="V19" s="1">
        <f>IF(Data!V19&gt;0,Data!V19-4,"")</f>
        <v>0</v>
      </c>
      <c r="W19" s="1">
        <f>IF(Data!W19&gt;0,4-Data!W19,"")</f>
        <v>0</v>
      </c>
      <c r="X19" s="1">
        <f>IF(Data!X19&gt;0,4-Data!X19,"")</f>
        <v>0</v>
      </c>
      <c r="Y19" s="1">
        <f>IF(Data!Y19&gt;0,4-Data!Y19,"")</f>
        <v>0</v>
      </c>
      <c r="Z19" s="1">
        <f>IF(Data!Z19&gt;0,Data!Z19-4,"")</f>
        <v>0</v>
      </c>
      <c r="AC19" s="4" t="str">
        <f t="shared" si="11"/>
        <v/>
      </c>
      <c r="AD19" s="4" t="str">
        <f t="shared" si="12"/>
        <v/>
      </c>
      <c r="AE19" s="4" t="str">
        <f t="shared" si="13"/>
        <v/>
      </c>
      <c r="AF19" s="4" t="str">
        <f t="shared" si="14"/>
        <v/>
      </c>
      <c r="AG19" s="4">
        <f t="shared" si="8"/>
        <v>1</v>
      </c>
      <c r="AH19" s="4" t="str">
        <f t="shared" si="15"/>
        <v/>
      </c>
      <c r="AI19" s="2">
        <f t="shared" si="10"/>
        <v>1</v>
      </c>
    </row>
    <row r="20" spans="1:35" x14ac:dyDescent="0.25">
      <c r="A20" s="1">
        <f>IF(Data!A20&gt;0,Data!A20-4,"")</f>
        <v>3</v>
      </c>
      <c r="B20" s="1">
        <f>IF(Data!B20&gt;0,Data!B20-4,"")</f>
        <v>3</v>
      </c>
      <c r="C20" s="1">
        <f>IF(Data!C20&gt;0,4-Data!C20,"")</f>
        <v>3</v>
      </c>
      <c r="D20" s="1">
        <f>IF(Data!D20&gt;0,4-Data!D20,"")</f>
        <v>3</v>
      </c>
      <c r="E20" s="1">
        <f>IF(Data!E20&gt;0,4-Data!E20,"")</f>
        <v>3</v>
      </c>
      <c r="F20" s="1">
        <f>IF(Data!F20&gt;0,Data!F20-4,"")</f>
        <v>3</v>
      </c>
      <c r="G20" s="1">
        <f>IF(Data!G20&gt;0,Data!G20-4,"")</f>
        <v>2</v>
      </c>
      <c r="H20" s="1">
        <f>IF(Data!H20&gt;0,Data!H20-4,"")</f>
        <v>1</v>
      </c>
      <c r="I20" s="1">
        <f>IF(Data!I20&gt;0,4-Data!I20,"")</f>
        <v>-1</v>
      </c>
      <c r="J20" s="1">
        <f>IF(Data!J20&gt;0,4-Data!J20,"")</f>
        <v>1</v>
      </c>
      <c r="K20" s="1">
        <f>IF(Data!K20&gt;0,Data!K20-4,"")</f>
        <v>0</v>
      </c>
      <c r="L20" s="1">
        <f>IF(Data!L20&gt;0,4-Data!L20,"")</f>
        <v>2</v>
      </c>
      <c r="M20" s="1">
        <f>IF(Data!M20&gt;0,Data!M20-4,"")</f>
        <v>-1</v>
      </c>
      <c r="N20" s="1">
        <f>IF(Data!N20&gt;0,Data!N20-4,"")</f>
        <v>2</v>
      </c>
      <c r="O20" s="1">
        <f>IF(Data!O20&gt;0,Data!O20-4,"")</f>
        <v>1</v>
      </c>
      <c r="P20" s="1">
        <f>IF(Data!P20&gt;0,Data!P20-4,"")</f>
        <v>1</v>
      </c>
      <c r="Q20" s="1">
        <f>IF(Data!Q20&gt;0,4-Data!Q20,"")</f>
        <v>1</v>
      </c>
      <c r="R20" s="1">
        <f>IF(Data!R20&gt;0,4-Data!R20,"")</f>
        <v>0</v>
      </c>
      <c r="S20" s="1">
        <f>IF(Data!S20&gt;0,4-Data!S20,"")</f>
        <v>0</v>
      </c>
      <c r="T20" s="1">
        <f>IF(Data!T20&gt;0,Data!T20-4,"")</f>
        <v>2</v>
      </c>
      <c r="U20" s="1">
        <f>IF(Data!U20&gt;0,4-Data!U20,"")</f>
        <v>2</v>
      </c>
      <c r="V20" s="1">
        <f>IF(Data!V20&gt;0,Data!V20-4,"")</f>
        <v>2</v>
      </c>
      <c r="W20" s="1">
        <f>IF(Data!W20&gt;0,4-Data!W20,"")</f>
        <v>2</v>
      </c>
      <c r="X20" s="1">
        <f>IF(Data!X20&gt;0,4-Data!X20,"")</f>
        <v>1</v>
      </c>
      <c r="Y20" s="1">
        <f>IF(Data!Y20&gt;0,4-Data!Y20,"")</f>
        <v>1</v>
      </c>
      <c r="Z20" s="1">
        <f>IF(Data!Z20&gt;0,Data!Z20-4,"")</f>
        <v>1</v>
      </c>
      <c r="AC20" s="4" t="str">
        <f t="shared" si="11"/>
        <v/>
      </c>
      <c r="AD20" s="4">
        <f t="shared" si="12"/>
        <v>1</v>
      </c>
      <c r="AE20" s="4" t="str">
        <f t="shared" si="13"/>
        <v/>
      </c>
      <c r="AF20" s="4" t="str">
        <f t="shared" si="14"/>
        <v/>
      </c>
      <c r="AG20" s="4" t="str">
        <f t="shared" si="8"/>
        <v/>
      </c>
      <c r="AH20" s="4" t="str">
        <f t="shared" si="15"/>
        <v/>
      </c>
      <c r="AI20" s="2">
        <f t="shared" si="10"/>
        <v>1</v>
      </c>
    </row>
    <row r="21" spans="1:35" x14ac:dyDescent="0.25">
      <c r="A21" s="1">
        <f>IF(Data!A21&gt;0,Data!A21-4,"")</f>
        <v>-1</v>
      </c>
      <c r="B21" s="1">
        <f>IF(Data!B21&gt;0,Data!B21-4,"")</f>
        <v>-1</v>
      </c>
      <c r="C21" s="1">
        <f>IF(Data!C21&gt;0,4-Data!C21,"")</f>
        <v>1</v>
      </c>
      <c r="D21" s="1">
        <f>IF(Data!D21&gt;0,4-Data!D21,"")</f>
        <v>1</v>
      </c>
      <c r="E21" s="1">
        <f>IF(Data!E21&gt;0,4-Data!E21,"")</f>
        <v>1</v>
      </c>
      <c r="F21" s="1">
        <f>IF(Data!F21&gt;0,Data!F21-4,"")</f>
        <v>-1</v>
      </c>
      <c r="G21" s="1">
        <f>IF(Data!G21&gt;0,Data!G21-4,"")</f>
        <v>-1</v>
      </c>
      <c r="H21" s="1">
        <f>IF(Data!H21&gt;0,Data!H21-4,"")</f>
        <v>-1</v>
      </c>
      <c r="I21" s="1">
        <f>IF(Data!I21&gt;0,4-Data!I21,"")</f>
        <v>-1</v>
      </c>
      <c r="J21" s="1">
        <f>IF(Data!J21&gt;0,4-Data!J21,"")</f>
        <v>1</v>
      </c>
      <c r="K21" s="1">
        <f>IF(Data!K21&gt;0,Data!K21-4,"")</f>
        <v>1</v>
      </c>
      <c r="L21" s="1">
        <f>IF(Data!L21&gt;0,4-Data!L21,"")</f>
        <v>0</v>
      </c>
      <c r="M21" s="1">
        <f>IF(Data!M21&gt;0,Data!M21-4,"")</f>
        <v>-1</v>
      </c>
      <c r="N21" s="1">
        <f>IF(Data!N21&gt;0,Data!N21-4,"")</f>
        <v>0</v>
      </c>
      <c r="O21" s="1">
        <f>IF(Data!O21&gt;0,Data!O21-4,"")</f>
        <v>0</v>
      </c>
      <c r="P21" s="1">
        <f>IF(Data!P21&gt;0,Data!P21-4,"")</f>
        <v>0</v>
      </c>
      <c r="Q21" s="1">
        <f>IF(Data!Q21&gt;0,4-Data!Q21,"")</f>
        <v>0</v>
      </c>
      <c r="R21" s="1">
        <f>IF(Data!R21&gt;0,4-Data!R21,"")</f>
        <v>0</v>
      </c>
      <c r="S21" s="1">
        <f>IF(Data!S21&gt;0,4-Data!S21,"")</f>
        <v>0</v>
      </c>
      <c r="T21" s="1">
        <f>IF(Data!T21&gt;0,Data!T21-4,"")</f>
        <v>0</v>
      </c>
      <c r="U21" s="1">
        <f>IF(Data!U21&gt;0,4-Data!U21,"")</f>
        <v>0</v>
      </c>
      <c r="V21" s="1">
        <f>IF(Data!V21&gt;0,Data!V21-4,"")</f>
        <v>0</v>
      </c>
      <c r="W21" s="1">
        <f>IF(Data!W21&gt;0,4-Data!W21,"")</f>
        <v>0</v>
      </c>
      <c r="X21" s="1">
        <f>IF(Data!X21&gt;0,4-Data!X21,"")</f>
        <v>0</v>
      </c>
      <c r="Y21" s="1">
        <f>IF(Data!Y21&gt;0,4-Data!Y21,"")</f>
        <v>0</v>
      </c>
      <c r="Z21" s="1">
        <f>IF(Data!Z21&gt;0,Data!Z21-4,"")</f>
        <v>0</v>
      </c>
      <c r="AC21" s="4" t="str">
        <f t="shared" si="11"/>
        <v/>
      </c>
      <c r="AD21" s="4" t="str">
        <f t="shared" si="12"/>
        <v/>
      </c>
      <c r="AE21" s="4" t="str">
        <f t="shared" si="13"/>
        <v/>
      </c>
      <c r="AF21" s="4" t="str">
        <f t="shared" si="14"/>
        <v/>
      </c>
      <c r="AG21" s="4" t="str">
        <f t="shared" si="8"/>
        <v/>
      </c>
      <c r="AH21" s="4" t="str">
        <f t="shared" si="15"/>
        <v/>
      </c>
      <c r="AI21" s="2">
        <f t="shared" si="10"/>
        <v>0</v>
      </c>
    </row>
    <row r="22" spans="1:35" x14ac:dyDescent="0.25">
      <c r="A22" s="1">
        <f>IF(Data!A22&gt;0,Data!A22-4,"")</f>
        <v>2</v>
      </c>
      <c r="B22" s="1">
        <f>IF(Data!B22&gt;0,Data!B22-4,"")</f>
        <v>-1</v>
      </c>
      <c r="C22" s="1">
        <f>IF(Data!C22&gt;0,4-Data!C22,"")</f>
        <v>-1</v>
      </c>
      <c r="D22" s="1">
        <f>IF(Data!D22&gt;0,4-Data!D22,"")</f>
        <v>0</v>
      </c>
      <c r="E22" s="1">
        <f>IF(Data!E22&gt;0,4-Data!E22,"")</f>
        <v>-1</v>
      </c>
      <c r="F22" s="1">
        <f>IF(Data!F22&gt;0,Data!F22-4,"")</f>
        <v>-1</v>
      </c>
      <c r="G22" s="1">
        <f>IF(Data!G22&gt;0,Data!G22-4,"")</f>
        <v>-1</v>
      </c>
      <c r="H22" s="1">
        <f>IF(Data!H22&gt;0,Data!H22-4,"")</f>
        <v>1</v>
      </c>
      <c r="I22" s="1">
        <f>IF(Data!I22&gt;0,4-Data!I22,"")</f>
        <v>1</v>
      </c>
      <c r="J22" s="1">
        <f>IF(Data!J22&gt;0,4-Data!J22,"")</f>
        <v>1</v>
      </c>
      <c r="K22" s="1">
        <f>IF(Data!K22&gt;0,Data!K22-4,"")</f>
        <v>1</v>
      </c>
      <c r="L22" s="1">
        <f>IF(Data!L22&gt;0,4-Data!L22,"")</f>
        <v>1</v>
      </c>
      <c r="M22" s="1">
        <f>IF(Data!M22&gt;0,Data!M22-4,"")</f>
        <v>1</v>
      </c>
      <c r="N22" s="1">
        <f>IF(Data!N22&gt;0,Data!N22-4,"")</f>
        <v>1</v>
      </c>
      <c r="O22" s="1">
        <f>IF(Data!O22&gt;0,Data!O22-4,"")</f>
        <v>1</v>
      </c>
      <c r="P22" s="1">
        <f>IF(Data!P22&gt;0,Data!P22-4,"")</f>
        <v>1</v>
      </c>
      <c r="Q22" s="1">
        <f>IF(Data!Q22&gt;0,4-Data!Q22,"")</f>
        <v>1</v>
      </c>
      <c r="R22" s="1">
        <f>IF(Data!R22&gt;0,4-Data!R22,"")</f>
        <v>0</v>
      </c>
      <c r="S22" s="1">
        <f>IF(Data!S22&gt;0,4-Data!S22,"")</f>
        <v>1</v>
      </c>
      <c r="T22" s="1">
        <f>IF(Data!T22&gt;0,Data!T22-4,"")</f>
        <v>1</v>
      </c>
      <c r="U22" s="1">
        <f>IF(Data!U22&gt;0,4-Data!U22,"")</f>
        <v>1</v>
      </c>
      <c r="V22" s="1">
        <f>IF(Data!V22&gt;0,Data!V22-4,"")</f>
        <v>1</v>
      </c>
      <c r="W22" s="1">
        <f>IF(Data!W22&gt;0,4-Data!W22,"")</f>
        <v>1</v>
      </c>
      <c r="X22" s="1">
        <f>IF(Data!X22&gt;0,4-Data!X22,"")</f>
        <v>0</v>
      </c>
      <c r="Y22" s="1">
        <f>IF(Data!Y22&gt;0,4-Data!Y22,"")</f>
        <v>1</v>
      </c>
      <c r="Z22" s="1">
        <f>IF(Data!Z22&gt;0,Data!Z22-4,"")</f>
        <v>1</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25">
      <c r="A23" s="1">
        <f>IF(Data!A23&gt;0,Data!A23-4,"")</f>
        <v>0</v>
      </c>
      <c r="B23" s="1">
        <f>IF(Data!B23&gt;0,Data!B23-4,"")</f>
        <v>2</v>
      </c>
      <c r="C23" s="1">
        <f>IF(Data!C23&gt;0,4-Data!C23,"")</f>
        <v>0</v>
      </c>
      <c r="D23" s="1">
        <f>IF(Data!D23&gt;0,4-Data!D23,"")</f>
        <v>2</v>
      </c>
      <c r="E23" s="1">
        <f>IF(Data!E23&gt;0,4-Data!E23,"")</f>
        <v>0</v>
      </c>
      <c r="F23" s="1">
        <f>IF(Data!F23&gt;0,Data!F23-4,"")</f>
        <v>0</v>
      </c>
      <c r="G23" s="1">
        <f>IF(Data!G23&gt;0,Data!G23-4,"")</f>
        <v>0</v>
      </c>
      <c r="H23" s="1">
        <f>IF(Data!H23&gt;0,Data!H23-4,"")</f>
        <v>-3</v>
      </c>
      <c r="I23" s="1">
        <f>IF(Data!I23&gt;0,4-Data!I23,"")</f>
        <v>-3</v>
      </c>
      <c r="J23" s="1">
        <f>IF(Data!J23&gt;0,4-Data!J23,"")</f>
        <v>0</v>
      </c>
      <c r="K23" s="1">
        <f>IF(Data!K23&gt;0,Data!K23-4,"")</f>
        <v>0</v>
      </c>
      <c r="L23" s="1">
        <f>IF(Data!L23&gt;0,4-Data!L23,"")</f>
        <v>0</v>
      </c>
      <c r="M23" s="1">
        <f>IF(Data!M23&gt;0,Data!M23-4,"")</f>
        <v>2</v>
      </c>
      <c r="N23" s="1">
        <f>IF(Data!N23&gt;0,Data!N23-4,"")</f>
        <v>0</v>
      </c>
      <c r="O23" s="1">
        <f>IF(Data!O23&gt;0,Data!O23-4,"")</f>
        <v>0</v>
      </c>
      <c r="P23" s="1">
        <f>IF(Data!P23&gt;0,Data!P23-4,"")</f>
        <v>0</v>
      </c>
      <c r="Q23" s="1">
        <f>IF(Data!Q23&gt;0,4-Data!Q23,"")</f>
        <v>0</v>
      </c>
      <c r="R23" s="1">
        <f>IF(Data!R23&gt;0,4-Data!R23,"")</f>
        <v>0</v>
      </c>
      <c r="S23" s="1">
        <f>IF(Data!S23&gt;0,4-Data!S23,"")</f>
        <v>0</v>
      </c>
      <c r="T23" s="1">
        <f>IF(Data!T23&gt;0,Data!T23-4,"")</f>
        <v>-1</v>
      </c>
      <c r="U23" s="1">
        <f>IF(Data!U23&gt;0,4-Data!U23,"")</f>
        <v>0</v>
      </c>
      <c r="V23" s="1">
        <f>IF(Data!V23&gt;0,Data!V23-4,"")</f>
        <v>0</v>
      </c>
      <c r="W23" s="1">
        <f>IF(Data!W23&gt;0,4-Data!W23,"")</f>
        <v>1</v>
      </c>
      <c r="X23" s="1">
        <f>IF(Data!X23&gt;0,4-Data!X23,"")</f>
        <v>0</v>
      </c>
      <c r="Y23" s="1">
        <f>IF(Data!Y23&gt;0,4-Data!Y23,"")</f>
        <v>0</v>
      </c>
      <c r="Z23" s="1">
        <f>IF(Data!Z23&gt;0,Data!Z23-4,"")</f>
        <v>0</v>
      </c>
      <c r="AC23" s="4" t="str">
        <f t="shared" si="11"/>
        <v/>
      </c>
      <c r="AD23" s="4" t="str">
        <f t="shared" si="12"/>
        <v/>
      </c>
      <c r="AE23" s="4">
        <f t="shared" si="13"/>
        <v>1</v>
      </c>
      <c r="AF23" s="4" t="str">
        <f t="shared" si="14"/>
        <v/>
      </c>
      <c r="AG23" s="4" t="str">
        <f t="shared" si="8"/>
        <v/>
      </c>
      <c r="AH23" s="4" t="str">
        <f t="shared" si="15"/>
        <v/>
      </c>
      <c r="AI23" s="2">
        <f t="shared" si="10"/>
        <v>1</v>
      </c>
    </row>
    <row r="24" spans="1:35" x14ac:dyDescent="0.25">
      <c r="A24" s="1">
        <f>IF(Data!A24&gt;0,Data!A24-4,"")</f>
        <v>0</v>
      </c>
      <c r="B24" s="1">
        <f>IF(Data!B24&gt;0,Data!B24-4,"")</f>
        <v>0</v>
      </c>
      <c r="C24" s="1">
        <f>IF(Data!C24&gt;0,4-Data!C24,"")</f>
        <v>0</v>
      </c>
      <c r="D24" s="1">
        <f>IF(Data!D24&gt;0,4-Data!D24,"")</f>
        <v>0</v>
      </c>
      <c r="E24" s="1">
        <f>IF(Data!E24&gt;0,4-Data!E24,"")</f>
        <v>0</v>
      </c>
      <c r="F24" s="1">
        <f>IF(Data!F24&gt;0,Data!F24-4,"")</f>
        <v>0</v>
      </c>
      <c r="G24" s="1">
        <f>IF(Data!G24&gt;0,Data!G24-4,"")</f>
        <v>0</v>
      </c>
      <c r="H24" s="1">
        <f>IF(Data!H24&gt;0,Data!H24-4,"")</f>
        <v>0</v>
      </c>
      <c r="I24" s="1">
        <f>IF(Data!I24&gt;0,4-Data!I24,"")</f>
        <v>0</v>
      </c>
      <c r="J24" s="1">
        <f>IF(Data!J24&gt;0,4-Data!J24,"")</f>
        <v>0</v>
      </c>
      <c r="K24" s="1">
        <f>IF(Data!K24&gt;0,Data!K24-4,"")</f>
        <v>0</v>
      </c>
      <c r="L24" s="1">
        <f>IF(Data!L24&gt;0,4-Data!L24,"")</f>
        <v>0</v>
      </c>
      <c r="M24" s="1">
        <f>IF(Data!M24&gt;0,Data!M24-4,"")</f>
        <v>0</v>
      </c>
      <c r="N24" s="1">
        <f>IF(Data!N24&gt;0,Data!N24-4,"")</f>
        <v>0</v>
      </c>
      <c r="O24" s="1">
        <f>IF(Data!O24&gt;0,Data!O24-4,"")</f>
        <v>0</v>
      </c>
      <c r="P24" s="1">
        <f>IF(Data!P24&gt;0,Data!P24-4,"")</f>
        <v>0</v>
      </c>
      <c r="Q24" s="1">
        <f>IF(Data!Q24&gt;0,4-Data!Q24,"")</f>
        <v>0</v>
      </c>
      <c r="R24" s="1">
        <f>IF(Data!R24&gt;0,4-Data!R24,"")</f>
        <v>0</v>
      </c>
      <c r="S24" s="1">
        <f>IF(Data!S24&gt;0,4-Data!S24,"")</f>
        <v>0</v>
      </c>
      <c r="T24" s="1">
        <f>IF(Data!T24&gt;0,Data!T24-4,"")</f>
        <v>0</v>
      </c>
      <c r="U24" s="1">
        <f>IF(Data!U24&gt;0,4-Data!U24,"")</f>
        <v>0</v>
      </c>
      <c r="V24" s="1">
        <f>IF(Data!V24&gt;0,Data!V24-4,"")</f>
        <v>0</v>
      </c>
      <c r="W24" s="1">
        <f>IF(Data!W24&gt;0,4-Data!W24,"")</f>
        <v>0</v>
      </c>
      <c r="X24" s="1">
        <f>IF(Data!X24&gt;0,4-Data!X24,"")</f>
        <v>0</v>
      </c>
      <c r="Y24" s="1">
        <f>IF(Data!Y24&gt;0,4-Data!Y24,"")</f>
        <v>0</v>
      </c>
      <c r="Z24" s="1">
        <f>IF(Data!Z24&gt;0,Data!Z24-4,"")</f>
        <v>0</v>
      </c>
      <c r="AC24" s="4" t="str">
        <f t="shared" si="11"/>
        <v/>
      </c>
      <c r="AD24" s="4" t="str">
        <f t="shared" si="12"/>
        <v/>
      </c>
      <c r="AE24" s="4" t="str">
        <f t="shared" si="13"/>
        <v/>
      </c>
      <c r="AF24" s="4" t="str">
        <f t="shared" si="14"/>
        <v/>
      </c>
      <c r="AG24" s="4" t="str">
        <f t="shared" si="8"/>
        <v/>
      </c>
      <c r="AH24" s="4" t="str">
        <f t="shared" si="15"/>
        <v/>
      </c>
      <c r="AI24" s="2">
        <f t="shared" si="10"/>
        <v>0</v>
      </c>
    </row>
    <row r="25" spans="1:35" x14ac:dyDescent="0.25">
      <c r="A25" s="1">
        <f>IF(Data!A25&gt;0,Data!A25-4,"")</f>
        <v>-1</v>
      </c>
      <c r="B25" s="1">
        <f>IF(Data!B25&gt;0,Data!B25-4,"")</f>
        <v>0</v>
      </c>
      <c r="C25" s="1">
        <f>IF(Data!C25&gt;0,4-Data!C25,"")</f>
        <v>1</v>
      </c>
      <c r="D25" s="1">
        <f>IF(Data!D25&gt;0,4-Data!D25,"")</f>
        <v>2</v>
      </c>
      <c r="E25" s="1">
        <f>IF(Data!E25&gt;0,4-Data!E25,"")</f>
        <v>0</v>
      </c>
      <c r="F25" s="1">
        <f>IF(Data!F25&gt;0,Data!F25-4,"")</f>
        <v>-1</v>
      </c>
      <c r="G25" s="1">
        <f>IF(Data!G25&gt;0,Data!G25-4,"")</f>
        <v>-1</v>
      </c>
      <c r="H25" s="1">
        <f>IF(Data!H25&gt;0,Data!H25-4,"")</f>
        <v>-2</v>
      </c>
      <c r="I25" s="1">
        <f>IF(Data!I25&gt;0,4-Data!I25,"")</f>
        <v>-1</v>
      </c>
      <c r="J25" s="1">
        <f>IF(Data!J25&gt;0,4-Data!J25,"")</f>
        <v>0</v>
      </c>
      <c r="K25" s="1">
        <f>IF(Data!K25&gt;0,Data!K25-4,"")</f>
        <v>0</v>
      </c>
      <c r="L25" s="1">
        <f>IF(Data!L25&gt;0,4-Data!L25,"")</f>
        <v>0</v>
      </c>
      <c r="M25" s="1">
        <f>IF(Data!M25&gt;0,Data!M25-4,"")</f>
        <v>-2</v>
      </c>
      <c r="N25" s="1">
        <f>IF(Data!N25&gt;0,Data!N25-4,"")</f>
        <v>-1</v>
      </c>
      <c r="O25" s="1">
        <f>IF(Data!O25&gt;0,Data!O25-4,"")</f>
        <v>-1</v>
      </c>
      <c r="P25" s="1">
        <f>IF(Data!P25&gt;0,Data!P25-4,"")</f>
        <v>-1</v>
      </c>
      <c r="Q25" s="1">
        <f>IF(Data!Q25&gt;0,4-Data!Q25,"")</f>
        <v>1</v>
      </c>
      <c r="R25" s="1">
        <f>IF(Data!R25&gt;0,4-Data!R25,"")</f>
        <v>-1</v>
      </c>
      <c r="S25" s="1">
        <f>IF(Data!S25&gt;0,4-Data!S25,"")</f>
        <v>-1</v>
      </c>
      <c r="T25" s="1">
        <f>IF(Data!T25&gt;0,Data!T25-4,"")</f>
        <v>-2</v>
      </c>
      <c r="U25" s="1">
        <f>IF(Data!U25&gt;0,4-Data!U25,"")</f>
        <v>-2</v>
      </c>
      <c r="V25" s="1">
        <f>IF(Data!V25&gt;0,Data!V25-4,"")</f>
        <v>0</v>
      </c>
      <c r="W25" s="1">
        <f>IF(Data!W25&gt;0,4-Data!W25,"")</f>
        <v>-1</v>
      </c>
      <c r="X25" s="1">
        <f>IF(Data!X25&gt;0,4-Data!X25,"")</f>
        <v>1</v>
      </c>
      <c r="Y25" s="1">
        <f>IF(Data!Y25&gt;0,4-Data!Y25,"")</f>
        <v>1</v>
      </c>
      <c r="Z25" s="1">
        <f>IF(Data!Z25&gt;0,Data!Z25-4,"")</f>
        <v>0</v>
      </c>
      <c r="AC25" s="4" t="str">
        <f t="shared" si="11"/>
        <v/>
      </c>
      <c r="AD25" s="4">
        <f t="shared" si="12"/>
        <v>1</v>
      </c>
      <c r="AE25" s="4" t="str">
        <f t="shared" si="13"/>
        <v/>
      </c>
      <c r="AF25" s="4" t="str">
        <f t="shared" si="14"/>
        <v/>
      </c>
      <c r="AG25" s="4" t="str">
        <f t="shared" si="8"/>
        <v/>
      </c>
      <c r="AH25" s="4" t="str">
        <f t="shared" si="15"/>
        <v/>
      </c>
      <c r="AI25" s="2">
        <f t="shared" si="10"/>
        <v>1</v>
      </c>
    </row>
    <row r="26" spans="1:35" x14ac:dyDescent="0.25">
      <c r="A26" s="1">
        <f>IF(Data!A26&gt;0,Data!A26-4,"")</f>
        <v>1</v>
      </c>
      <c r="B26" s="1">
        <f>IF(Data!B26&gt;0,Data!B26-4,"")</f>
        <v>1</v>
      </c>
      <c r="C26" s="1">
        <f>IF(Data!C26&gt;0,4-Data!C26,"")</f>
        <v>1</v>
      </c>
      <c r="D26" s="1">
        <f>IF(Data!D26&gt;0,4-Data!D26,"")</f>
        <v>1</v>
      </c>
      <c r="E26" s="1">
        <f>IF(Data!E26&gt;0,4-Data!E26,"")</f>
        <v>2</v>
      </c>
      <c r="F26" s="1">
        <f>IF(Data!F26&gt;0,Data!F26-4,"")</f>
        <v>2</v>
      </c>
      <c r="G26" s="1">
        <f>IF(Data!G26&gt;0,Data!G26-4,"")</f>
        <v>1</v>
      </c>
      <c r="H26" s="1">
        <f>IF(Data!H26&gt;0,Data!H26-4,"")</f>
        <v>2</v>
      </c>
      <c r="I26" s="1">
        <f>IF(Data!I26&gt;0,4-Data!I26,"")</f>
        <v>-2</v>
      </c>
      <c r="J26" s="1">
        <f>IF(Data!J26&gt;0,4-Data!J26,"")</f>
        <v>1</v>
      </c>
      <c r="K26" s="1">
        <f>IF(Data!K26&gt;0,Data!K26-4,"")</f>
        <v>1</v>
      </c>
      <c r="L26" s="1">
        <f>IF(Data!L26&gt;0,4-Data!L26,"")</f>
        <v>2</v>
      </c>
      <c r="M26" s="1">
        <f>IF(Data!M26&gt;0,Data!M26-4,"")</f>
        <v>1</v>
      </c>
      <c r="N26" s="1">
        <f>IF(Data!N26&gt;0,Data!N26-4,"")</f>
        <v>1</v>
      </c>
      <c r="O26" s="1">
        <f>IF(Data!O26&gt;0,Data!O26-4,"")</f>
        <v>1</v>
      </c>
      <c r="P26" s="1">
        <f>IF(Data!P26&gt;0,Data!P26-4,"")</f>
        <v>0</v>
      </c>
      <c r="Q26" s="1">
        <f>IF(Data!Q26&gt;0,4-Data!Q26,"")</f>
        <v>0</v>
      </c>
      <c r="R26" s="1">
        <f>IF(Data!R26&gt;0,4-Data!R26,"")</f>
        <v>0</v>
      </c>
      <c r="S26" s="1">
        <f>IF(Data!S26&gt;0,4-Data!S26,"")</f>
        <v>0</v>
      </c>
      <c r="T26" s="1">
        <f>IF(Data!T26&gt;0,Data!T26-4,"")</f>
        <v>-1</v>
      </c>
      <c r="U26" s="1">
        <f>IF(Data!U26&gt;0,4-Data!U26,"")</f>
        <v>0</v>
      </c>
      <c r="V26" s="1">
        <f>IF(Data!V26&gt;0,Data!V26-4,"")</f>
        <v>1</v>
      </c>
      <c r="W26" s="1">
        <f>IF(Data!W26&gt;0,4-Data!W26,"")</f>
        <v>0</v>
      </c>
      <c r="X26" s="1">
        <f>IF(Data!X26&gt;0,4-Data!X26,"")</f>
        <v>0</v>
      </c>
      <c r="Y26" s="1">
        <f>IF(Data!Y26&gt;0,4-Data!Y26,"")</f>
        <v>1</v>
      </c>
      <c r="Z26" s="1">
        <f>IF(Data!Z26&gt;0,Data!Z26-4,"")</f>
        <v>1</v>
      </c>
      <c r="AC26" s="4" t="str">
        <f t="shared" si="11"/>
        <v/>
      </c>
      <c r="AD26" s="4" t="str">
        <f t="shared" si="12"/>
        <v/>
      </c>
      <c r="AE26" s="4" t="str">
        <f t="shared" si="13"/>
        <v/>
      </c>
      <c r="AF26" s="4" t="str">
        <f t="shared" si="14"/>
        <v/>
      </c>
      <c r="AG26" s="4" t="str">
        <f t="shared" si="8"/>
        <v/>
      </c>
      <c r="AH26" s="4" t="str">
        <f t="shared" si="15"/>
        <v/>
      </c>
      <c r="AI26" s="2">
        <f t="shared" si="10"/>
        <v>0</v>
      </c>
    </row>
    <row r="27" spans="1:35" x14ac:dyDescent="0.25">
      <c r="A27" s="1">
        <f>IF(Data!A27&gt;0,Data!A27-4,"")</f>
        <v>0</v>
      </c>
      <c r="B27" s="1">
        <f>IF(Data!B27&gt;0,Data!B27-4,"")</f>
        <v>0</v>
      </c>
      <c r="C27" s="1">
        <f>IF(Data!C27&gt;0,4-Data!C27,"")</f>
        <v>0</v>
      </c>
      <c r="D27" s="1">
        <f>IF(Data!D27&gt;0,4-Data!D27,"")</f>
        <v>0</v>
      </c>
      <c r="E27" s="1">
        <f>IF(Data!E27&gt;0,4-Data!E27,"")</f>
        <v>2</v>
      </c>
      <c r="F27" s="1">
        <f>IF(Data!F27&gt;0,Data!F27-4,"")</f>
        <v>0</v>
      </c>
      <c r="G27" s="1">
        <f>IF(Data!G27&gt;0,Data!G27-4,"")</f>
        <v>0</v>
      </c>
      <c r="H27" s="1">
        <f>IF(Data!H27&gt;0,Data!H27-4,"")</f>
        <v>0</v>
      </c>
      <c r="I27" s="1">
        <f>IF(Data!I27&gt;0,4-Data!I27,"")</f>
        <v>0</v>
      </c>
      <c r="J27" s="1">
        <f>IF(Data!J27&gt;0,4-Data!J27,"")</f>
        <v>0</v>
      </c>
      <c r="K27" s="1">
        <f>IF(Data!K27&gt;0,Data!K27-4,"")</f>
        <v>0</v>
      </c>
      <c r="L27" s="1">
        <f>IF(Data!L27&gt;0,4-Data!L27,"")</f>
        <v>0</v>
      </c>
      <c r="M27" s="1">
        <f>IF(Data!M27&gt;0,Data!M27-4,"")</f>
        <v>0</v>
      </c>
      <c r="N27" s="1">
        <f>IF(Data!N27&gt;0,Data!N27-4,"")</f>
        <v>0</v>
      </c>
      <c r="O27" s="1">
        <f>IF(Data!O27&gt;0,Data!O27-4,"")</f>
        <v>0</v>
      </c>
      <c r="P27" s="1">
        <f>IF(Data!P27&gt;0,Data!P27-4,"")</f>
        <v>0</v>
      </c>
      <c r="Q27" s="1">
        <f>IF(Data!Q27&gt;0,4-Data!Q27,"")</f>
        <v>1</v>
      </c>
      <c r="R27" s="1">
        <f>IF(Data!R27&gt;0,4-Data!R27,"")</f>
        <v>0</v>
      </c>
      <c r="S27" s="1">
        <f>IF(Data!S27&gt;0,4-Data!S27,"")</f>
        <v>0</v>
      </c>
      <c r="T27" s="1">
        <f>IF(Data!T27&gt;0,Data!T27-4,"")</f>
        <v>0</v>
      </c>
      <c r="U27" s="1">
        <f>IF(Data!U27&gt;0,4-Data!U27,"")</f>
        <v>0</v>
      </c>
      <c r="V27" s="1">
        <f>IF(Data!V27&gt;0,Data!V27-4,"")</f>
        <v>0</v>
      </c>
      <c r="W27" s="1">
        <f>IF(Data!W27&gt;0,4-Data!W27,"")</f>
        <v>0</v>
      </c>
      <c r="X27" s="1">
        <f>IF(Data!X27&gt;0,4-Data!X27,"")</f>
        <v>-1</v>
      </c>
      <c r="Y27" s="1">
        <f>IF(Data!Y27&gt;0,4-Data!Y27,"")</f>
        <v>0</v>
      </c>
      <c r="Z27" s="1">
        <f>IF(Data!Z27&gt;0,Data!Z27-4,"")</f>
        <v>0</v>
      </c>
      <c r="AC27" s="4" t="str">
        <f t="shared" si="11"/>
        <v/>
      </c>
      <c r="AD27" s="4" t="str">
        <f t="shared" si="12"/>
        <v/>
      </c>
      <c r="AE27" s="4" t="str">
        <f t="shared" si="13"/>
        <v/>
      </c>
      <c r="AF27" s="4" t="str">
        <f t="shared" si="14"/>
        <v/>
      </c>
      <c r="AG27" s="4" t="str">
        <f t="shared" si="8"/>
        <v/>
      </c>
      <c r="AH27" s="4" t="str">
        <f t="shared" si="15"/>
        <v/>
      </c>
      <c r="AI27" s="2">
        <f t="shared" si="10"/>
        <v>0</v>
      </c>
    </row>
    <row r="28" spans="1:35" x14ac:dyDescent="0.25">
      <c r="A28" s="1">
        <f>IF(Data!A28&gt;0,Data!A28-4,"")</f>
        <v>1</v>
      </c>
      <c r="B28" s="1">
        <f>IF(Data!B28&gt;0,Data!B28-4,"")</f>
        <v>1</v>
      </c>
      <c r="C28" s="1">
        <f>IF(Data!C28&gt;0,4-Data!C28,"")</f>
        <v>-1</v>
      </c>
      <c r="D28" s="1">
        <f>IF(Data!D28&gt;0,4-Data!D28,"")</f>
        <v>-1</v>
      </c>
      <c r="E28" s="1">
        <f>IF(Data!E28&gt;0,4-Data!E28,"")</f>
        <v>-1</v>
      </c>
      <c r="F28" s="1">
        <f>IF(Data!F28&gt;0,Data!F28-4,"")</f>
        <v>-2</v>
      </c>
      <c r="G28" s="1">
        <f>IF(Data!G28&gt;0,Data!G28-4,"")</f>
        <v>-2</v>
      </c>
      <c r="H28" s="1">
        <f>IF(Data!H28&gt;0,Data!H28-4,"")</f>
        <v>-2</v>
      </c>
      <c r="I28" s="1">
        <f>IF(Data!I28&gt;0,4-Data!I28,"")</f>
        <v>-1</v>
      </c>
      <c r="J28" s="1">
        <f>IF(Data!J28&gt;0,4-Data!J28,"")</f>
        <v>-1</v>
      </c>
      <c r="K28" s="1">
        <f>IF(Data!K28&gt;0,Data!K28-4,"")</f>
        <v>1</v>
      </c>
      <c r="L28" s="1">
        <f>IF(Data!L28&gt;0,4-Data!L28,"")</f>
        <v>-1</v>
      </c>
      <c r="M28" s="1">
        <f>IF(Data!M28&gt;0,Data!M28-4,"")</f>
        <v>-2</v>
      </c>
      <c r="N28" s="1">
        <f>IF(Data!N28&gt;0,Data!N28-4,"")</f>
        <v>-2</v>
      </c>
      <c r="O28" s="1">
        <f>IF(Data!O28&gt;0,Data!O28-4,"")</f>
        <v>1</v>
      </c>
      <c r="P28" s="1">
        <f>IF(Data!P28&gt;0,Data!P28-4,"")</f>
        <v>-2</v>
      </c>
      <c r="Q28" s="1">
        <f>IF(Data!Q28&gt;0,4-Data!Q28,"")</f>
        <v>-1</v>
      </c>
      <c r="R28" s="1">
        <f>IF(Data!R28&gt;0,4-Data!R28,"")</f>
        <v>-1</v>
      </c>
      <c r="S28" s="1">
        <f>IF(Data!S28&gt;0,4-Data!S28,"")</f>
        <v>-1</v>
      </c>
      <c r="T28" s="1">
        <f>IF(Data!T28&gt;0,Data!T28-4,"")</f>
        <v>-2</v>
      </c>
      <c r="U28" s="1">
        <f>IF(Data!U28&gt;0,4-Data!U28,"")</f>
        <v>-1</v>
      </c>
      <c r="V28" s="1">
        <f>IF(Data!V28&gt;0,Data!V28-4,"")</f>
        <v>-2</v>
      </c>
      <c r="W28" s="1">
        <f>IF(Data!W28&gt;0,4-Data!W28,"")</f>
        <v>-1</v>
      </c>
      <c r="X28" s="1">
        <f>IF(Data!X28&gt;0,4-Data!X28,"")</f>
        <v>-1</v>
      </c>
      <c r="Y28" s="1">
        <f>IF(Data!Y28&gt;0,4-Data!Y28,"")</f>
        <v>-1</v>
      </c>
      <c r="Z28" s="1">
        <f>IF(Data!Z28&gt;0,Data!Z28-4,"")</f>
        <v>1</v>
      </c>
      <c r="AC28" s="4" t="str">
        <f t="shared" si="11"/>
        <v/>
      </c>
      <c r="AD28" s="4" t="str">
        <f t="shared" si="12"/>
        <v/>
      </c>
      <c r="AE28" s="4" t="str">
        <f t="shared" si="13"/>
        <v/>
      </c>
      <c r="AF28" s="4" t="str">
        <f t="shared" si="14"/>
        <v/>
      </c>
      <c r="AG28" s="4" t="str">
        <f t="shared" si="8"/>
        <v/>
      </c>
      <c r="AH28" s="4" t="str">
        <f t="shared" si="15"/>
        <v/>
      </c>
      <c r="AI28" s="2">
        <f t="shared" si="10"/>
        <v>0</v>
      </c>
    </row>
    <row r="29" spans="1:35" x14ac:dyDescent="0.25">
      <c r="A29" s="1">
        <f>IF(Data!A29&gt;0,Data!A29-4,"")</f>
        <v>1</v>
      </c>
      <c r="B29" s="1">
        <f>IF(Data!B29&gt;0,Data!B29-4,"")</f>
        <v>2</v>
      </c>
      <c r="C29" s="1">
        <f>IF(Data!C29&gt;0,4-Data!C29,"")</f>
        <v>-2</v>
      </c>
      <c r="D29" s="1">
        <f>IF(Data!D29&gt;0,4-Data!D29,"")</f>
        <v>2</v>
      </c>
      <c r="E29" s="1">
        <f>IF(Data!E29&gt;0,4-Data!E29,"")</f>
        <v>0</v>
      </c>
      <c r="F29" s="1">
        <f>IF(Data!F29&gt;0,Data!F29-4,"")</f>
        <v>-1</v>
      </c>
      <c r="G29" s="1">
        <f>IF(Data!G29&gt;0,Data!G29-4,"")</f>
        <v>-1</v>
      </c>
      <c r="H29" s="1">
        <f>IF(Data!H29&gt;0,Data!H29-4,"")</f>
        <v>2</v>
      </c>
      <c r="I29" s="1">
        <f>IF(Data!I29&gt;0,4-Data!I29,"")</f>
        <v>-1</v>
      </c>
      <c r="J29" s="1">
        <f>IF(Data!J29&gt;0,4-Data!J29,"")</f>
        <v>-1</v>
      </c>
      <c r="K29" s="1">
        <f>IF(Data!K29&gt;0,Data!K29-4,"")</f>
        <v>1</v>
      </c>
      <c r="L29" s="1">
        <f>IF(Data!L29&gt;0,4-Data!L29,"")</f>
        <v>2</v>
      </c>
      <c r="M29" s="1">
        <f>IF(Data!M29&gt;0,Data!M29-4,"")</f>
        <v>2</v>
      </c>
      <c r="N29" s="1">
        <f>IF(Data!N29&gt;0,Data!N29-4,"")</f>
        <v>-1</v>
      </c>
      <c r="O29" s="1">
        <f>IF(Data!O29&gt;0,Data!O29-4,"")</f>
        <v>-1</v>
      </c>
      <c r="P29" s="1">
        <f>IF(Data!P29&gt;0,Data!P29-4,"")</f>
        <v>0</v>
      </c>
      <c r="Q29" s="1">
        <f>IF(Data!Q29&gt;0,4-Data!Q29,"")</f>
        <v>1</v>
      </c>
      <c r="R29" s="1">
        <f>IF(Data!R29&gt;0,4-Data!R29,"")</f>
        <v>-1</v>
      </c>
      <c r="S29" s="1">
        <f>IF(Data!S29&gt;0,4-Data!S29,"")</f>
        <v>1</v>
      </c>
      <c r="T29" s="1">
        <f>IF(Data!T29&gt;0,Data!T29-4,"")</f>
        <v>2</v>
      </c>
      <c r="U29" s="1">
        <f>IF(Data!U29&gt;0,4-Data!U29,"")</f>
        <v>2</v>
      </c>
      <c r="V29" s="1">
        <f>IF(Data!V29&gt;0,Data!V29-4,"")</f>
        <v>1</v>
      </c>
      <c r="W29" s="1">
        <f>IF(Data!W29&gt;0,4-Data!W29,"")</f>
        <v>2</v>
      </c>
      <c r="X29" s="1">
        <f>IF(Data!X29&gt;0,4-Data!X29,"")</f>
        <v>-1</v>
      </c>
      <c r="Y29" s="1">
        <f>IF(Data!Y29&gt;0,4-Data!Y29,"")</f>
        <v>0</v>
      </c>
      <c r="Z29" s="1">
        <f>IF(Data!Z29&gt;0,Data!Z29-4,"")</f>
        <v>-2</v>
      </c>
      <c r="AC29" s="4" t="str">
        <f t="shared" si="11"/>
        <v/>
      </c>
      <c r="AD29" s="4" t="str">
        <f t="shared" si="12"/>
        <v/>
      </c>
      <c r="AE29" s="4" t="str">
        <f t="shared" si="13"/>
        <v/>
      </c>
      <c r="AF29" s="4" t="str">
        <f t="shared" si="14"/>
        <v/>
      </c>
      <c r="AG29" s="4" t="str">
        <f t="shared" si="8"/>
        <v/>
      </c>
      <c r="AH29" s="4" t="str">
        <f t="shared" si="15"/>
        <v/>
      </c>
      <c r="AI29" s="2">
        <f t="shared" si="10"/>
        <v>0</v>
      </c>
    </row>
    <row r="30" spans="1:35" x14ac:dyDescent="0.25">
      <c r="A30" s="1">
        <f>IF(Data!A30&gt;0,Data!A30-4,"")</f>
        <v>0</v>
      </c>
      <c r="B30" s="1">
        <f>IF(Data!B30&gt;0,Data!B30-4,"")</f>
        <v>0</v>
      </c>
      <c r="C30" s="1">
        <f>IF(Data!C30&gt;0,4-Data!C30,"")</f>
        <v>-3</v>
      </c>
      <c r="D30" s="1">
        <f>IF(Data!D30&gt;0,4-Data!D30,"")</f>
        <v>0</v>
      </c>
      <c r="E30" s="1">
        <f>IF(Data!E30&gt;0,4-Data!E30,"")</f>
        <v>1</v>
      </c>
      <c r="F30" s="1">
        <f>IF(Data!F30&gt;0,Data!F30-4,"")</f>
        <v>-1</v>
      </c>
      <c r="G30" s="1">
        <f>IF(Data!G30&gt;0,Data!G30-4,"")</f>
        <v>-1</v>
      </c>
      <c r="H30" s="1">
        <f>IF(Data!H30&gt;0,Data!H30-4,"")</f>
        <v>0</v>
      </c>
      <c r="I30" s="1">
        <f>IF(Data!I30&gt;0,4-Data!I30,"")</f>
        <v>0</v>
      </c>
      <c r="J30" s="1">
        <f>IF(Data!J30&gt;0,4-Data!J30,"")</f>
        <v>-3</v>
      </c>
      <c r="K30" s="1">
        <f>IF(Data!K30&gt;0,Data!K30-4,"")</f>
        <v>1</v>
      </c>
      <c r="L30" s="1">
        <f>IF(Data!L30&gt;0,4-Data!L30,"")</f>
        <v>0</v>
      </c>
      <c r="M30" s="1">
        <f>IF(Data!M30&gt;0,Data!M30-4,"")</f>
        <v>-1</v>
      </c>
      <c r="N30" s="1">
        <f>IF(Data!N30&gt;0,Data!N30-4,"")</f>
        <v>0</v>
      </c>
      <c r="O30" s="1">
        <f>IF(Data!O30&gt;0,Data!O30-4,"")</f>
        <v>0</v>
      </c>
      <c r="P30" s="1">
        <f>IF(Data!P30&gt;0,Data!P30-4,"")</f>
        <v>-1</v>
      </c>
      <c r="Q30" s="1">
        <f>IF(Data!Q30&gt;0,4-Data!Q30,"")</f>
        <v>1</v>
      </c>
      <c r="R30" s="1">
        <f>IF(Data!R30&gt;0,4-Data!R30,"")</f>
        <v>-1</v>
      </c>
      <c r="S30" s="1">
        <f>IF(Data!S30&gt;0,4-Data!S30,"")</f>
        <v>0</v>
      </c>
      <c r="T30" s="1">
        <f>IF(Data!T30&gt;0,Data!T30-4,"")</f>
        <v>0</v>
      </c>
      <c r="U30" s="1">
        <f>IF(Data!U30&gt;0,4-Data!U30,"")</f>
        <v>0</v>
      </c>
      <c r="V30" s="1">
        <f>IF(Data!V30&gt;0,Data!V30-4,"")</f>
        <v>0</v>
      </c>
      <c r="W30" s="1">
        <f>IF(Data!W30&gt;0,4-Data!W30,"")</f>
        <v>0</v>
      </c>
      <c r="X30" s="1">
        <f>IF(Data!X30&gt;0,4-Data!X30,"")</f>
        <v>0</v>
      </c>
      <c r="Y30" s="1">
        <f>IF(Data!Y30&gt;0,4-Data!Y30,"")</f>
        <v>0</v>
      </c>
      <c r="Z30" s="1">
        <f>IF(Data!Z30&gt;0,Data!Z30-4,"")</f>
        <v>0</v>
      </c>
      <c r="AC30" s="4" t="str">
        <f t="shared" si="11"/>
        <v/>
      </c>
      <c r="AD30" s="4" t="str">
        <f t="shared" si="12"/>
        <v/>
      </c>
      <c r="AE30" s="4" t="str">
        <f t="shared" si="13"/>
        <v/>
      </c>
      <c r="AF30" s="4" t="str">
        <f t="shared" si="14"/>
        <v/>
      </c>
      <c r="AG30" s="4" t="str">
        <f t="shared" si="8"/>
        <v/>
      </c>
      <c r="AH30" s="4" t="str">
        <f t="shared" si="15"/>
        <v/>
      </c>
      <c r="AI30" s="2">
        <f t="shared" si="10"/>
        <v>0</v>
      </c>
    </row>
    <row r="31" spans="1:35" x14ac:dyDescent="0.25">
      <c r="A31" s="1">
        <f>IF(Data!A31&gt;0,Data!A31-4,"")</f>
        <v>1</v>
      </c>
      <c r="B31" s="1">
        <f>IF(Data!B31&gt;0,Data!B31-4,"")</f>
        <v>1</v>
      </c>
      <c r="C31" s="1">
        <f>IF(Data!C31&gt;0,4-Data!C31,"")</f>
        <v>1</v>
      </c>
      <c r="D31" s="1">
        <f>IF(Data!D31&gt;0,4-Data!D31,"")</f>
        <v>2</v>
      </c>
      <c r="E31" s="1">
        <f>IF(Data!E31&gt;0,4-Data!E31,"")</f>
        <v>2</v>
      </c>
      <c r="F31" s="1">
        <f>IF(Data!F31&gt;0,Data!F31-4,"")</f>
        <v>1</v>
      </c>
      <c r="G31" s="1">
        <f>IF(Data!G31&gt;0,Data!G31-4,"")</f>
        <v>1</v>
      </c>
      <c r="H31" s="1">
        <f>IF(Data!H31&gt;0,Data!H31-4,"")</f>
        <v>1</v>
      </c>
      <c r="I31" s="1">
        <f>IF(Data!I31&gt;0,4-Data!I31,"")</f>
        <v>1</v>
      </c>
      <c r="J31" s="1">
        <f>IF(Data!J31&gt;0,4-Data!J31,"")</f>
        <v>3</v>
      </c>
      <c r="K31" s="1">
        <f>IF(Data!K31&gt;0,Data!K31-4,"")</f>
        <v>3</v>
      </c>
      <c r="L31" s="1">
        <f>IF(Data!L31&gt;0,4-Data!L31,"")</f>
        <v>3</v>
      </c>
      <c r="M31" s="1">
        <f>IF(Data!M31&gt;0,Data!M31-4,"")</f>
        <v>0</v>
      </c>
      <c r="N31" s="1">
        <f>IF(Data!N31&gt;0,Data!N31-4,"")</f>
        <v>2</v>
      </c>
      <c r="O31" s="1">
        <f>IF(Data!O31&gt;0,Data!O31-4,"")</f>
        <v>3</v>
      </c>
      <c r="P31" s="1">
        <f>IF(Data!P31&gt;0,Data!P31-4,"")</f>
        <v>3</v>
      </c>
      <c r="Q31" s="1">
        <f>IF(Data!Q31&gt;0,4-Data!Q31,"")</f>
        <v>3</v>
      </c>
      <c r="R31" s="1">
        <f>IF(Data!R31&gt;0,4-Data!R31,"")</f>
        <v>1</v>
      </c>
      <c r="S31" s="1">
        <f>IF(Data!S31&gt;0,4-Data!S31,"")</f>
        <v>1</v>
      </c>
      <c r="T31" s="1">
        <f>IF(Data!T31&gt;0,Data!T31-4,"")</f>
        <v>0</v>
      </c>
      <c r="U31" s="1">
        <f>IF(Data!U31&gt;0,4-Data!U31,"")</f>
        <v>2</v>
      </c>
      <c r="V31" s="1">
        <f>IF(Data!V31&gt;0,Data!V31-4,"")</f>
        <v>3</v>
      </c>
      <c r="W31" s="1">
        <f>IF(Data!W31&gt;0,4-Data!W31,"")</f>
        <v>3</v>
      </c>
      <c r="X31" s="1">
        <f>IF(Data!X31&gt;0,4-Data!X31,"")</f>
        <v>3</v>
      </c>
      <c r="Y31" s="1">
        <f>IF(Data!Y31&gt;0,4-Data!Y31,"")</f>
        <v>3</v>
      </c>
      <c r="Z31" s="1">
        <f>IF(Data!Z31&gt;0,Data!Z31-4,"")</f>
        <v>2</v>
      </c>
      <c r="AC31" s="4" t="str">
        <f t="shared" si="11"/>
        <v/>
      </c>
      <c r="AD31" s="4" t="str">
        <f t="shared" si="12"/>
        <v/>
      </c>
      <c r="AE31" s="4" t="str">
        <f t="shared" si="13"/>
        <v/>
      </c>
      <c r="AF31" s="4" t="str">
        <f t="shared" si="14"/>
        <v/>
      </c>
      <c r="AG31" s="4" t="str">
        <f t="shared" si="8"/>
        <v/>
      </c>
      <c r="AH31" s="4" t="str">
        <f t="shared" si="15"/>
        <v/>
      </c>
      <c r="AI31" s="2">
        <f t="shared" si="10"/>
        <v>0</v>
      </c>
    </row>
    <row r="32" spans="1:35" x14ac:dyDescent="0.25">
      <c r="A32" s="1">
        <f>IF(Data!A32&gt;0,Data!A32-4,"")</f>
        <v>0</v>
      </c>
      <c r="B32" s="1">
        <f>IF(Data!B32&gt;0,Data!B32-4,"")</f>
        <v>0</v>
      </c>
      <c r="C32" s="1">
        <f>IF(Data!C32&gt;0,4-Data!C32,"")</f>
        <v>0</v>
      </c>
      <c r="D32" s="1">
        <f>IF(Data!D32&gt;0,4-Data!D32,"")</f>
        <v>-2</v>
      </c>
      <c r="E32" s="1">
        <f>IF(Data!E32&gt;0,4-Data!E32,"")</f>
        <v>-2</v>
      </c>
      <c r="F32" s="1">
        <f>IF(Data!F32&gt;0,Data!F32-4,"")</f>
        <v>2</v>
      </c>
      <c r="G32" s="1">
        <f>IF(Data!G32&gt;0,Data!G32-4,"")</f>
        <v>2</v>
      </c>
      <c r="H32" s="1">
        <f>IF(Data!H32&gt;0,Data!H32-4,"")</f>
        <v>0</v>
      </c>
      <c r="I32" s="1">
        <f>IF(Data!I32&gt;0,4-Data!I32,"")</f>
        <v>-1</v>
      </c>
      <c r="J32" s="1">
        <f>IF(Data!J32&gt;0,4-Data!J32,"")</f>
        <v>0</v>
      </c>
      <c r="K32" s="1">
        <f>IF(Data!K32&gt;0,Data!K32-4,"")</f>
        <v>-2</v>
      </c>
      <c r="L32" s="1">
        <f>IF(Data!L32&gt;0,4-Data!L32,"")</f>
        <v>-2</v>
      </c>
      <c r="M32" s="1">
        <f>IF(Data!M32&gt;0,Data!M32-4,"")</f>
        <v>0</v>
      </c>
      <c r="N32" s="1">
        <f>IF(Data!N32&gt;0,Data!N32-4,"")</f>
        <v>0</v>
      </c>
      <c r="O32" s="1">
        <f>IF(Data!O32&gt;0,Data!O32-4,"")</f>
        <v>-1</v>
      </c>
      <c r="P32" s="1">
        <f>IF(Data!P32&gt;0,Data!P32-4,"")</f>
        <v>-1</v>
      </c>
      <c r="Q32" s="1">
        <f>IF(Data!Q32&gt;0,4-Data!Q32,"")</f>
        <v>0</v>
      </c>
      <c r="R32" s="1">
        <f>IF(Data!R32&gt;0,4-Data!R32,"")</f>
        <v>0</v>
      </c>
      <c r="S32" s="1">
        <f>IF(Data!S32&gt;0,4-Data!S32,"")</f>
        <v>-1</v>
      </c>
      <c r="T32" s="1">
        <f>IF(Data!T32&gt;0,Data!T32-4,"")</f>
        <v>-1</v>
      </c>
      <c r="U32" s="1">
        <f>IF(Data!U32&gt;0,4-Data!U32,"")</f>
        <v>0</v>
      </c>
      <c r="V32" s="1">
        <f>IF(Data!V32&gt;0,Data!V32-4,"")</f>
        <v>0</v>
      </c>
      <c r="W32" s="1">
        <f>IF(Data!W32&gt;0,4-Data!W32,"")</f>
        <v>0</v>
      </c>
      <c r="X32" s="1">
        <f>IF(Data!X32&gt;0,4-Data!X32,"")</f>
        <v>-1</v>
      </c>
      <c r="Y32" s="1">
        <f>IF(Data!Y32&gt;0,4-Data!Y32,"")</f>
        <v>-1</v>
      </c>
      <c r="Z32" s="1">
        <f>IF(Data!Z32&gt;0,Data!Z32-4,"")</f>
        <v>1</v>
      </c>
      <c r="AC32" s="4" t="str">
        <f t="shared" si="11"/>
        <v/>
      </c>
      <c r="AD32" s="4" t="str">
        <f t="shared" si="12"/>
        <v/>
      </c>
      <c r="AE32" s="4" t="str">
        <f t="shared" si="13"/>
        <v/>
      </c>
      <c r="AF32" s="4" t="str">
        <f t="shared" si="14"/>
        <v/>
      </c>
      <c r="AG32" s="4">
        <f t="shared" si="8"/>
        <v>1</v>
      </c>
      <c r="AH32" s="4" t="str">
        <f t="shared" si="15"/>
        <v/>
      </c>
      <c r="AI32" s="2">
        <f t="shared" si="10"/>
        <v>1</v>
      </c>
    </row>
    <row r="33" spans="1:35" x14ac:dyDescent="0.25">
      <c r="A33" s="1">
        <f>IF(Data!A33&gt;0,Data!A33-4,"")</f>
        <v>-3</v>
      </c>
      <c r="B33" s="1">
        <f>IF(Data!B33&gt;0,Data!B33-4,"")</f>
        <v>-2</v>
      </c>
      <c r="C33" s="1">
        <f>IF(Data!C33&gt;0,4-Data!C33,"")</f>
        <v>-3</v>
      </c>
      <c r="D33" s="1">
        <f>IF(Data!D33&gt;0,4-Data!D33,"")</f>
        <v>3</v>
      </c>
      <c r="E33" s="1">
        <f>IF(Data!E33&gt;0,4-Data!E33,"")</f>
        <v>-1</v>
      </c>
      <c r="F33" s="1">
        <f>IF(Data!F33&gt;0,Data!F33-4,"")</f>
        <v>-3</v>
      </c>
      <c r="G33" s="1">
        <f>IF(Data!G33&gt;0,Data!G33-4,"")</f>
        <v>-3</v>
      </c>
      <c r="H33" s="1">
        <f>IF(Data!H33&gt;0,Data!H33-4,"")</f>
        <v>-3</v>
      </c>
      <c r="I33" s="1">
        <f>IF(Data!I33&gt;0,4-Data!I33,"")</f>
        <v>-2</v>
      </c>
      <c r="J33" s="1">
        <f>IF(Data!J33&gt;0,4-Data!J33,"")</f>
        <v>-2</v>
      </c>
      <c r="K33" s="1">
        <f>IF(Data!K33&gt;0,Data!K33-4,"")</f>
        <v>-2</v>
      </c>
      <c r="L33" s="1">
        <f>IF(Data!L33&gt;0,4-Data!L33,"")</f>
        <v>-1</v>
      </c>
      <c r="M33" s="1">
        <f>IF(Data!M33&gt;0,Data!M33-4,"")</f>
        <v>2</v>
      </c>
      <c r="N33" s="1">
        <f>IF(Data!N33&gt;0,Data!N33-4,"")</f>
        <v>-1</v>
      </c>
      <c r="O33" s="1">
        <f>IF(Data!O33&gt;0,Data!O33-4,"")</f>
        <v>-3</v>
      </c>
      <c r="P33" s="1">
        <f>IF(Data!P33&gt;0,Data!P33-4,"")</f>
        <v>-3</v>
      </c>
      <c r="Q33" s="1">
        <f>IF(Data!Q33&gt;0,4-Data!Q33,"")</f>
        <v>-2</v>
      </c>
      <c r="R33" s="1">
        <f>IF(Data!R33&gt;0,4-Data!R33,"")</f>
        <v>-2</v>
      </c>
      <c r="S33" s="1">
        <f>IF(Data!S33&gt;0,4-Data!S33,"")</f>
        <v>-2</v>
      </c>
      <c r="T33" s="1">
        <f>IF(Data!T33&gt;0,Data!T33-4,"")</f>
        <v>1</v>
      </c>
      <c r="U33" s="1">
        <f>IF(Data!U33&gt;0,4-Data!U33,"")</f>
        <v>3</v>
      </c>
      <c r="V33" s="1">
        <f>IF(Data!V33&gt;0,Data!V33-4,"")</f>
        <v>2</v>
      </c>
      <c r="W33" s="1">
        <f>IF(Data!W33&gt;0,4-Data!W33,"")</f>
        <v>3</v>
      </c>
      <c r="X33" s="1">
        <f>IF(Data!X33&gt;0,4-Data!X33,"")</f>
        <v>-3</v>
      </c>
      <c r="Y33" s="1">
        <f>IF(Data!Y33&gt;0,4-Data!Y33,"")</f>
        <v>-1</v>
      </c>
      <c r="Z33" s="1">
        <f>IF(Data!Z33&gt;0,Data!Z33-4,"")</f>
        <v>-3</v>
      </c>
      <c r="AC33" s="4" t="str">
        <f t="shared" si="11"/>
        <v/>
      </c>
      <c r="AD33" s="4">
        <f t="shared" si="12"/>
        <v>1</v>
      </c>
      <c r="AE33" s="4">
        <f t="shared" si="13"/>
        <v>1</v>
      </c>
      <c r="AF33" s="4" t="str">
        <f t="shared" si="14"/>
        <v/>
      </c>
      <c r="AG33" s="4" t="str">
        <f t="shared" si="8"/>
        <v/>
      </c>
      <c r="AH33" s="4" t="str">
        <f t="shared" si="15"/>
        <v/>
      </c>
      <c r="AI33" s="2">
        <f t="shared" si="10"/>
        <v>2</v>
      </c>
    </row>
    <row r="34" spans="1:35"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phoneticPr fontId="26" type="noConversion"/>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topLeftCell="A10" workbookViewId="0">
      <selection activeCell="E3" sqref="E3"/>
    </sheetView>
  </sheetViews>
  <sheetFormatPr defaultRowHeight="14" x14ac:dyDescent="0.25"/>
  <cols>
    <col min="1" max="1" width="28" customWidth="1"/>
    <col min="2" max="2" width="18.08984375" customWidth="1"/>
    <col min="3" max="5" width="18.36328125" customWidth="1"/>
    <col min="6" max="6" width="18.453125" customWidth="1"/>
    <col min="7" max="7" width="18.36328125" customWidth="1"/>
  </cols>
  <sheetData>
    <row r="1" spans="1:7" ht="21" x14ac:dyDescent="0.4">
      <c r="A1" s="176" t="s">
        <v>831</v>
      </c>
      <c r="B1" s="176"/>
      <c r="C1" s="176"/>
      <c r="D1" s="176"/>
      <c r="E1" s="176"/>
      <c r="F1" s="176"/>
      <c r="G1" s="176"/>
    </row>
    <row r="2" spans="1:7" ht="184.75" customHeight="1" x14ac:dyDescent="0.25">
      <c r="A2" s="168" t="s">
        <v>832</v>
      </c>
      <c r="B2" s="168"/>
      <c r="C2" s="168"/>
      <c r="D2" s="168"/>
      <c r="E2" s="168"/>
      <c r="F2" s="168"/>
      <c r="G2" s="168"/>
    </row>
    <row r="3" spans="1:7" x14ac:dyDescent="0.25">
      <c r="A3" s="98" t="s">
        <v>110</v>
      </c>
      <c r="B3" s="91" t="s">
        <v>829</v>
      </c>
    </row>
    <row r="4" spans="1:7" x14ac:dyDescent="0.25">
      <c r="A4" s="30" t="str">
        <f>VLOOKUP(Read_First!B5,Items!A1:BI50,54,FALSE)</f>
        <v>吸引力</v>
      </c>
      <c r="B4" s="7">
        <f>SQRT(VAR(DT!AC4:AC1004))</f>
        <v>1.1009690379287012</v>
      </c>
    </row>
    <row r="5" spans="1:7" x14ac:dyDescent="0.25">
      <c r="A5" s="30" t="str">
        <f>VLOOKUP(Read_First!B5,Items!A1:BI50,55,FALSE)</f>
        <v>明晰</v>
      </c>
      <c r="B5" s="7">
        <f>SQRT(VAR(DT!AD4:AD1004))</f>
        <v>0.98916544413059082</v>
      </c>
    </row>
    <row r="6" spans="1:7" x14ac:dyDescent="0.25">
      <c r="A6" s="30" t="str">
        <f>VLOOKUP(Read_First!B5,Items!A1:BI50,56,FALSE)</f>
        <v>效率</v>
      </c>
      <c r="B6" s="7">
        <f>SQRT(VAR(DT!AE4:AE1004))</f>
        <v>1.0332475863570376</v>
      </c>
    </row>
    <row r="7" spans="1:7" x14ac:dyDescent="0.25">
      <c r="A7" s="30" t="str">
        <f>VLOOKUP(Read_First!B5,Items!A1:BI50,57,FALSE)</f>
        <v>可靠性</v>
      </c>
      <c r="B7" s="7">
        <f>SQRT(VAR(DT!AF4:AF1004))</f>
        <v>1.0121744545466367</v>
      </c>
    </row>
    <row r="8" spans="1:7" x14ac:dyDescent="0.25">
      <c r="A8" s="30" t="str">
        <f>VLOOKUP(Read_First!B5,Items!A1:BI50,58,FALSE)</f>
        <v>促進</v>
      </c>
      <c r="B8" s="7">
        <f>SQRT(VAR(DT!AG4:AG1004))</f>
        <v>1.0661996103898193</v>
      </c>
    </row>
    <row r="9" spans="1:7" x14ac:dyDescent="0.25">
      <c r="A9" s="30" t="str">
        <f>VLOOKUP(Read_First!B5,Items!A1:BI50,59,FALSE)</f>
        <v>新奇</v>
      </c>
      <c r="B9" s="7">
        <f>SQRT(VAR(DT!AH4:AH1004))</f>
        <v>1.1921679276914356</v>
      </c>
    </row>
    <row r="11" spans="1:7" x14ac:dyDescent="0.25">
      <c r="A11" s="103" t="s">
        <v>830</v>
      </c>
      <c r="B11" s="99" t="str">
        <f>VLOOKUP(Read_First!B5,Items!A1:BI50,54,FALSE)</f>
        <v>吸引力</v>
      </c>
      <c r="C11" s="101" t="str">
        <f>VLOOKUP(Read_First!B5,Items!A1:BI50,55,FALSE)</f>
        <v>明晰</v>
      </c>
      <c r="D11" s="101" t="str">
        <f>VLOOKUP(Read_First!B5,Items!A1:BI50,56,FALSE)</f>
        <v>效率</v>
      </c>
      <c r="E11" s="102" t="str">
        <f>VLOOKUP(Read_First!B5,Items!A1:BI50,57,FALSE)</f>
        <v>可靠性</v>
      </c>
      <c r="F11" s="99" t="str">
        <f>VLOOKUP(Read_First!B5,Items!A1:BI50,58,FALSE)</f>
        <v>促進</v>
      </c>
      <c r="G11" s="100" t="str">
        <f>VLOOKUP(Read_First!B5,Items!A1:BI50,59,FALSE)</f>
        <v>新奇</v>
      </c>
    </row>
    <row r="12" spans="1:7" x14ac:dyDescent="0.25">
      <c r="A12" s="105" t="s">
        <v>833</v>
      </c>
      <c r="B12" s="4">
        <f>POWER((1.65*B4)/0.5,2)</f>
        <v>13.200126436781604</v>
      </c>
      <c r="C12" s="4">
        <f>POWER((1.65*B5)/0.5,2)</f>
        <v>10.655301724137932</v>
      </c>
      <c r="D12" s="4">
        <f>POWER((1.65*B6)/0.5,2)</f>
        <v>11.626170258620691</v>
      </c>
      <c r="E12" s="4">
        <f>POWER((1.65*B7)/0.5,2)</f>
        <v>11.15677370689655</v>
      </c>
      <c r="F12" s="4">
        <f>POWER((1.65*B8)/0.5,2)</f>
        <v>12.379551724137929</v>
      </c>
      <c r="G12" s="4">
        <f>POWER((1.65*B9)/0.5,2)</f>
        <v>15.477568965517241</v>
      </c>
    </row>
    <row r="13" spans="1:7" x14ac:dyDescent="0.25">
      <c r="A13" s="105" t="s">
        <v>834</v>
      </c>
      <c r="B13" s="4">
        <f>POWER((1.96*B4)/0.5,2)</f>
        <v>18.626117803320557</v>
      </c>
      <c r="C13" s="4">
        <f>POWER((1.96*B5)/0.5,2)</f>
        <v>15.035227586206897</v>
      </c>
      <c r="D13" s="4">
        <f>POWER((1.96*B6)/0.5,2)</f>
        <v>16.405177471264373</v>
      </c>
      <c r="E13" s="4">
        <f>POWER((1.96*B7)/0.5,2)</f>
        <v>15.742832643678158</v>
      </c>
      <c r="F13" s="4">
        <f>POWER((1.96*B8)/0.5,2)</f>
        <v>17.468240919540232</v>
      </c>
      <c r="G13" s="4">
        <f>POWER((1.96*B9)/0.5,2)</f>
        <v>21.839716781609198</v>
      </c>
    </row>
    <row r="14" spans="1:7" x14ac:dyDescent="0.25">
      <c r="A14" s="105" t="s">
        <v>835</v>
      </c>
      <c r="B14" s="4">
        <f>POWER((2.58*B5)/0.5,2)</f>
        <v>26.051772413793103</v>
      </c>
      <c r="C14" s="4">
        <f>POWER((2.58*B5)/0.5,2)</f>
        <v>26.051772413793103</v>
      </c>
      <c r="D14" s="4">
        <f>POWER((2.58*B6)/0.5,2)</f>
        <v>28.425505862068977</v>
      </c>
      <c r="E14" s="4">
        <f>POWER((2.58*B7)/0.5,2)</f>
        <v>27.277850689655171</v>
      </c>
      <c r="F14" s="4">
        <f>POWER((2.58*B8)/0.5,2)</f>
        <v>30.267492413793107</v>
      </c>
      <c r="G14" s="4">
        <f>POWER((2.58*B9)/0.5,2)</f>
        <v>37.842016551724143</v>
      </c>
    </row>
    <row r="15" spans="1:7" x14ac:dyDescent="0.25">
      <c r="A15" s="105" t="s">
        <v>836</v>
      </c>
      <c r="B15" s="4">
        <f>POWER((1.65*B4)/0.25,2)</f>
        <v>52.800505747126415</v>
      </c>
      <c r="C15" s="4">
        <f>POWER((1.65*B5)/0.25,2)</f>
        <v>42.621206896551726</v>
      </c>
      <c r="D15" s="4">
        <f>POWER((1.65*B6)/0.25,2)</f>
        <v>46.504681034482765</v>
      </c>
      <c r="E15" s="4">
        <f>POWER((1.65*B7)/0.25,2)</f>
        <v>44.627094827586198</v>
      </c>
      <c r="F15" s="4">
        <f>POWER((1.65*B8)/0.25,2)</f>
        <v>49.518206896551717</v>
      </c>
      <c r="G15" s="4">
        <f>POWER((1.65*B9)/0.25,2)</f>
        <v>61.910275862068964</v>
      </c>
    </row>
    <row r="16" spans="1:7" x14ac:dyDescent="0.25">
      <c r="A16" s="105" t="s">
        <v>837</v>
      </c>
      <c r="B16" s="4">
        <f>POWER((1.96*B4)/0.25,2)</f>
        <v>74.50447121328223</v>
      </c>
      <c r="C16" s="4">
        <f>POWER((1.96*B5)/0.25,2)</f>
        <v>60.140910344827589</v>
      </c>
      <c r="D16" s="4">
        <f>POWER((1.96*B6)/0.25,2)</f>
        <v>65.620709885057494</v>
      </c>
      <c r="E16" s="4">
        <f>POWER((1.96*B7)/0.25,2)</f>
        <v>62.971330574712631</v>
      </c>
      <c r="F16" s="4">
        <f>POWER((1.96*B8)/0.25,2)</f>
        <v>69.872963678160929</v>
      </c>
      <c r="G16" s="4">
        <f>POWER((1.96*B9)/0.25,2)</f>
        <v>87.358867126436792</v>
      </c>
    </row>
    <row r="17" spans="1:7" x14ac:dyDescent="0.25">
      <c r="A17" s="105" t="s">
        <v>838</v>
      </c>
      <c r="B17" s="4">
        <f>POWER((2.58*B4)/0.25,2)</f>
        <v>129.09505471264364</v>
      </c>
      <c r="C17" s="4">
        <f>POWER((2.58*B5)/0.25,2)</f>
        <v>104.20708965517241</v>
      </c>
      <c r="D17" s="4">
        <f>POWER((2.58*B6)/0.25,2)</f>
        <v>113.70202344827591</v>
      </c>
      <c r="E17" s="4">
        <f>POWER((2.58*B7)/0.25,2)</f>
        <v>109.11140275862068</v>
      </c>
      <c r="F17" s="4">
        <f>POWER((2.58*B8)/0.25,2)</f>
        <v>121.06996965517243</v>
      </c>
      <c r="G17" s="4">
        <f>POWER((2.58*B9)/0.25,2)</f>
        <v>151.36806620689657</v>
      </c>
    </row>
    <row r="18" spans="1:7" x14ac:dyDescent="0.25">
      <c r="A18" s="105" t="s">
        <v>839</v>
      </c>
      <c r="B18" s="4">
        <f>POWER((1.65*B4)/0.1,2)</f>
        <v>330.00316091953999</v>
      </c>
      <c r="C18" s="4">
        <f>POWER((1.65*B5)/0.1,2)</f>
        <v>266.38254310344831</v>
      </c>
      <c r="D18" s="4">
        <f>POWER((1.65*B6)/0.1,2)</f>
        <v>290.65425646551728</v>
      </c>
      <c r="E18" s="4">
        <f>POWER((1.65*B7)/0.1,2)</f>
        <v>278.91934267241368</v>
      </c>
      <c r="F18" s="4">
        <f>POWER((1.65*B8)/0.1,2)</f>
        <v>309.48879310344824</v>
      </c>
      <c r="G18" s="4">
        <f>POWER((1.65*B9)/0.1,2)</f>
        <v>386.93922413793098</v>
      </c>
    </row>
    <row r="19" spans="1:7" x14ac:dyDescent="0.25">
      <c r="A19" s="105" t="s">
        <v>840</v>
      </c>
      <c r="B19" s="4">
        <f>POWER((1.96*B4)/0.1,2)</f>
        <v>465.65294508301389</v>
      </c>
      <c r="C19" s="4">
        <f>POWER((1.96*B5)/0.1,2)</f>
        <v>375.88068965517238</v>
      </c>
      <c r="D19" s="4">
        <f>POWER((1.96*B6)/0.1,2)</f>
        <v>410.12943678160923</v>
      </c>
      <c r="E19" s="4">
        <f>POWER((1.96*B7)/0.1,2)</f>
        <v>393.57081609195387</v>
      </c>
      <c r="F19" s="4">
        <f>POWER((1.96*B8)/0.1,2)</f>
        <v>436.70602298850571</v>
      </c>
      <c r="G19" s="4">
        <f>POWER((1.96*B9)/0.1,2)</f>
        <v>545.99291954022988</v>
      </c>
    </row>
    <row r="20" spans="1:7" x14ac:dyDescent="0.25">
      <c r="A20" s="106" t="s">
        <v>841</v>
      </c>
      <c r="B20" s="4">
        <f>POWER((2.58*B4)/0.1,2)</f>
        <v>806.84409195402282</v>
      </c>
      <c r="C20" s="4">
        <f>POWER((2.58*B5)/0.1,2)</f>
        <v>651.29431034482752</v>
      </c>
      <c r="D20" s="4">
        <f>POWER((2.58*B6)/0.1,2)</f>
        <v>710.63764655172429</v>
      </c>
      <c r="E20" s="4">
        <f>POWER((2.58*B7)/0.1,2)</f>
        <v>681.94626724137925</v>
      </c>
      <c r="F20" s="4">
        <f>POWER((2.58*B8)/0.1,2)</f>
        <v>756.68731034482767</v>
      </c>
      <c r="G20" s="4">
        <f>POWER((2.58*B9)/0.1,2)</f>
        <v>946.05041379310353</v>
      </c>
    </row>
  </sheetData>
  <mergeCells count="2">
    <mergeCell ref="A1:G1"/>
    <mergeCell ref="A2:G2"/>
  </mergeCells>
  <phoneticPr fontId="2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defaultRowHeight="14" x14ac:dyDescent="0.25"/>
  <cols>
    <col min="1" max="6" width="12.81640625" customWidth="1"/>
    <col min="7" max="7" width="10.6328125" style="46" customWidth="1"/>
    <col min="8" max="8" width="11.08984375" customWidth="1"/>
    <col min="9" max="11" width="12.81640625" customWidth="1"/>
    <col min="12" max="12" width="14.81640625" customWidth="1"/>
    <col min="13" max="13" width="13.453125" customWidth="1"/>
    <col min="14" max="14" width="12.81640625" customWidth="1"/>
  </cols>
  <sheetData>
    <row r="1" spans="1:16" s="46" customFormat="1" ht="133.25" customHeight="1" x14ac:dyDescent="0.25">
      <c r="A1" s="168" t="s">
        <v>1294</v>
      </c>
      <c r="B1" s="162"/>
      <c r="C1" s="162"/>
      <c r="D1" s="162"/>
      <c r="E1" s="162"/>
      <c r="F1" s="162"/>
      <c r="H1" s="62"/>
      <c r="I1" s="134" t="s">
        <v>1278</v>
      </c>
      <c r="J1" s="129" t="e">
        <f>AVERAGE(O4:O1004)</f>
        <v>#VALUE!</v>
      </c>
      <c r="K1" s="130" t="s">
        <v>1293</v>
      </c>
      <c r="L1" s="131" t="e">
        <f>STDEV(O4:O1004)</f>
        <v>#VALUE!</v>
      </c>
      <c r="M1" s="132" t="s">
        <v>1295</v>
      </c>
      <c r="N1" s="133" t="e">
        <f>CONFIDENCE(0.05,L1,Results!E3)</f>
        <v>#VALUE!</v>
      </c>
      <c r="O1" s="135"/>
    </row>
    <row r="2" spans="1:16" x14ac:dyDescent="0.25">
      <c r="A2" s="177" t="s">
        <v>1275</v>
      </c>
      <c r="B2" s="177"/>
      <c r="C2" s="177"/>
      <c r="D2" s="177"/>
      <c r="E2" s="177"/>
      <c r="F2" s="177"/>
      <c r="G2" s="51"/>
      <c r="I2" s="177" t="s">
        <v>1276</v>
      </c>
      <c r="J2" s="177"/>
      <c r="K2" s="177"/>
      <c r="L2" s="177"/>
      <c r="M2" s="177"/>
      <c r="N2" s="177"/>
      <c r="O2" s="1"/>
      <c r="P2" s="15"/>
    </row>
    <row r="3" spans="1:16" x14ac:dyDescent="0.25">
      <c r="A3" s="98" t="str">
        <f>VLOOKUP(Read_First!B5,Items!A1:BI50,54,FALSE)</f>
        <v>吸引力</v>
      </c>
      <c r="B3" s="92" t="str">
        <f>VLOOKUP(Read_First!B5,Items!A1:BI50,55,FALSE)</f>
        <v>明晰</v>
      </c>
      <c r="C3" s="92" t="str">
        <f>VLOOKUP(Read_First!B5,Items!A1:BI50,56,FALSE)</f>
        <v>效率</v>
      </c>
      <c r="D3" s="92" t="str">
        <f>VLOOKUP(Read_First!B5,Items!A1:BI50,57,FALSE)</f>
        <v>可靠性</v>
      </c>
      <c r="E3" s="92" t="str">
        <f>VLOOKUP(Read_First!B5,Items!A1:BI50,58,FALSE)</f>
        <v>促進</v>
      </c>
      <c r="F3" s="92" t="str">
        <f>VLOOKUP(Read_First!B5,Items!A1:BI50,59,FALSE)</f>
        <v>新奇</v>
      </c>
      <c r="G3" s="91" t="s">
        <v>1277</v>
      </c>
      <c r="I3" s="127" t="str">
        <f>VLOOKUP(Read_First!B5,Items!A1:BI50,54,FALSE)</f>
        <v>吸引力</v>
      </c>
      <c r="J3" s="90" t="str">
        <f>VLOOKUP(Read_First!B5,Items!A1:BI50,55,FALSE)</f>
        <v>明晰</v>
      </c>
      <c r="K3" s="89" t="str">
        <f>VLOOKUP(Read_First!B5,Items!A1:BI50,56,FALSE)</f>
        <v>效率</v>
      </c>
      <c r="L3" s="89" t="str">
        <f>VLOOKUP(Read_First!B5,Items!A1:BI50,57,FALSE)</f>
        <v>可靠性</v>
      </c>
      <c r="M3" s="89" t="str">
        <f>VLOOKUP(Read_First!B5,Items!A1:BI50,58,FALSE)</f>
        <v>促進</v>
      </c>
      <c r="N3" s="89" t="str">
        <f>VLOOKUP(Read_First!B5,Items!A1:BI50,59,FALSE)</f>
        <v>新奇</v>
      </c>
      <c r="O3" s="128" t="s">
        <v>1278</v>
      </c>
      <c r="P3" s="15"/>
    </row>
    <row r="4" spans="1:16" x14ac:dyDescent="0.25">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0.42401960784313725</v>
      </c>
      <c r="P4" s="15"/>
    </row>
    <row r="5" spans="1:16" x14ac:dyDescent="0.25">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1.1111111111111112</v>
      </c>
      <c r="P5" s="15"/>
    </row>
    <row r="6" spans="1:16" x14ac:dyDescent="0.25">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1.2642857142857142</v>
      </c>
      <c r="P6" s="15"/>
    </row>
    <row r="7" spans="1:16" x14ac:dyDescent="0.25">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3.6111111111111115E-2</v>
      </c>
      <c r="P7" s="15"/>
    </row>
    <row r="8" spans="1:16" x14ac:dyDescent="0.25">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2.0555555555555554</v>
      </c>
      <c r="P8" s="15"/>
    </row>
    <row r="9" spans="1:16" x14ac:dyDescent="0.25">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-5.8641975308641958E-2</v>
      </c>
      <c r="P9" s="15"/>
    </row>
    <row r="10" spans="1:16" x14ac:dyDescent="0.25">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-0.8032407407407407</v>
      </c>
      <c r="P10" s="15"/>
    </row>
    <row r="11" spans="1:16" x14ac:dyDescent="0.25">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2.161111111111111</v>
      </c>
      <c r="P11" s="15"/>
    </row>
    <row r="12" spans="1:16" x14ac:dyDescent="0.25">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0.94819819819819817</v>
      </c>
      <c r="P12" s="15"/>
    </row>
    <row r="13" spans="1:16" x14ac:dyDescent="0.25">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0.50641025641025639</v>
      </c>
      <c r="P13" s="15"/>
    </row>
    <row r="14" spans="1:16" x14ac:dyDescent="0.25">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0.76495726495726502</v>
      </c>
      <c r="P14" s="15"/>
    </row>
    <row r="15" spans="1:16" x14ac:dyDescent="0.25">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8.3333333333333315E-2</v>
      </c>
      <c r="P15" s="15"/>
    </row>
    <row r="16" spans="1:16" x14ac:dyDescent="0.25">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0.12903225806451613</v>
      </c>
      <c r="P16" s="15"/>
    </row>
    <row r="17" spans="1:16" x14ac:dyDescent="0.25">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0.65208333333333335</v>
      </c>
      <c r="P17" s="15"/>
    </row>
    <row r="18" spans="1:16" x14ac:dyDescent="0.25">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1.7297979797979797</v>
      </c>
      <c r="P18" s="15"/>
    </row>
    <row r="19" spans="1:16" x14ac:dyDescent="0.25">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0.16249999999999995</v>
      </c>
      <c r="P19" s="15"/>
    </row>
    <row r="20" spans="1:16" x14ac:dyDescent="0.25">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1.3444444444444446</v>
      </c>
      <c r="P20" s="15"/>
    </row>
    <row r="21" spans="1:16" x14ac:dyDescent="0.25">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-0.10784313725490198</v>
      </c>
      <c r="P21" s="15"/>
    </row>
    <row r="22" spans="1:16" x14ac:dyDescent="0.25">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0.52702702702702708</v>
      </c>
      <c r="P22" s="15"/>
    </row>
    <row r="23" spans="1:16" x14ac:dyDescent="0.25">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0</v>
      </c>
      <c r="P23" s="15"/>
    </row>
    <row r="24" spans="1:16" x14ac:dyDescent="0.25">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0</v>
      </c>
      <c r="P24" s="15"/>
    </row>
    <row r="25" spans="1:16" x14ac:dyDescent="0.25">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-0.48648648648648651</v>
      </c>
      <c r="P25" s="15"/>
    </row>
    <row r="26" spans="1:16" x14ac:dyDescent="0.25">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0.69117647058823539</v>
      </c>
      <c r="P26" s="15"/>
    </row>
    <row r="27" spans="1:16" x14ac:dyDescent="0.25">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9.027777777777779E-2</v>
      </c>
      <c r="P27" s="15"/>
    </row>
    <row r="28" spans="1:16" x14ac:dyDescent="0.25">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-0.92763157894736825</v>
      </c>
      <c r="P28" s="15"/>
    </row>
    <row r="29" spans="1:16" x14ac:dyDescent="0.25">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0.40885416666666674</v>
      </c>
      <c r="P29" s="15"/>
    </row>
    <row r="30" spans="1:16" x14ac:dyDescent="0.25">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-0.17628205128205129</v>
      </c>
      <c r="P30" s="15"/>
    </row>
    <row r="31" spans="1:16" x14ac:dyDescent="0.25">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1.8525641025641026</v>
      </c>
      <c r="P31" s="15"/>
    </row>
    <row r="32" spans="1:16" x14ac:dyDescent="0.25">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-0.32708333333333328</v>
      </c>
      <c r="P32" s="15"/>
    </row>
    <row r="33" spans="1:16" x14ac:dyDescent="0.25">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-1.075</v>
      </c>
      <c r="P33" s="15"/>
    </row>
    <row r="34" spans="1:16" x14ac:dyDescent="0.25">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5">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5">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5">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5">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5">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5">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5">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5">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5">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5">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5">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5">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5">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5">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5">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5">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5">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5">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5">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5">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5">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5">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5">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5">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5">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5">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5">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5">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5">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5">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5">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5">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5">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5">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5">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5">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5">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5">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5">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5">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5">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5">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5">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5">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5">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5">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5">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5">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5">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5">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5">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5">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5">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5">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5">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5">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5">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5">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5">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5">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5">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5">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5">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5">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5">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5">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5">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5">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5">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5">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5">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5">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5">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5">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5">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5">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5">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5">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5">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5">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5">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5">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5">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5">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5">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5">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5">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5">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5">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5">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5">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5">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5">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5">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5">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5">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5">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5">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5">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5">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5">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5">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5">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5">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5">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5">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5">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5">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5">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5">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5">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5">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5">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5">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5">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5">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5">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5">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5">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5">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5">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5">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5">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5">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5">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5">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5">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5">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5">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5">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5">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5">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5">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5">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5">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5">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5">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5">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5">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5">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5">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5">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5">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5">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5">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5">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5">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5">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5">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5">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5">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5">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5">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5">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5">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5">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5">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5">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5">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5">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5">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5">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5">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5">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5">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5">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5">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5">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5">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5">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5">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5">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5">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5">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5">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5">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5">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5">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5">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5">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5">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5">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5">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5">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5">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5">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5">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5">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5">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5">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5">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5">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5">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5">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5">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5">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5">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5">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5">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5">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5">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5">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5">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5">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5">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5">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5">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5">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5">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5">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5">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5">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5">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5">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5">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5">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5">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5">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5">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5">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5">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5">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5">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5">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5">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5">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5">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5">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5">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5">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5">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5">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5">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5">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5">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5">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5">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5">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5">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5">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5">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5">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5">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5">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5">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5">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5">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5">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5">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5">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5">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5">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5">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5">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5">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5">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5">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5">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5">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5">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5">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5">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5">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5">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5">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5">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5">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5">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5">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5">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5">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5">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5">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5">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5">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5">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5">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5">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5">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5">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5">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5">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5">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5">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5">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5">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5">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5">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5">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5">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5">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5">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5">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5">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5">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5">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5">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5">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5">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5">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5">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5">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5">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5">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5">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5">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5">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5">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5">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5">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5">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5">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5">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5">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5">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5">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5">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5">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5">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5">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5">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5">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5">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5">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5">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5">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5">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5">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5">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5">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5">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5">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5">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5">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5">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5">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5">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5">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5">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5">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5">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5">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5">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5">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5">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5">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5">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5">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5">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5">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5">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5">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5">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5">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5">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5">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5">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5">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5">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5">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5">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5">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5">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5">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5">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5">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5">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5">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5">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5">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5">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5">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5">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5">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5">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5">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5">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5">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5">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5">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5">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5">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5">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5">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5">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5">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5">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5">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5">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5">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5">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5">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5">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5">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5">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5">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5">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5">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5">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5">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5">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5">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5">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5">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5">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5">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5">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5">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5">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5">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5">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5">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5">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5">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5">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5">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5">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5">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5">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5">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5">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5">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5">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5">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5">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5">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5">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5">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5">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5">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5">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5">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5">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5">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5">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5">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5">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5">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5">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5">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5">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5">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5">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5">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5">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5">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5">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5">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5">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5">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5">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5">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5">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5">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5">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5">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5">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5">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5">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5">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5">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5">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5">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5">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5">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5">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5">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5">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5">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5">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5">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5">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5">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5">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5">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5">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5">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5">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5">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5">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5">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5">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5">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5">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5">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5">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5">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5">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5">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5">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5">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5">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5">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5">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5">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5">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5">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5">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5">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5">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5">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5">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5">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5">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5">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5">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5">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5">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5">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5">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5">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5">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5">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5">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5">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5">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5">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5">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5">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5">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5">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5">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5">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5">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5">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5">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5">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5">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5">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5">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5">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5">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5">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5">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5">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5">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5">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5">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5">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5">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5">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5">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5">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5">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5">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5">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5">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5">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5">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5">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5">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5">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5">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5">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5">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5">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5">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5">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5">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5">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5">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5">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5">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5">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5">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5">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5">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5">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5">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5">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5">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5">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5">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5">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5">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5">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5">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5">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5">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5">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5">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5">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5">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5">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5">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5">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5">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5">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5">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5">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5">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5">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5">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5">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5">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5">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5">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5">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5">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5">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5">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5">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5">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5">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5">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5">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5">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5">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5">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5">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5">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5">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5">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5">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5">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5">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5">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5">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5">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5">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5">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5">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5">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5">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5">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5">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5">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5">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5">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5">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5">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5">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5">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5">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5">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5">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5">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5">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5">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5">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5">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5">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5">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5">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5">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5">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5">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5">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5">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5">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5">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5">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5">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5">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5">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5">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5">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5">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5">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5">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5">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5">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5">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5">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5">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5">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5">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5">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5">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5">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5">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5">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5">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5">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5">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5">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5">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5">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5">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5">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5">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5">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5">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5">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5">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5">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5">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5">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5">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5">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5">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5">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5">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5">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5">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5">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5">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5">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5">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5">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5">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5">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5">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5">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5">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5">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5">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5">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5">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5">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5">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5">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5">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5">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5">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5">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5">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5">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5">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5">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5">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5">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5">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5">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5">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5">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5">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5">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5">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5">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5">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5">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5">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5">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5">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5">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5">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5">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5">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5">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5">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5">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5">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5">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5">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5">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5">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5">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5">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5">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5">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5">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5">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5">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5">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5">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5">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5">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5">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5">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5">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5">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5">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5">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5">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5">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5">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5">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5">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5">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5">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5">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5">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5">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5">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5">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5">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5">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5">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5">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5">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5">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5">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5">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5">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5">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5">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5">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5">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5">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5">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5">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5">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5">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5">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5">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5">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5">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5">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5">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5">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5">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5">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5">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5">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5">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5">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5">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5">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5">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5">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5">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5">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5">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5">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5">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5">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5">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5">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5">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5">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5">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5">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5">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5">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5">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5">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5">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5">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5">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5">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5">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5">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5">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5">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5">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5">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5">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5">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5">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5">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5">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5">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5">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5">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5">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5">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5">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5">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5">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5">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5">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5">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5">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5">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5">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5">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5">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5">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5">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5">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5">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5">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5">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5">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5">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5">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5">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5">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5">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5">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5">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5">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5">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5">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5">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5">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5">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5">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5">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5">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5">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5">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5">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5">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5">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5">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5">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5">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5">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5">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5">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5">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5">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5">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5">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5">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5">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5">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5">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5">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5">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5">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5">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5">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5">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5">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5">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5">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5">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5">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5">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5">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5">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5">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5">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5">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5">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5">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5">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5">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5">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5">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5">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5">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5">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5">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5">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5">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5">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5">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5">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5">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5">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5">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5">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5">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5">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5">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5">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5">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5">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5">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5">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5">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5">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5">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5">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5">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5">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5">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5">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5">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5">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5">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5">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5">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5">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5">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5">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5">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5">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5">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5">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5">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5">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5">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5">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5">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5">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honeticPr fontId="26"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3"/>
  <sheetViews>
    <sheetView workbookViewId="0">
      <selection activeCell="B23" sqref="B23:BI23"/>
    </sheetView>
  </sheetViews>
  <sheetFormatPr defaultColWidth="9.08984375" defaultRowHeight="14" x14ac:dyDescent="0.25"/>
  <cols>
    <col min="1" max="1" width="18.36328125" customWidth="1"/>
    <col min="2" max="53" width="15.6328125" customWidth="1"/>
    <col min="54" max="54" width="18.90625" customWidth="1"/>
    <col min="55" max="55" width="18.54296875" customWidth="1"/>
    <col min="56" max="57" width="18.36328125" customWidth="1"/>
    <col min="58" max="59" width="18.453125" customWidth="1"/>
    <col min="60" max="61" width="18.36328125" customWidth="1"/>
  </cols>
  <sheetData>
    <row r="1" spans="1:61" x14ac:dyDescent="0.25">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5">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5">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5">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25">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25">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25">
      <c r="A7" t="s">
        <v>246</v>
      </c>
      <c r="B7" t="s">
        <v>1363</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25">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25">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x14ac:dyDescent="0.25">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x14ac:dyDescent="0.25">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25">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25">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ht="15" x14ac:dyDescent="0.35">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ht="15" x14ac:dyDescent="0.35">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ht="15" x14ac:dyDescent="0.35">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ht="15" x14ac:dyDescent="0.35">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ht="15" x14ac:dyDescent="0.35">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ht="15" x14ac:dyDescent="0.35">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ht="15" x14ac:dyDescent="0.35">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ht="15" x14ac:dyDescent="0.35">
      <c r="A21" t="s">
        <v>1301</v>
      </c>
      <c r="B21" s="49" t="s">
        <v>1302</v>
      </c>
      <c r="C21" s="49" t="s">
        <v>1303</v>
      </c>
      <c r="D21" s="49" t="s">
        <v>1304</v>
      </c>
      <c r="E21" s="49" t="s">
        <v>1305</v>
      </c>
      <c r="F21" s="49" t="s">
        <v>1306</v>
      </c>
      <c r="G21" s="49" t="s">
        <v>1307</v>
      </c>
      <c r="H21" s="49" t="s">
        <v>1308</v>
      </c>
      <c r="I21" s="49" t="s">
        <v>1309</v>
      </c>
      <c r="J21" s="49" t="s">
        <v>1310</v>
      </c>
      <c r="K21" s="49" t="s">
        <v>1311</v>
      </c>
      <c r="L21" s="49" t="s">
        <v>1312</v>
      </c>
      <c r="M21" s="49" t="s">
        <v>1313</v>
      </c>
      <c r="N21" s="49" t="s">
        <v>1314</v>
      </c>
      <c r="O21" s="49" t="s">
        <v>1315</v>
      </c>
      <c r="P21" s="49" t="s">
        <v>1316</v>
      </c>
      <c r="Q21" s="49" t="s">
        <v>1317</v>
      </c>
      <c r="R21" s="49" t="s">
        <v>1318</v>
      </c>
      <c r="S21" s="49" t="s">
        <v>1319</v>
      </c>
      <c r="T21" s="49" t="s">
        <v>1320</v>
      </c>
      <c r="U21" s="49" t="s">
        <v>1321</v>
      </c>
      <c r="V21" s="49" t="s">
        <v>1322</v>
      </c>
      <c r="W21" s="49" t="s">
        <v>1323</v>
      </c>
      <c r="X21" s="49" t="s">
        <v>1324</v>
      </c>
      <c r="Y21" s="49" t="s">
        <v>1325</v>
      </c>
      <c r="Z21" s="49" t="s">
        <v>1326</v>
      </c>
      <c r="AA21" s="49" t="s">
        <v>1327</v>
      </c>
      <c r="AB21" s="49" t="s">
        <v>1328</v>
      </c>
      <c r="AC21" s="49" t="s">
        <v>1329</v>
      </c>
      <c r="AD21" s="49" t="s">
        <v>1330</v>
      </c>
      <c r="AE21" s="49" t="s">
        <v>1331</v>
      </c>
      <c r="AF21" s="49" t="s">
        <v>1332</v>
      </c>
      <c r="AG21" s="49" t="s">
        <v>1333</v>
      </c>
      <c r="AH21" s="49" t="s">
        <v>1334</v>
      </c>
      <c r="AI21" s="49" t="s">
        <v>1335</v>
      </c>
      <c r="AJ21" s="49" t="s">
        <v>1336</v>
      </c>
      <c r="AK21" s="49" t="s">
        <v>1337</v>
      </c>
      <c r="AL21" s="49" t="s">
        <v>1338</v>
      </c>
      <c r="AM21" s="49" t="s">
        <v>1339</v>
      </c>
      <c r="AN21" s="49" t="s">
        <v>1340</v>
      </c>
      <c r="AO21" s="49" t="s">
        <v>1341</v>
      </c>
      <c r="AP21" s="49" t="s">
        <v>1342</v>
      </c>
      <c r="AQ21" s="49" t="s">
        <v>1343</v>
      </c>
      <c r="AR21" s="49" t="s">
        <v>1344</v>
      </c>
      <c r="AS21" s="49" t="s">
        <v>1345</v>
      </c>
      <c r="AT21" s="49" t="s">
        <v>1346</v>
      </c>
      <c r="AU21" s="49" t="s">
        <v>1347</v>
      </c>
      <c r="AV21" s="49" t="s">
        <v>1348</v>
      </c>
      <c r="AW21" s="49" t="s">
        <v>1349</v>
      </c>
      <c r="AX21" s="49" t="s">
        <v>1350</v>
      </c>
      <c r="AY21" s="49" t="s">
        <v>1351</v>
      </c>
      <c r="AZ21" s="49" t="s">
        <v>1352</v>
      </c>
      <c r="BA21" s="49" t="s">
        <v>1353</v>
      </c>
      <c r="BB21" s="47" t="s">
        <v>1354</v>
      </c>
      <c r="BC21" s="59" t="s">
        <v>1355</v>
      </c>
      <c r="BD21" s="59" t="s">
        <v>1356</v>
      </c>
      <c r="BE21" s="59" t="s">
        <v>1357</v>
      </c>
      <c r="BF21" s="59" t="s">
        <v>1358</v>
      </c>
      <c r="BG21" s="59" t="s">
        <v>1359</v>
      </c>
      <c r="BH21" s="59" t="s">
        <v>1360</v>
      </c>
      <c r="BI21" s="59" t="s">
        <v>1361</v>
      </c>
    </row>
    <row r="22" spans="1:61" ht="15" x14ac:dyDescent="0.35">
      <c r="A22" t="s">
        <v>1364</v>
      </c>
      <c r="B22" s="49" t="s">
        <v>1365</v>
      </c>
      <c r="C22" s="49" t="s">
        <v>1366</v>
      </c>
      <c r="D22" s="49" t="s">
        <v>1367</v>
      </c>
      <c r="E22" s="49" t="s">
        <v>1368</v>
      </c>
      <c r="F22" s="49" t="s">
        <v>1369</v>
      </c>
      <c r="G22" s="49" t="s">
        <v>1370</v>
      </c>
      <c r="H22" s="49" t="s">
        <v>579</v>
      </c>
      <c r="I22" s="49" t="s">
        <v>1371</v>
      </c>
      <c r="J22" s="49" t="s">
        <v>1372</v>
      </c>
      <c r="K22" s="49" t="s">
        <v>1373</v>
      </c>
      <c r="L22" s="49" t="s">
        <v>583</v>
      </c>
      <c r="M22" s="49" t="s">
        <v>1366</v>
      </c>
      <c r="N22" s="49" t="s">
        <v>1374</v>
      </c>
      <c r="O22" s="49" t="s">
        <v>1375</v>
      </c>
      <c r="P22" s="49" t="s">
        <v>1376</v>
      </c>
      <c r="Q22" s="49" t="s">
        <v>1377</v>
      </c>
      <c r="R22" s="49" t="s">
        <v>589</v>
      </c>
      <c r="S22" s="49" t="s">
        <v>1378</v>
      </c>
      <c r="T22" s="49" t="s">
        <v>1379</v>
      </c>
      <c r="U22" s="49" t="s">
        <v>1380</v>
      </c>
      <c r="V22" s="49" t="s">
        <v>1381</v>
      </c>
      <c r="W22" s="49" t="s">
        <v>1382</v>
      </c>
      <c r="X22" s="49" t="s">
        <v>595</v>
      </c>
      <c r="Y22" s="49" t="s">
        <v>1383</v>
      </c>
      <c r="Z22" s="49" t="s">
        <v>1384</v>
      </c>
      <c r="AA22" s="49" t="s">
        <v>1385</v>
      </c>
      <c r="AB22" s="49" t="s">
        <v>599</v>
      </c>
      <c r="AC22" s="49" t="s">
        <v>1386</v>
      </c>
      <c r="AD22" s="49" t="s">
        <v>1387</v>
      </c>
      <c r="AE22" s="49" t="s">
        <v>1388</v>
      </c>
      <c r="AF22" s="49" t="s">
        <v>1389</v>
      </c>
      <c r="AG22" s="49" t="s">
        <v>574</v>
      </c>
      <c r="AH22" s="49" t="s">
        <v>1390</v>
      </c>
      <c r="AI22" s="49" t="s">
        <v>1391</v>
      </c>
      <c r="AJ22" s="49" t="s">
        <v>1392</v>
      </c>
      <c r="AK22" s="49" t="s">
        <v>1393</v>
      </c>
      <c r="AL22" s="49" t="s">
        <v>1394</v>
      </c>
      <c r="AM22" s="49" t="s">
        <v>1395</v>
      </c>
      <c r="AN22" s="49" t="s">
        <v>1396</v>
      </c>
      <c r="AO22" s="49" t="s">
        <v>1397</v>
      </c>
      <c r="AP22" s="49" t="s">
        <v>613</v>
      </c>
      <c r="AQ22" s="49" t="s">
        <v>1398</v>
      </c>
      <c r="AR22" s="49" t="s">
        <v>1399</v>
      </c>
      <c r="AS22" s="49" t="s">
        <v>1400</v>
      </c>
      <c r="AT22" s="49" t="s">
        <v>1401</v>
      </c>
      <c r="AU22" s="49" t="s">
        <v>1402</v>
      </c>
      <c r="AV22" s="49" t="s">
        <v>586</v>
      </c>
      <c r="AW22" s="49" t="s">
        <v>585</v>
      </c>
      <c r="AX22" s="49" t="s">
        <v>1403</v>
      </c>
      <c r="AY22" s="49" t="s">
        <v>1404</v>
      </c>
      <c r="AZ22" s="49" t="s">
        <v>623</v>
      </c>
      <c r="BA22" s="49" t="s">
        <v>624</v>
      </c>
      <c r="BB22" t="s">
        <v>1405</v>
      </c>
      <c r="BC22" t="s">
        <v>626</v>
      </c>
      <c r="BD22" t="s">
        <v>1406</v>
      </c>
      <c r="BE22" t="s">
        <v>1407</v>
      </c>
      <c r="BF22" t="s">
        <v>1410</v>
      </c>
      <c r="BG22" t="s">
        <v>1411</v>
      </c>
      <c r="BH22" t="s">
        <v>1408</v>
      </c>
      <c r="BI22" t="s">
        <v>1409</v>
      </c>
    </row>
    <row r="23" spans="1:61" ht="15" x14ac:dyDescent="0.35">
      <c r="A23" s="46" t="s">
        <v>1412</v>
      </c>
      <c r="B23" s="145" t="s">
        <v>1463</v>
      </c>
      <c r="C23" s="145" t="s">
        <v>1413</v>
      </c>
      <c r="D23" s="145" t="s">
        <v>1414</v>
      </c>
      <c r="E23" s="145" t="s">
        <v>1415</v>
      </c>
      <c r="F23" s="145" t="s">
        <v>1416</v>
      </c>
      <c r="G23" s="145" t="s">
        <v>1417</v>
      </c>
      <c r="H23" s="145" t="s">
        <v>1418</v>
      </c>
      <c r="I23" s="145" t="s">
        <v>1419</v>
      </c>
      <c r="J23" s="145" t="s">
        <v>1420</v>
      </c>
      <c r="K23" s="145" t="s">
        <v>1421</v>
      </c>
      <c r="L23" s="145" t="s">
        <v>1422</v>
      </c>
      <c r="M23" s="145" t="s">
        <v>1464</v>
      </c>
      <c r="N23" s="145" t="s">
        <v>1424</v>
      </c>
      <c r="O23" s="145" t="s">
        <v>1423</v>
      </c>
      <c r="P23" s="145" t="s">
        <v>1425</v>
      </c>
      <c r="Q23" s="145" t="s">
        <v>1426</v>
      </c>
      <c r="R23" s="145" t="s">
        <v>1427</v>
      </c>
      <c r="S23" s="145" t="s">
        <v>1428</v>
      </c>
      <c r="T23" s="145" t="s">
        <v>1429</v>
      </c>
      <c r="U23" s="145" t="s">
        <v>1430</v>
      </c>
      <c r="V23" s="145" t="s">
        <v>1431</v>
      </c>
      <c r="W23" s="145" t="s">
        <v>1432</v>
      </c>
      <c r="X23" s="145" t="s">
        <v>1433</v>
      </c>
      <c r="Y23" s="145" t="s">
        <v>1434</v>
      </c>
      <c r="Z23" s="145" t="s">
        <v>1435</v>
      </c>
      <c r="AA23" s="145" t="s">
        <v>1436</v>
      </c>
      <c r="AB23" s="145" t="s">
        <v>1437</v>
      </c>
      <c r="AC23" s="145" t="s">
        <v>1438</v>
      </c>
      <c r="AD23" s="145" t="s">
        <v>1439</v>
      </c>
      <c r="AE23" s="145" t="s">
        <v>1440</v>
      </c>
      <c r="AF23" s="145" t="s">
        <v>1441</v>
      </c>
      <c r="AG23" s="145" t="s">
        <v>1421</v>
      </c>
      <c r="AH23" s="145" t="s">
        <v>1442</v>
      </c>
      <c r="AI23" s="145" t="s">
        <v>1443</v>
      </c>
      <c r="AJ23" s="145" t="s">
        <v>1444</v>
      </c>
      <c r="AK23" s="145" t="s">
        <v>1445</v>
      </c>
      <c r="AL23" s="145" t="s">
        <v>1446</v>
      </c>
      <c r="AM23" s="145" t="s">
        <v>1447</v>
      </c>
      <c r="AN23" s="145" t="s">
        <v>1448</v>
      </c>
      <c r="AO23" s="145" t="s">
        <v>1465</v>
      </c>
      <c r="AP23" s="145" t="s">
        <v>1449</v>
      </c>
      <c r="AQ23" s="145" t="s">
        <v>1450</v>
      </c>
      <c r="AR23" s="145" t="s">
        <v>1466</v>
      </c>
      <c r="AS23" s="145" t="s">
        <v>1451</v>
      </c>
      <c r="AT23" s="145" t="s">
        <v>1452</v>
      </c>
      <c r="AU23" s="145" t="s">
        <v>1453</v>
      </c>
      <c r="AV23" s="145" t="s">
        <v>1467</v>
      </c>
      <c r="AW23" s="145" t="s">
        <v>1468</v>
      </c>
      <c r="AX23" s="145" t="s">
        <v>1454</v>
      </c>
      <c r="AY23" s="145" t="s">
        <v>1455</v>
      </c>
      <c r="AZ23" s="145" t="s">
        <v>1469</v>
      </c>
      <c r="BA23" s="145" t="s">
        <v>1456</v>
      </c>
      <c r="BB23" s="143" t="s">
        <v>1457</v>
      </c>
      <c r="BC23" s="143" t="s">
        <v>1458</v>
      </c>
      <c r="BD23" s="143" t="s">
        <v>1459</v>
      </c>
      <c r="BE23" s="144" t="s">
        <v>1460</v>
      </c>
      <c r="BF23" s="144" t="s">
        <v>1470</v>
      </c>
      <c r="BG23" s="143" t="s">
        <v>1471</v>
      </c>
      <c r="BH23" s="142" t="s">
        <v>1461</v>
      </c>
      <c r="BI23" s="142" t="s">
        <v>1462</v>
      </c>
    </row>
  </sheetData>
  <phoneticPr fontId="2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韩庆慧</cp:lastModifiedBy>
  <dcterms:created xsi:type="dcterms:W3CDTF">2012-03-20T13:56:56Z</dcterms:created>
  <dcterms:modified xsi:type="dcterms:W3CDTF">2019-10-29T02:44:19Z</dcterms:modified>
</cp:coreProperties>
</file>