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680" yWindow="1680" windowWidth="23920" windowHeight="13200" tabRatio="500"/>
  </bookViews>
  <sheets>
    <sheet name="Data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" i="1" l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B2" i="1"/>
  <c r="F30" i="1"/>
  <c r="E30" i="1"/>
  <c r="F29" i="1"/>
  <c r="E29" i="1"/>
  <c r="B16" i="1"/>
  <c r="T30" i="1"/>
  <c r="B15" i="1"/>
  <c r="S30" i="1"/>
  <c r="B14" i="1"/>
  <c r="R30" i="1"/>
  <c r="B13" i="1"/>
  <c r="Q30" i="1"/>
  <c r="B12" i="1"/>
  <c r="P30" i="1"/>
  <c r="B11" i="1"/>
  <c r="O30" i="1"/>
  <c r="B10" i="1"/>
  <c r="N30" i="1"/>
  <c r="B9" i="1"/>
  <c r="M30" i="1"/>
  <c r="B8" i="1"/>
  <c r="L30" i="1"/>
  <c r="B7" i="1"/>
  <c r="K30" i="1"/>
  <c r="B6" i="1"/>
  <c r="J30" i="1"/>
  <c r="B5" i="1"/>
  <c r="I30" i="1"/>
  <c r="B4" i="1"/>
  <c r="H30" i="1"/>
  <c r="B3" i="1"/>
  <c r="G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</calcChain>
</file>

<file path=xl/sharedStrings.xml><?xml version="1.0" encoding="utf-8"?>
<sst xmlns="http://schemas.openxmlformats.org/spreadsheetml/2006/main" count="71" uniqueCount="47">
  <si>
    <t>Resid S%</t>
  </si>
  <si>
    <t>Year</t>
  </si>
  <si>
    <t>Source</t>
  </si>
  <si>
    <t>IMO -  sulphur monitoring report (sample weighted, adjusted by difference between sample weighted and mass weighted values from 2009)</t>
  </si>
  <si>
    <t>IMO - Mass-weighted sulphur monitoring report</t>
  </si>
  <si>
    <t>iso</t>
  </si>
  <si>
    <t>sector</t>
  </si>
  <si>
    <t>fuel</t>
  </si>
  <si>
    <t>units</t>
  </si>
  <si>
    <t>X2000</t>
  </si>
  <si>
    <t>all</t>
  </si>
  <si>
    <t>1A3dii_Domestic-naviation</t>
  </si>
  <si>
    <t>fraction</t>
  </si>
  <si>
    <t>1A3di_International-shipping</t>
  </si>
  <si>
    <t>diesel_oil</t>
  </si>
  <si>
    <t>heavy_oil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</si>
  <si>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</si>
  <si>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</si>
  <si>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</si>
  <si>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</si>
  <si>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</si>
  <si>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</si>
  <si>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</si>
  <si>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</si>
  <si>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</si>
  <si>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</si>
  <si>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</si>
  <si>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</si>
  <si>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</si>
  <si>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</si>
  <si>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Metadata</t>
  </si>
  <si>
    <t>Data.Type</t>
  </si>
  <si>
    <t>Emission</t>
  </si>
  <si>
    <t>Region</t>
  </si>
  <si>
    <t>Sector</t>
  </si>
  <si>
    <t>Start.Year</t>
  </si>
  <si>
    <t>End.Year</t>
  </si>
  <si>
    <t>Source.Comment</t>
  </si>
  <si>
    <t>Shipping</t>
  </si>
  <si>
    <t>Sulfur content</t>
  </si>
  <si>
    <t>SO2</t>
  </si>
  <si>
    <t>IMO Sulphur monitoring. Heavy oil S% adjusted before 2009 for mass/sample weighted bias. Distillate S% assumed to linearly approahc 5000 ppm by 1990</t>
  </si>
  <si>
    <t>X1990</t>
  </si>
  <si>
    <t>CEDS Input Format</t>
  </si>
  <si>
    <t>Data</t>
  </si>
  <si>
    <t>Note:</t>
  </si>
  <si>
    <t>Shipping emissions are currently estimated within CEDS on a global basis. Therefore, emissions factors are not regionally differenciated, nor scaled to regional inventories due to data inconsitences (e.g.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</si>
</sst>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Times"/>
      <family val="2"/>
    </font>
    <font>
      <b/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i/>
      <sz val="12"/>
      <color rgb="FF0000FF"/>
      <name val="Times"/>
    </font>
    <font>
      <sz val="12"/>
      <color rgb="FF0000FF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nformation%20&amp;%20Documents/Climate%20Change/SO2%20Scenarios/Other%20Global%20Data/Marine%20Bunker%20and%20Sulfur/IMO%20-%20Sulphur%20monitor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missions Proxy"/>
    </sheetNames>
    <sheetDataSet>
      <sheetData sheetId="0">
        <row r="3">
          <cell r="B3">
            <v>2.7E-2</v>
          </cell>
        </row>
        <row r="4">
          <cell r="B4">
            <v>2.7E-2</v>
          </cell>
        </row>
        <row r="5">
          <cell r="B5">
            <v>2.5999999999999999E-2</v>
          </cell>
        </row>
        <row r="6">
          <cell r="B6">
            <v>2.7E-2</v>
          </cell>
        </row>
        <row r="7">
          <cell r="B7">
            <v>2.7E-2</v>
          </cell>
        </row>
        <row r="8">
          <cell r="B8">
            <v>2.7E-2</v>
          </cell>
        </row>
        <row r="9">
          <cell r="B9">
            <v>2.5899999999999999E-2</v>
          </cell>
        </row>
        <row r="10">
          <cell r="B10">
            <v>2.4199999999999999E-2</v>
          </cell>
        </row>
        <row r="11">
          <cell r="B11">
            <v>2.3699999999999999E-2</v>
          </cell>
        </row>
        <row r="12">
          <cell r="B12">
            <v>2.35E-2</v>
          </cell>
          <cell r="D12">
            <v>0.1063829787234042</v>
          </cell>
        </row>
        <row r="13">
          <cell r="C13">
            <v>2.6100000000000002E-2</v>
          </cell>
        </row>
        <row r="14">
          <cell r="C14">
            <v>2.6499999999999999E-2</v>
          </cell>
        </row>
        <row r="15">
          <cell r="C15">
            <v>2.5100000000000001E-2</v>
          </cell>
        </row>
        <row r="16">
          <cell r="C16">
            <v>2.4299999999999999E-2</v>
          </cell>
        </row>
        <row r="17">
          <cell r="C17">
            <v>2.46E-2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A15" workbookViewId="0">
      <selection activeCell="E28" sqref="E28"/>
    </sheetView>
  </sheetViews>
  <sheetFormatPr baseColWidth="10" defaultRowHeight="13" x14ac:dyDescent="0"/>
  <cols>
    <col min="2" max="2" width="16.5" customWidth="1"/>
    <col min="4" max="4" width="8.6640625" customWidth="1"/>
    <col min="5" max="20" width="7.83203125" customWidth="1"/>
  </cols>
  <sheetData>
    <row r="1" spans="1:3">
      <c r="A1" s="1" t="s">
        <v>1</v>
      </c>
      <c r="B1" s="1" t="s">
        <v>0</v>
      </c>
      <c r="C1" s="1" t="s">
        <v>2</v>
      </c>
    </row>
    <row r="2" spans="1:3">
      <c r="A2">
        <v>2000</v>
      </c>
      <c r="B2" s="2">
        <f>[1]Data!$B3*(1+[1]Data!$D$12)</f>
        <v>2.9872340425531916E-2</v>
      </c>
      <c r="C2" t="s">
        <v>3</v>
      </c>
    </row>
    <row r="3" spans="1:3">
      <c r="A3">
        <v>2001</v>
      </c>
      <c r="B3" s="2">
        <f>[1]Data!$B4*(1+[1]Data!$D$12)</f>
        <v>2.9872340425531916E-2</v>
      </c>
      <c r="C3" t="s">
        <v>3</v>
      </c>
    </row>
    <row r="4" spans="1:3">
      <c r="A4">
        <v>2002</v>
      </c>
      <c r="B4" s="2">
        <f>[1]Data!$B5*(1+[1]Data!$D$12)</f>
        <v>2.8765957446808512E-2</v>
      </c>
      <c r="C4" t="s">
        <v>3</v>
      </c>
    </row>
    <row r="5" spans="1:3">
      <c r="A5">
        <v>2003</v>
      </c>
      <c r="B5" s="2">
        <f>[1]Data!$B6*(1+[1]Data!$D$12)</f>
        <v>2.9872340425531916E-2</v>
      </c>
      <c r="C5" t="s">
        <v>3</v>
      </c>
    </row>
    <row r="6" spans="1:3">
      <c r="A6">
        <v>2004</v>
      </c>
      <c r="B6" s="2">
        <f>[1]Data!$B7*(1+[1]Data!$D$12)</f>
        <v>2.9872340425531916E-2</v>
      </c>
      <c r="C6" t="s">
        <v>3</v>
      </c>
    </row>
    <row r="7" spans="1:3">
      <c r="A7">
        <v>2005</v>
      </c>
      <c r="B7" s="2">
        <f>[1]Data!$B8*(1+[1]Data!$D$12)</f>
        <v>2.9872340425531916E-2</v>
      </c>
      <c r="C7" t="s">
        <v>3</v>
      </c>
    </row>
    <row r="8" spans="1:3">
      <c r="A8">
        <v>2006</v>
      </c>
      <c r="B8" s="2">
        <f>[1]Data!$B9*(1+[1]Data!$D$12)</f>
        <v>2.8655319148936171E-2</v>
      </c>
      <c r="C8" t="s">
        <v>3</v>
      </c>
    </row>
    <row r="9" spans="1:3">
      <c r="A9">
        <v>2007</v>
      </c>
      <c r="B9" s="2">
        <f>[1]Data!$B10*(1+[1]Data!$D$12)</f>
        <v>2.6774468085106383E-2</v>
      </c>
      <c r="C9" t="s">
        <v>3</v>
      </c>
    </row>
    <row r="10" spans="1:3">
      <c r="A10">
        <v>2008</v>
      </c>
      <c r="B10" s="2">
        <f>[1]Data!$B11*(1+[1]Data!$D$12)</f>
        <v>2.6221276595744681E-2</v>
      </c>
      <c r="C10" t="s">
        <v>3</v>
      </c>
    </row>
    <row r="11" spans="1:3">
      <c r="A11">
        <v>2009</v>
      </c>
      <c r="B11" s="2">
        <f>[1]Data!$B12*(1+[1]Data!$D$12)</f>
        <v>2.6000000000000002E-2</v>
      </c>
      <c r="C11" t="s">
        <v>4</v>
      </c>
    </row>
    <row r="12" spans="1:3">
      <c r="A12">
        <v>2010</v>
      </c>
      <c r="B12" s="2">
        <f>[1]Data!$C13</f>
        <v>2.6100000000000002E-2</v>
      </c>
      <c r="C12" t="s">
        <v>4</v>
      </c>
    </row>
    <row r="13" spans="1:3">
      <c r="A13">
        <v>2011</v>
      </c>
      <c r="B13" s="2">
        <f>[1]Data!$C14</f>
        <v>2.6499999999999999E-2</v>
      </c>
      <c r="C13" t="s">
        <v>4</v>
      </c>
    </row>
    <row r="14" spans="1:3">
      <c r="A14">
        <v>2012</v>
      </c>
      <c r="B14" s="2">
        <f>[1]Data!$C15</f>
        <v>2.5100000000000001E-2</v>
      </c>
      <c r="C14" t="s">
        <v>4</v>
      </c>
    </row>
    <row r="15" spans="1:3">
      <c r="A15">
        <v>2013</v>
      </c>
      <c r="B15" s="2">
        <f>[1]Data!$C16</f>
        <v>2.4299999999999999E-2</v>
      </c>
      <c r="C15" t="s">
        <v>4</v>
      </c>
    </row>
    <row r="16" spans="1:3">
      <c r="A16">
        <v>2014</v>
      </c>
      <c r="B16" s="2">
        <f>[1]Data!$C17</f>
        <v>2.46E-2</v>
      </c>
      <c r="C16" t="s">
        <v>4</v>
      </c>
    </row>
    <row r="24" spans="1:20">
      <c r="A24" s="4" t="s">
        <v>43</v>
      </c>
    </row>
    <row r="25" spans="1:20">
      <c r="A25" s="5" t="s">
        <v>44</v>
      </c>
    </row>
    <row r="26" spans="1:20">
      <c r="A26" s="3" t="s">
        <v>5</v>
      </c>
      <c r="B26" s="3" t="s">
        <v>6</v>
      </c>
      <c r="C26" s="3" t="s">
        <v>7</v>
      </c>
      <c r="D26" s="3" t="s">
        <v>8</v>
      </c>
      <c r="E26" s="3" t="s">
        <v>42</v>
      </c>
      <c r="F26" s="3" t="s">
        <v>9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20</v>
      </c>
      <c r="L26" s="3" t="s">
        <v>21</v>
      </c>
      <c r="M26" s="3" t="s">
        <v>22</v>
      </c>
      <c r="N26" s="3" t="s">
        <v>23</v>
      </c>
      <c r="O26" s="3" t="s">
        <v>24</v>
      </c>
      <c r="P26" s="3" t="s">
        <v>25</v>
      </c>
      <c r="Q26" s="3" t="s">
        <v>26</v>
      </c>
      <c r="R26" s="3" t="s">
        <v>27</v>
      </c>
      <c r="S26" s="3" t="s">
        <v>28</v>
      </c>
      <c r="T26" s="3" t="s">
        <v>29</v>
      </c>
    </row>
    <row r="27" spans="1:20">
      <c r="A27" t="s">
        <v>10</v>
      </c>
      <c r="B27" t="s">
        <v>11</v>
      </c>
      <c r="C27" t="s">
        <v>14</v>
      </c>
      <c r="D27" t="s">
        <v>12</v>
      </c>
      <c r="E27">
        <v>5.0000000000000001E-3</v>
      </c>
      <c r="F27">
        <f>0.15%</f>
        <v>1.5E-3</v>
      </c>
      <c r="G27">
        <f t="shared" ref="G27:T28" si="0">0.15%</f>
        <v>1.5E-3</v>
      </c>
      <c r="H27">
        <f t="shared" si="0"/>
        <v>1.5E-3</v>
      </c>
      <c r="I27">
        <f t="shared" si="0"/>
        <v>1.5E-3</v>
      </c>
      <c r="J27">
        <f t="shared" si="0"/>
        <v>1.5E-3</v>
      </c>
      <c r="K27">
        <f t="shared" si="0"/>
        <v>1.5E-3</v>
      </c>
      <c r="L27">
        <f t="shared" si="0"/>
        <v>1.5E-3</v>
      </c>
      <c r="M27">
        <f t="shared" si="0"/>
        <v>1.5E-3</v>
      </c>
      <c r="N27">
        <f t="shared" si="0"/>
        <v>1.5E-3</v>
      </c>
      <c r="O27">
        <f t="shared" si="0"/>
        <v>1.5E-3</v>
      </c>
      <c r="P27">
        <f t="shared" si="0"/>
        <v>1.5E-3</v>
      </c>
      <c r="Q27">
        <f t="shared" si="0"/>
        <v>1.5E-3</v>
      </c>
      <c r="R27">
        <f t="shared" si="0"/>
        <v>1.5E-3</v>
      </c>
      <c r="S27">
        <f t="shared" si="0"/>
        <v>1.5E-3</v>
      </c>
      <c r="T27">
        <f t="shared" si="0"/>
        <v>1.5E-3</v>
      </c>
    </row>
    <row r="28" spans="1:20">
      <c r="A28" t="s">
        <v>10</v>
      </c>
      <c r="B28" t="s">
        <v>13</v>
      </c>
      <c r="C28" t="s">
        <v>14</v>
      </c>
      <c r="D28" t="s">
        <v>12</v>
      </c>
      <c r="E28">
        <v>5.0000000000000001E-3</v>
      </c>
      <c r="F28">
        <f>0.15%</f>
        <v>1.5E-3</v>
      </c>
      <c r="G28">
        <f t="shared" si="0"/>
        <v>1.5E-3</v>
      </c>
      <c r="H28">
        <f t="shared" si="0"/>
        <v>1.5E-3</v>
      </c>
      <c r="I28">
        <f t="shared" si="0"/>
        <v>1.5E-3</v>
      </c>
      <c r="J28">
        <f t="shared" si="0"/>
        <v>1.5E-3</v>
      </c>
      <c r="K28">
        <f t="shared" si="0"/>
        <v>1.5E-3</v>
      </c>
      <c r="L28">
        <f t="shared" si="0"/>
        <v>1.5E-3</v>
      </c>
      <c r="M28">
        <f t="shared" si="0"/>
        <v>1.5E-3</v>
      </c>
      <c r="N28">
        <f t="shared" si="0"/>
        <v>1.5E-3</v>
      </c>
      <c r="O28">
        <f t="shared" si="0"/>
        <v>1.5E-3</v>
      </c>
      <c r="P28">
        <f t="shared" si="0"/>
        <v>1.5E-3</v>
      </c>
      <c r="Q28">
        <f t="shared" si="0"/>
        <v>1.5E-3</v>
      </c>
      <c r="R28">
        <f t="shared" si="0"/>
        <v>1.5E-3</v>
      </c>
      <c r="S28">
        <f t="shared" si="0"/>
        <v>1.5E-3</v>
      </c>
      <c r="T28">
        <f t="shared" si="0"/>
        <v>1.5E-3</v>
      </c>
    </row>
    <row r="29" spans="1:20">
      <c r="A29" t="s">
        <v>10</v>
      </c>
      <c r="B29" t="s">
        <v>11</v>
      </c>
      <c r="C29" t="s">
        <v>15</v>
      </c>
      <c r="D29" t="s">
        <v>12</v>
      </c>
      <c r="E29">
        <f>F29</f>
        <v>2.9872340425531916E-2</v>
      </c>
      <c r="F29">
        <f>LOOKUP(RIGHT(F$26,4)*1, $A$2:$A$16,$B$2:$B$16)</f>
        <v>2.9872340425531916E-2</v>
      </c>
      <c r="G29">
        <f t="shared" ref="G29:T29" si="1">LOOKUP(RIGHT(G26,4)*1, $A$2:$A$16,$B$2:$B$16)</f>
        <v>2.9872340425531916E-2</v>
      </c>
      <c r="H29">
        <f t="shared" si="1"/>
        <v>2.8765957446808512E-2</v>
      </c>
      <c r="I29">
        <f t="shared" si="1"/>
        <v>2.9872340425531916E-2</v>
      </c>
      <c r="J29">
        <f t="shared" si="1"/>
        <v>2.9872340425531916E-2</v>
      </c>
      <c r="K29">
        <f t="shared" si="1"/>
        <v>2.9872340425531916E-2</v>
      </c>
      <c r="L29">
        <f t="shared" si="1"/>
        <v>2.8655319148936171E-2</v>
      </c>
      <c r="M29">
        <f t="shared" si="1"/>
        <v>2.6774468085106383E-2</v>
      </c>
      <c r="N29">
        <f t="shared" si="1"/>
        <v>2.6221276595744681E-2</v>
      </c>
      <c r="O29">
        <f t="shared" si="1"/>
        <v>2.6000000000000002E-2</v>
      </c>
      <c r="P29">
        <f t="shared" si="1"/>
        <v>2.6100000000000002E-2</v>
      </c>
      <c r="Q29">
        <f t="shared" si="1"/>
        <v>2.6499999999999999E-2</v>
      </c>
      <c r="R29">
        <f t="shared" si="1"/>
        <v>2.5100000000000001E-2</v>
      </c>
      <c r="S29">
        <f t="shared" si="1"/>
        <v>2.4299999999999999E-2</v>
      </c>
      <c r="T29">
        <f t="shared" si="1"/>
        <v>2.46E-2</v>
      </c>
    </row>
    <row r="30" spans="1:20">
      <c r="A30" t="s">
        <v>10</v>
      </c>
      <c r="B30" t="s">
        <v>13</v>
      </c>
      <c r="C30" t="s">
        <v>15</v>
      </c>
      <c r="D30" t="s">
        <v>12</v>
      </c>
      <c r="E30">
        <f>F30</f>
        <v>2.9872340425531916E-2</v>
      </c>
      <c r="F30">
        <f>LOOKUP(RIGHT(F$26,4)*1, $A$2:$A$16,$B$2:$B$16)</f>
        <v>2.9872340425531916E-2</v>
      </c>
      <c r="G30">
        <f t="shared" ref="G30:T30" si="2">LOOKUP(RIGHT(G$26,4)*1, $A$2:$A$16,$B$2:$B$16)</f>
        <v>2.9872340425531916E-2</v>
      </c>
      <c r="H30">
        <f t="shared" si="2"/>
        <v>2.8765957446808512E-2</v>
      </c>
      <c r="I30">
        <f t="shared" si="2"/>
        <v>2.9872340425531916E-2</v>
      </c>
      <c r="J30">
        <f t="shared" si="2"/>
        <v>2.9872340425531916E-2</v>
      </c>
      <c r="K30">
        <f t="shared" si="2"/>
        <v>2.9872340425531916E-2</v>
      </c>
      <c r="L30">
        <f t="shared" si="2"/>
        <v>2.8655319148936171E-2</v>
      </c>
      <c r="M30">
        <f t="shared" si="2"/>
        <v>2.6774468085106383E-2</v>
      </c>
      <c r="N30">
        <f t="shared" si="2"/>
        <v>2.6221276595744681E-2</v>
      </c>
      <c r="O30">
        <f t="shared" si="2"/>
        <v>2.6000000000000002E-2</v>
      </c>
      <c r="P30">
        <f t="shared" si="2"/>
        <v>2.6100000000000002E-2</v>
      </c>
      <c r="Q30">
        <f t="shared" si="2"/>
        <v>2.6499999999999999E-2</v>
      </c>
      <c r="R30">
        <f t="shared" si="2"/>
        <v>2.5100000000000001E-2</v>
      </c>
      <c r="S30">
        <f t="shared" si="2"/>
        <v>2.4299999999999999E-2</v>
      </c>
      <c r="T30">
        <f t="shared" si="2"/>
        <v>2.46E-2</v>
      </c>
    </row>
    <row r="32" spans="1:20">
      <c r="A32" s="6" t="s">
        <v>45</v>
      </c>
    </row>
    <row r="33" spans="1:7">
      <c r="B33" t="s">
        <v>46</v>
      </c>
    </row>
    <row r="35" spans="1:7">
      <c r="A35" s="5" t="s">
        <v>30</v>
      </c>
    </row>
    <row r="36" spans="1:7">
      <c r="A36" t="s">
        <v>31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</row>
    <row r="37" spans="1:7">
      <c r="A37" t="s">
        <v>39</v>
      </c>
      <c r="B37" t="s">
        <v>40</v>
      </c>
      <c r="C37" t="s">
        <v>10</v>
      </c>
      <c r="D37" t="s">
        <v>38</v>
      </c>
      <c r="E37">
        <v>2000</v>
      </c>
      <c r="F37">
        <v>2014</v>
      </c>
      <c r="G37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Steve Smith</cp:lastModifiedBy>
  <dcterms:created xsi:type="dcterms:W3CDTF">2016-03-17T16:06:24Z</dcterms:created>
  <dcterms:modified xsi:type="dcterms:W3CDTF">2016-04-18T19:02:49Z</dcterms:modified>
</cp:coreProperties>
</file>