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621"/>
  <workbookPr autoCompressPictures="0"/>
  <bookViews>
    <workbookView xWindow="0" yWindow="460" windowWidth="21980" windowHeight="14040" tabRatio="706" firstSheet="3" activeTab="10"/>
  </bookViews>
  <sheets>
    <sheet name="README" sheetId="11" r:id="rId1"/>
    <sheet name="DevelopmentOfData" sheetId="10" r:id="rId2"/>
    <sheet name="CO" sheetId="3" r:id="rId3"/>
    <sheet name="NOX-Org_and_adj" sheetId="4" r:id="rId4"/>
    <sheet name="NOX" sheetId="12" r:id="rId5"/>
    <sheet name="PM10Primary" sheetId="5" r:id="rId6"/>
    <sheet name="PM25Primary" sheetId="6" r:id="rId7"/>
    <sheet name="SO2" sheetId="7" r:id="rId8"/>
    <sheet name="VOC" sheetId="8" r:id="rId9"/>
    <sheet name="NH3" sheetId="9" r:id="rId10"/>
    <sheet name="NH3-Org_and_Adj" sheetId="13" r:id="rId1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Z17" i="9" l="1"/>
  <c r="Y17" i="9"/>
  <c r="X17" i="9"/>
  <c r="W17" i="9"/>
  <c r="V17" i="9"/>
  <c r="U17" i="9"/>
  <c r="T17" i="9"/>
  <c r="S17" i="9"/>
  <c r="R17" i="9"/>
  <c r="Q17" i="9"/>
  <c r="P17" i="9"/>
  <c r="O17" i="9"/>
  <c r="N17" i="9"/>
  <c r="M17" i="9"/>
  <c r="L17" i="9"/>
  <c r="K17" i="9"/>
  <c r="J17" i="9"/>
  <c r="I17" i="9"/>
  <c r="H17" i="9"/>
  <c r="G17" i="9"/>
  <c r="F17" i="9"/>
  <c r="E17" i="9"/>
  <c r="D17" i="9"/>
  <c r="C17" i="9"/>
  <c r="B17" i="9"/>
  <c r="K42" i="13"/>
  <c r="J42" i="13"/>
  <c r="I42" i="13"/>
  <c r="H42" i="13"/>
  <c r="G42" i="13"/>
  <c r="F42" i="13"/>
  <c r="E42" i="13"/>
  <c r="D42" i="13"/>
  <c r="C42" i="13"/>
  <c r="B42" i="13"/>
  <c r="L42" i="13"/>
  <c r="L38" i="13"/>
  <c r="L39" i="13"/>
  <c r="M42" i="13"/>
  <c r="Z42" i="13"/>
  <c r="Y42" i="13"/>
  <c r="X42" i="13"/>
  <c r="W42" i="13"/>
  <c r="V42" i="13"/>
  <c r="U42" i="13"/>
  <c r="T42" i="13"/>
  <c r="S42" i="13"/>
  <c r="R42" i="13"/>
  <c r="Q42" i="13"/>
  <c r="P42" i="13"/>
  <c r="O42" i="13"/>
  <c r="N42" i="13"/>
  <c r="S39" i="4"/>
  <c r="L41" i="13"/>
  <c r="K41" i="13"/>
  <c r="J41" i="13"/>
  <c r="I41" i="13"/>
  <c r="H41" i="13"/>
  <c r="M39" i="13"/>
  <c r="T37" i="13"/>
  <c r="S37" i="13"/>
  <c r="R37" i="13"/>
  <c r="Q37" i="13"/>
  <c r="P37" i="13"/>
  <c r="O37" i="13"/>
  <c r="M37" i="13"/>
  <c r="L37" i="13"/>
  <c r="N37" i="13"/>
  <c r="M36" i="13"/>
  <c r="L36" i="13"/>
  <c r="K36" i="13"/>
  <c r="J36" i="13"/>
  <c r="I36" i="13"/>
  <c r="H36" i="13"/>
  <c r="G36" i="13"/>
  <c r="N36" i="13"/>
  <c r="M38" i="13"/>
  <c r="A35" i="13"/>
  <c r="A42" i="13"/>
  <c r="Z27" i="13"/>
  <c r="Z28" i="13"/>
  <c r="Z29" i="13"/>
  <c r="Z30" i="13"/>
  <c r="Z31" i="13"/>
  <c r="Y27" i="13"/>
  <c r="Y28" i="13"/>
  <c r="Y29" i="13"/>
  <c r="Y30" i="13"/>
  <c r="Y31" i="13"/>
  <c r="X27" i="13"/>
  <c r="X28" i="13"/>
  <c r="X29" i="13"/>
  <c r="X30" i="13"/>
  <c r="X31" i="13"/>
  <c r="W27" i="13"/>
  <c r="W28" i="13"/>
  <c r="W29" i="13"/>
  <c r="W30" i="13"/>
  <c r="W31" i="13"/>
  <c r="V27" i="13"/>
  <c r="V28" i="13"/>
  <c r="V29" i="13"/>
  <c r="V30" i="13"/>
  <c r="V31" i="13"/>
  <c r="U27" i="13"/>
  <c r="U28" i="13"/>
  <c r="U29" i="13"/>
  <c r="U30" i="13"/>
  <c r="U31" i="13"/>
  <c r="T27" i="13"/>
  <c r="T28" i="13"/>
  <c r="T29" i="13"/>
  <c r="T30" i="13"/>
  <c r="T31" i="13"/>
  <c r="S27" i="13"/>
  <c r="S28" i="13"/>
  <c r="S29" i="13"/>
  <c r="S30" i="13"/>
  <c r="S31" i="13"/>
  <c r="R27" i="13"/>
  <c r="R28" i="13"/>
  <c r="R29" i="13"/>
  <c r="R30" i="13"/>
  <c r="R31" i="13"/>
  <c r="Q27" i="13"/>
  <c r="Q28" i="13"/>
  <c r="Q29" i="13"/>
  <c r="Q30" i="13"/>
  <c r="Q31" i="13"/>
  <c r="P27" i="13"/>
  <c r="P28" i="13"/>
  <c r="P29" i="13"/>
  <c r="P30" i="13"/>
  <c r="P31" i="13"/>
  <c r="O27" i="13"/>
  <c r="O28" i="13"/>
  <c r="O29" i="13"/>
  <c r="O30" i="13"/>
  <c r="O31" i="13"/>
  <c r="N27" i="13"/>
  <c r="N28" i="13"/>
  <c r="N29" i="13"/>
  <c r="N30" i="13"/>
  <c r="N31" i="13"/>
  <c r="M27" i="13"/>
  <c r="M28" i="13"/>
  <c r="M29" i="13"/>
  <c r="M30" i="13"/>
  <c r="M31" i="13"/>
  <c r="L27" i="13"/>
  <c r="L28" i="13"/>
  <c r="L29" i="13"/>
  <c r="L30" i="13"/>
  <c r="L31" i="13"/>
  <c r="K27" i="13"/>
  <c r="K28" i="13"/>
  <c r="K29" i="13"/>
  <c r="K30" i="13"/>
  <c r="K31" i="13"/>
  <c r="J27" i="13"/>
  <c r="J28" i="13"/>
  <c r="J29" i="13"/>
  <c r="J30" i="13"/>
  <c r="J31" i="13"/>
  <c r="I27" i="13"/>
  <c r="I28" i="13"/>
  <c r="I29" i="13"/>
  <c r="I30" i="13"/>
  <c r="I31" i="13"/>
  <c r="H27" i="13"/>
  <c r="H28" i="13"/>
  <c r="H29" i="13"/>
  <c r="H30" i="13"/>
  <c r="H31" i="13"/>
  <c r="G27" i="13"/>
  <c r="G28" i="13"/>
  <c r="G29" i="13"/>
  <c r="G30" i="13"/>
  <c r="G31" i="13"/>
  <c r="F27" i="13"/>
  <c r="F28" i="13"/>
  <c r="F29" i="13"/>
  <c r="F30" i="13"/>
  <c r="F31" i="13"/>
  <c r="E27" i="13"/>
  <c r="E28" i="13"/>
  <c r="E29" i="13"/>
  <c r="E30" i="13"/>
  <c r="E31" i="13"/>
  <c r="D27" i="13"/>
  <c r="D28" i="13"/>
  <c r="D29" i="13"/>
  <c r="D30" i="13"/>
  <c r="D31" i="13"/>
  <c r="C27" i="13"/>
  <c r="C28" i="13"/>
  <c r="C29" i="13"/>
  <c r="C30" i="13"/>
  <c r="C31" i="13"/>
  <c r="B27" i="13"/>
  <c r="B28" i="13"/>
  <c r="B29" i="13"/>
  <c r="B30" i="13"/>
  <c r="B31" i="13"/>
  <c r="Z20" i="13"/>
  <c r="Z24" i="13"/>
  <c r="Y20" i="13"/>
  <c r="Y24" i="13"/>
  <c r="X20" i="13"/>
  <c r="X24" i="13"/>
  <c r="W20" i="13"/>
  <c r="W24" i="13"/>
  <c r="V20" i="13"/>
  <c r="V24" i="13"/>
  <c r="U20" i="13"/>
  <c r="U24" i="13"/>
  <c r="T20" i="13"/>
  <c r="T24" i="13"/>
  <c r="S20" i="13"/>
  <c r="S24" i="13"/>
  <c r="R20" i="13"/>
  <c r="R24" i="13"/>
  <c r="Q20" i="13"/>
  <c r="Q24" i="13"/>
  <c r="P20" i="13"/>
  <c r="P24" i="13"/>
  <c r="O20" i="13"/>
  <c r="O24" i="13"/>
  <c r="N20" i="13"/>
  <c r="N24" i="13"/>
  <c r="Z19" i="13"/>
  <c r="Z23" i="13"/>
  <c r="Y19" i="13"/>
  <c r="Y23" i="13"/>
  <c r="X19" i="13"/>
  <c r="X23" i="13"/>
  <c r="W19" i="13"/>
  <c r="W23" i="13"/>
  <c r="V19" i="13"/>
  <c r="V23" i="13"/>
  <c r="U19" i="13"/>
  <c r="U23" i="13"/>
  <c r="T23" i="13"/>
  <c r="S23" i="13"/>
  <c r="R23" i="13"/>
  <c r="Q23" i="13"/>
  <c r="P23" i="13"/>
  <c r="O23" i="13"/>
  <c r="N23" i="13"/>
  <c r="Z21" i="13"/>
  <c r="Y21" i="13"/>
  <c r="X21" i="13"/>
  <c r="W21" i="13"/>
  <c r="V21" i="13"/>
  <c r="U21" i="13"/>
  <c r="T21" i="13"/>
  <c r="S21" i="13"/>
  <c r="R21" i="13"/>
  <c r="Q21" i="13"/>
  <c r="P21" i="13"/>
  <c r="O21" i="13"/>
  <c r="N21" i="13"/>
  <c r="M20" i="13"/>
  <c r="M21" i="13"/>
  <c r="L20" i="13"/>
  <c r="L21" i="13"/>
  <c r="K20" i="13"/>
  <c r="K21" i="13"/>
  <c r="J20" i="13"/>
  <c r="J21" i="13"/>
  <c r="I20" i="13"/>
  <c r="I21" i="13"/>
  <c r="H20" i="13"/>
  <c r="H21" i="13"/>
  <c r="G20" i="13"/>
  <c r="G21" i="13"/>
  <c r="F20" i="13"/>
  <c r="F21" i="13"/>
  <c r="E20" i="13"/>
  <c r="E21" i="13"/>
  <c r="D20" i="13"/>
  <c r="D21" i="13"/>
  <c r="C20" i="13"/>
  <c r="C21" i="13"/>
  <c r="B20" i="13"/>
  <c r="B21" i="13"/>
  <c r="AD16" i="12"/>
  <c r="AC16" i="12"/>
  <c r="AB16" i="12"/>
  <c r="AA16" i="12"/>
  <c r="Z16" i="12"/>
  <c r="Y16" i="12"/>
  <c r="X16" i="12"/>
  <c r="W16" i="12"/>
  <c r="V16" i="12"/>
  <c r="U16" i="12"/>
  <c r="T16" i="12"/>
  <c r="S40" i="4"/>
  <c r="S16" i="12"/>
  <c r="R16" i="12"/>
  <c r="Q16" i="12"/>
  <c r="P16" i="12"/>
  <c r="O16" i="12"/>
  <c r="N16" i="12"/>
  <c r="M16" i="12"/>
  <c r="L16" i="12"/>
  <c r="K16" i="12"/>
  <c r="J16" i="12"/>
  <c r="I16" i="12"/>
  <c r="H16" i="12"/>
  <c r="G16" i="12"/>
  <c r="F16" i="12"/>
  <c r="E16" i="12"/>
  <c r="D16" i="12"/>
  <c r="C16" i="12"/>
  <c r="B16" i="12"/>
  <c r="AD17" i="12"/>
  <c r="AC17" i="12"/>
  <c r="AB17" i="12"/>
  <c r="AA17" i="12"/>
  <c r="Z17" i="12"/>
  <c r="Y17" i="12"/>
  <c r="X17" i="12"/>
  <c r="W17" i="12"/>
  <c r="V17" i="12"/>
  <c r="U17" i="12"/>
  <c r="T17" i="12"/>
  <c r="S17" i="12"/>
  <c r="R17" i="12"/>
  <c r="Q17" i="12"/>
  <c r="P17" i="12"/>
  <c r="O17" i="12"/>
  <c r="N17" i="12"/>
  <c r="M17" i="12"/>
  <c r="L17" i="12"/>
  <c r="K17" i="12"/>
  <c r="J17" i="12"/>
  <c r="I17" i="12"/>
  <c r="H17" i="12"/>
  <c r="G17" i="12"/>
  <c r="F17" i="12"/>
  <c r="E17" i="12"/>
  <c r="D17" i="12"/>
  <c r="C17" i="12"/>
  <c r="B17" i="12"/>
  <c r="AD26" i="12"/>
  <c r="AD27" i="12"/>
  <c r="AD28" i="12"/>
  <c r="AD29" i="12"/>
  <c r="AD30" i="12"/>
  <c r="AC26" i="12"/>
  <c r="AC27" i="12"/>
  <c r="AC28" i="12"/>
  <c r="AC29" i="12"/>
  <c r="AC30" i="12"/>
  <c r="AB26" i="12"/>
  <c r="AB27" i="12"/>
  <c r="AB28" i="12"/>
  <c r="AB29" i="12"/>
  <c r="AB30" i="12"/>
  <c r="AA26" i="12"/>
  <c r="AA27" i="12"/>
  <c r="AA28" i="12"/>
  <c r="AA29" i="12"/>
  <c r="AA30" i="12"/>
  <c r="Z26" i="12"/>
  <c r="Z27" i="12"/>
  <c r="Z28" i="12"/>
  <c r="Z29" i="12"/>
  <c r="Z30" i="12"/>
  <c r="Y26" i="12"/>
  <c r="Y27" i="12"/>
  <c r="Y28" i="12"/>
  <c r="Y29" i="12"/>
  <c r="Y30" i="12"/>
  <c r="X26" i="12"/>
  <c r="X27" i="12"/>
  <c r="X28" i="12"/>
  <c r="X29" i="12"/>
  <c r="X30" i="12"/>
  <c r="W26" i="12"/>
  <c r="W27" i="12"/>
  <c r="W28" i="12"/>
  <c r="W29" i="12"/>
  <c r="W30" i="12"/>
  <c r="V26" i="12"/>
  <c r="V27" i="12"/>
  <c r="V28" i="12"/>
  <c r="V29" i="12"/>
  <c r="V30" i="12"/>
  <c r="U26" i="12"/>
  <c r="U27" i="12"/>
  <c r="U28" i="12"/>
  <c r="U29" i="12"/>
  <c r="U30" i="12"/>
  <c r="T26" i="12"/>
  <c r="T27" i="12"/>
  <c r="T28" i="12"/>
  <c r="T29" i="12"/>
  <c r="T30" i="12"/>
  <c r="S26" i="12"/>
  <c r="S27" i="12"/>
  <c r="S28" i="12"/>
  <c r="S29" i="12"/>
  <c r="S30" i="12"/>
  <c r="R26" i="12"/>
  <c r="R27" i="12"/>
  <c r="R28" i="12"/>
  <c r="R29" i="12"/>
  <c r="R30" i="12"/>
  <c r="Q26" i="12"/>
  <c r="Q27" i="12"/>
  <c r="Q28" i="12"/>
  <c r="Q29" i="12"/>
  <c r="Q30" i="12"/>
  <c r="P26" i="12"/>
  <c r="P27" i="12"/>
  <c r="P28" i="12"/>
  <c r="P29" i="12"/>
  <c r="P30" i="12"/>
  <c r="O26" i="12"/>
  <c r="O27" i="12"/>
  <c r="O28" i="12"/>
  <c r="O29" i="12"/>
  <c r="O30" i="12"/>
  <c r="N26" i="12"/>
  <c r="N27" i="12"/>
  <c r="N28" i="12"/>
  <c r="N29" i="12"/>
  <c r="N30" i="12"/>
  <c r="M26" i="12"/>
  <c r="M27" i="12"/>
  <c r="M28" i="12"/>
  <c r="M29" i="12"/>
  <c r="M30" i="12"/>
  <c r="L26" i="12"/>
  <c r="L27" i="12"/>
  <c r="L28" i="12"/>
  <c r="L29" i="12"/>
  <c r="L30" i="12"/>
  <c r="K26" i="12"/>
  <c r="K27" i="12"/>
  <c r="K28" i="12"/>
  <c r="K29" i="12"/>
  <c r="K30" i="12"/>
  <c r="J26" i="12"/>
  <c r="J27" i="12"/>
  <c r="J28" i="12"/>
  <c r="J29" i="12"/>
  <c r="J30" i="12"/>
  <c r="I26" i="12"/>
  <c r="I27" i="12"/>
  <c r="I28" i="12"/>
  <c r="I29" i="12"/>
  <c r="I30" i="12"/>
  <c r="H26" i="12"/>
  <c r="H27" i="12"/>
  <c r="H28" i="12"/>
  <c r="H29" i="12"/>
  <c r="H30" i="12"/>
  <c r="G26" i="12"/>
  <c r="G27" i="12"/>
  <c r="G28" i="12"/>
  <c r="G29" i="12"/>
  <c r="G30" i="12"/>
  <c r="F26" i="12"/>
  <c r="F27" i="12"/>
  <c r="F28" i="12"/>
  <c r="F29" i="12"/>
  <c r="F30" i="12"/>
  <c r="E26" i="12"/>
  <c r="E27" i="12"/>
  <c r="E28" i="12"/>
  <c r="E29" i="12"/>
  <c r="E30" i="12"/>
  <c r="D26" i="12"/>
  <c r="D27" i="12"/>
  <c r="D28" i="12"/>
  <c r="D29" i="12"/>
  <c r="D30" i="12"/>
  <c r="C26" i="12"/>
  <c r="C27" i="12"/>
  <c r="C28" i="12"/>
  <c r="C29" i="12"/>
  <c r="C30" i="12"/>
  <c r="B26" i="12"/>
  <c r="B27" i="12"/>
  <c r="B28" i="12"/>
  <c r="B29" i="12"/>
  <c r="B30" i="12"/>
  <c r="AD23" i="12"/>
  <c r="AC23" i="12"/>
  <c r="AB23" i="12"/>
  <c r="AA23" i="12"/>
  <c r="Z23" i="12"/>
  <c r="Y23" i="12"/>
  <c r="X23" i="12"/>
  <c r="W23" i="12"/>
  <c r="V23" i="12"/>
  <c r="U23" i="12"/>
  <c r="T23" i="12"/>
  <c r="S23" i="12"/>
  <c r="R23" i="12"/>
  <c r="Q23" i="12"/>
  <c r="P23" i="12"/>
  <c r="O23" i="12"/>
  <c r="N23" i="12"/>
  <c r="M23" i="12"/>
  <c r="L23" i="12"/>
  <c r="K23" i="12"/>
  <c r="J23" i="12"/>
  <c r="I23" i="12"/>
  <c r="H23" i="12"/>
  <c r="G23" i="12"/>
  <c r="F23" i="12"/>
  <c r="AD20" i="12"/>
  <c r="AD22" i="12"/>
  <c r="AC20" i="12"/>
  <c r="AC22" i="12"/>
  <c r="AB20" i="12"/>
  <c r="AB22" i="12"/>
  <c r="AA20" i="12"/>
  <c r="AA22" i="12"/>
  <c r="Z20" i="12"/>
  <c r="Z22" i="12"/>
  <c r="Y20" i="12"/>
  <c r="Y22" i="12"/>
  <c r="X20" i="12"/>
  <c r="X22" i="12"/>
  <c r="W20" i="12"/>
  <c r="W22" i="12"/>
  <c r="V20" i="12"/>
  <c r="V22" i="12"/>
  <c r="U20" i="12"/>
  <c r="U22" i="12"/>
  <c r="T20" i="12"/>
  <c r="T22" i="12"/>
  <c r="S20" i="12"/>
  <c r="S22" i="12"/>
  <c r="R20" i="12"/>
  <c r="R22" i="12"/>
  <c r="A49" i="4"/>
  <c r="A40" i="4"/>
  <c r="AD48" i="4"/>
  <c r="AD49" i="4"/>
  <c r="AC48" i="4"/>
  <c r="AC49" i="4"/>
  <c r="AB48" i="4"/>
  <c r="AB49" i="4"/>
  <c r="AA48" i="4"/>
  <c r="AA49" i="4"/>
  <c r="Z48" i="4"/>
  <c r="Z49" i="4"/>
  <c r="Y49" i="4"/>
  <c r="X49" i="4"/>
  <c r="W49" i="4"/>
  <c r="V49" i="4"/>
  <c r="U49" i="4"/>
  <c r="T49" i="4"/>
  <c r="P49" i="4"/>
  <c r="O49" i="4"/>
  <c r="N49" i="4"/>
  <c r="M49" i="4"/>
  <c r="L49" i="4"/>
  <c r="K49" i="4"/>
  <c r="J49" i="4"/>
  <c r="I49" i="4"/>
  <c r="H49" i="4"/>
  <c r="G49" i="4"/>
  <c r="F49" i="4"/>
  <c r="E49" i="4"/>
  <c r="D49" i="4"/>
  <c r="C49" i="4"/>
  <c r="B49" i="4"/>
  <c r="Y44" i="4"/>
  <c r="X44" i="4"/>
  <c r="W44" i="4"/>
  <c r="V44" i="4"/>
  <c r="U44" i="4"/>
  <c r="T44" i="4"/>
  <c r="S44" i="4"/>
  <c r="R44" i="4"/>
  <c r="Q44" i="4"/>
  <c r="S43" i="4"/>
  <c r="R43" i="4"/>
  <c r="Q43" i="4"/>
  <c r="P43" i="4"/>
  <c r="O43" i="4"/>
  <c r="N43" i="4"/>
  <c r="M43" i="4"/>
  <c r="L43" i="4"/>
  <c r="Y48" i="4"/>
  <c r="X48" i="4"/>
  <c r="W48" i="4"/>
  <c r="V48" i="4"/>
  <c r="U48" i="4"/>
  <c r="T48" i="4"/>
  <c r="Q48" i="4"/>
  <c r="P48" i="4"/>
  <c r="O48" i="4"/>
  <c r="N48" i="4"/>
  <c r="M48" i="4"/>
  <c r="S48" i="4"/>
  <c r="S49" i="4"/>
  <c r="R46" i="4"/>
  <c r="R48" i="4"/>
  <c r="R49" i="4"/>
  <c r="Q49" i="4"/>
  <c r="S46" i="4"/>
  <c r="S45" i="4"/>
  <c r="R45" i="4"/>
  <c r="AD39" i="4"/>
  <c r="AC39" i="4"/>
  <c r="AB39" i="4"/>
  <c r="AA39" i="4"/>
  <c r="Z39" i="4"/>
  <c r="Y39" i="4"/>
  <c r="X39" i="4"/>
  <c r="W39" i="4"/>
  <c r="V39" i="4"/>
  <c r="U39" i="4"/>
  <c r="T39" i="4"/>
  <c r="R40" i="4"/>
  <c r="Q40" i="4"/>
  <c r="AD40" i="4"/>
  <c r="AC40" i="4"/>
  <c r="AB40" i="4"/>
  <c r="AA40" i="4"/>
  <c r="Z40" i="4"/>
  <c r="Y40" i="4"/>
  <c r="X40" i="4"/>
  <c r="W40" i="4"/>
  <c r="V40" i="4"/>
  <c r="U40" i="4"/>
  <c r="T40" i="4"/>
  <c r="P40" i="4"/>
  <c r="O40" i="4"/>
  <c r="N40" i="4"/>
  <c r="M40" i="4"/>
  <c r="L40" i="4"/>
  <c r="K40" i="4"/>
  <c r="J40" i="4"/>
  <c r="I40" i="4"/>
  <c r="H40" i="4"/>
  <c r="G40" i="4"/>
  <c r="F40" i="4"/>
  <c r="E40" i="4"/>
  <c r="D40" i="4"/>
  <c r="C40" i="4"/>
  <c r="B40" i="4"/>
  <c r="S34" i="4"/>
  <c r="R34" i="4"/>
  <c r="Q34" i="4"/>
  <c r="P34" i="4"/>
  <c r="O34" i="4"/>
  <c r="N34" i="4"/>
  <c r="M34" i="4"/>
  <c r="L34" i="4"/>
  <c r="S36" i="4"/>
  <c r="S37" i="4"/>
  <c r="R36" i="4"/>
  <c r="R37" i="4"/>
  <c r="R39" i="4"/>
  <c r="Q39" i="4"/>
  <c r="P39" i="4"/>
  <c r="O39" i="4"/>
  <c r="N39" i="4"/>
  <c r="M39" i="4"/>
  <c r="Y35" i="4"/>
  <c r="X35" i="4"/>
  <c r="W35" i="4"/>
  <c r="V35" i="4"/>
  <c r="U35" i="4"/>
  <c r="T35" i="4"/>
  <c r="S35" i="4"/>
  <c r="Q35" i="4"/>
  <c r="R35" i="4"/>
  <c r="Z30" i="9"/>
  <c r="Y30" i="9"/>
  <c r="X30" i="9"/>
  <c r="Z29" i="9"/>
  <c r="Y29" i="9"/>
  <c r="X29" i="9"/>
  <c r="Z28" i="9"/>
  <c r="Y28" i="9"/>
  <c r="X28" i="9"/>
  <c r="Z27" i="9"/>
  <c r="Z31" i="9"/>
  <c r="Y27" i="9"/>
  <c r="Y31" i="9"/>
  <c r="X27" i="9"/>
  <c r="X31" i="9"/>
  <c r="Z20" i="9"/>
  <c r="Z24" i="9"/>
  <c r="Y20" i="9"/>
  <c r="Y24" i="9"/>
  <c r="X20" i="9"/>
  <c r="X24" i="9"/>
  <c r="Z19" i="9"/>
  <c r="Z21" i="9"/>
  <c r="Y19" i="9"/>
  <c r="Y23" i="9"/>
  <c r="X19" i="9"/>
  <c r="X21" i="9"/>
  <c r="AD28" i="8"/>
  <c r="AC28" i="8"/>
  <c r="AB28" i="8"/>
  <c r="AD27" i="8"/>
  <c r="AC27" i="8"/>
  <c r="AB27" i="8"/>
  <c r="AD26" i="8"/>
  <c r="AC26" i="8"/>
  <c r="AB26" i="8"/>
  <c r="AD25" i="8"/>
  <c r="AD29" i="8"/>
  <c r="AC25" i="8"/>
  <c r="AC29" i="8"/>
  <c r="AB25" i="8"/>
  <c r="AB29" i="8"/>
  <c r="AD22" i="8"/>
  <c r="AC22" i="8"/>
  <c r="AB22" i="8"/>
  <c r="AD19" i="8"/>
  <c r="AD21" i="8"/>
  <c r="AC19" i="8"/>
  <c r="AC21" i="8"/>
  <c r="AB19" i="8"/>
  <c r="AB21" i="8"/>
  <c r="AD29" i="7"/>
  <c r="AC29" i="7"/>
  <c r="AB29" i="7"/>
  <c r="AD28" i="7"/>
  <c r="AC28" i="7"/>
  <c r="AB28" i="7"/>
  <c r="AD27" i="7"/>
  <c r="AC27" i="7"/>
  <c r="AB27" i="7"/>
  <c r="AD26" i="7"/>
  <c r="AD30" i="7"/>
  <c r="AC26" i="7"/>
  <c r="AC30" i="7"/>
  <c r="AB26" i="7"/>
  <c r="AB30" i="7"/>
  <c r="AD23" i="7"/>
  <c r="AC23" i="7"/>
  <c r="AB23" i="7"/>
  <c r="AD20" i="7"/>
  <c r="AD22" i="7"/>
  <c r="AC20" i="7"/>
  <c r="AC22" i="7"/>
  <c r="AB20" i="7"/>
  <c r="AB22" i="7"/>
  <c r="Z26" i="6"/>
  <c r="Y26" i="6"/>
  <c r="X26" i="6"/>
  <c r="Z22" i="6"/>
  <c r="Y22" i="6"/>
  <c r="X22" i="6"/>
  <c r="Z21" i="6"/>
  <c r="Z25" i="6"/>
  <c r="Y21" i="6"/>
  <c r="Y25" i="6"/>
  <c r="X21" i="6"/>
  <c r="X25" i="6"/>
  <c r="AD26" i="5"/>
  <c r="AC26" i="5"/>
  <c r="AB26" i="5"/>
  <c r="AD22" i="5"/>
  <c r="AC22" i="5"/>
  <c r="AB22" i="5"/>
  <c r="AD21" i="5"/>
  <c r="AD25" i="5"/>
  <c r="AC21" i="5"/>
  <c r="AC25" i="5"/>
  <c r="AB21" i="5"/>
  <c r="AB25" i="5"/>
  <c r="AD29" i="4"/>
  <c r="AC29" i="4"/>
  <c r="AB29" i="4"/>
  <c r="AD28" i="4"/>
  <c r="AC28" i="4"/>
  <c r="AB28" i="4"/>
  <c r="AD27" i="4"/>
  <c r="AC27" i="4"/>
  <c r="AB27" i="4"/>
  <c r="AD26" i="4"/>
  <c r="AD30" i="4"/>
  <c r="AC26" i="4"/>
  <c r="AC30" i="4"/>
  <c r="AB26" i="4"/>
  <c r="AB30" i="4"/>
  <c r="AD23" i="4"/>
  <c r="AC23" i="4"/>
  <c r="AB23" i="4"/>
  <c r="AD20" i="4"/>
  <c r="AD22" i="4"/>
  <c r="AC20" i="4"/>
  <c r="AC22" i="4"/>
  <c r="AB20" i="4"/>
  <c r="AB22" i="4"/>
  <c r="AD26" i="3"/>
  <c r="AD27" i="3"/>
  <c r="AD28" i="3"/>
  <c r="AD29" i="3"/>
  <c r="AD30" i="3"/>
  <c r="AC26" i="3"/>
  <c r="AC27" i="3"/>
  <c r="AC28" i="3"/>
  <c r="AC29" i="3"/>
  <c r="AC30" i="3"/>
  <c r="AB26" i="3"/>
  <c r="AB27" i="3"/>
  <c r="AB28" i="3"/>
  <c r="AB29" i="3"/>
  <c r="AB30" i="3"/>
  <c r="AD23" i="3"/>
  <c r="AC23" i="3"/>
  <c r="AB23" i="3"/>
  <c r="AD20" i="3"/>
  <c r="AD22" i="3"/>
  <c r="AC20" i="3"/>
  <c r="AC22" i="3"/>
  <c r="AB20" i="3"/>
  <c r="AB22" i="3"/>
  <c r="Z23" i="9"/>
  <c r="Y21" i="9"/>
  <c r="X23" i="9"/>
  <c r="Z23" i="6"/>
  <c r="X23" i="6"/>
  <c r="Y23" i="6"/>
  <c r="AC23" i="5"/>
  <c r="AD23" i="5"/>
  <c r="AB23" i="5"/>
  <c r="Y20" i="3"/>
  <c r="Y22" i="3"/>
  <c r="W19" i="9"/>
  <c r="AA19" i="8"/>
  <c r="Z19" i="8"/>
  <c r="Y19" i="8"/>
  <c r="X19" i="8"/>
  <c r="W19" i="8"/>
  <c r="V19" i="8"/>
  <c r="U19" i="8"/>
  <c r="T19" i="8"/>
  <c r="S19" i="8"/>
  <c r="R19" i="8"/>
  <c r="N21" i="6"/>
  <c r="AA21" i="5"/>
  <c r="Z21" i="5"/>
  <c r="Y21" i="5"/>
  <c r="X21" i="5"/>
  <c r="W21" i="5"/>
  <c r="V21" i="5"/>
  <c r="U21" i="5"/>
  <c r="T21" i="5"/>
  <c r="S21" i="5"/>
  <c r="R21" i="5"/>
  <c r="AA20" i="4"/>
  <c r="Z20" i="4"/>
  <c r="Y20" i="4"/>
  <c r="X20" i="4"/>
  <c r="W20" i="4"/>
  <c r="V20" i="4"/>
  <c r="U20" i="4"/>
  <c r="T20" i="4"/>
  <c r="S20" i="4"/>
  <c r="R20" i="4"/>
  <c r="AA23" i="3"/>
  <c r="Z23" i="3"/>
  <c r="Y23" i="3"/>
  <c r="X23" i="3"/>
  <c r="W23" i="3"/>
  <c r="V23" i="3"/>
  <c r="U23" i="3"/>
  <c r="T23" i="3"/>
  <c r="S23" i="3"/>
  <c r="AA20" i="3"/>
  <c r="AA22" i="3"/>
  <c r="Z20" i="3"/>
  <c r="Z22" i="3"/>
  <c r="X20" i="3"/>
  <c r="X22" i="3"/>
  <c r="W20" i="3"/>
  <c r="W22" i="3"/>
  <c r="V20" i="3"/>
  <c r="V22" i="3"/>
  <c r="U20" i="3"/>
  <c r="U22" i="3"/>
  <c r="T20" i="3"/>
  <c r="T22" i="3"/>
  <c r="S20" i="3"/>
  <c r="S22" i="3"/>
  <c r="R23" i="3"/>
  <c r="R20" i="3"/>
  <c r="R22" i="3"/>
  <c r="V19" i="9"/>
  <c r="V23" i="9"/>
  <c r="U19" i="9"/>
  <c r="U23" i="9"/>
  <c r="W30" i="9"/>
  <c r="V30" i="9"/>
  <c r="U30" i="9"/>
  <c r="T30" i="9"/>
  <c r="S30" i="9"/>
  <c r="R30" i="9"/>
  <c r="Q30" i="9"/>
  <c r="P30" i="9"/>
  <c r="O30" i="9"/>
  <c r="N30" i="9"/>
  <c r="M30" i="9"/>
  <c r="L30" i="9"/>
  <c r="K30" i="9"/>
  <c r="J30" i="9"/>
  <c r="I30" i="9"/>
  <c r="H30" i="9"/>
  <c r="G30" i="9"/>
  <c r="F30" i="9"/>
  <c r="E30" i="9"/>
  <c r="D30" i="9"/>
  <c r="C30" i="9"/>
  <c r="W29" i="9"/>
  <c r="V29" i="9"/>
  <c r="U29" i="9"/>
  <c r="T29" i="9"/>
  <c r="S29" i="9"/>
  <c r="R29" i="9"/>
  <c r="Q29" i="9"/>
  <c r="P29" i="9"/>
  <c r="O29" i="9"/>
  <c r="N29" i="9"/>
  <c r="M29" i="9"/>
  <c r="L29" i="9"/>
  <c r="K29" i="9"/>
  <c r="J29" i="9"/>
  <c r="I29" i="9"/>
  <c r="H29" i="9"/>
  <c r="G29" i="9"/>
  <c r="F29" i="9"/>
  <c r="E29" i="9"/>
  <c r="D29" i="9"/>
  <c r="C29" i="9"/>
  <c r="W28" i="9"/>
  <c r="V28" i="9"/>
  <c r="U28" i="9"/>
  <c r="T28" i="9"/>
  <c r="S28" i="9"/>
  <c r="R28" i="9"/>
  <c r="Q28" i="9"/>
  <c r="P28" i="9"/>
  <c r="O28" i="9"/>
  <c r="N28" i="9"/>
  <c r="M28" i="9"/>
  <c r="L28" i="9"/>
  <c r="K28" i="9"/>
  <c r="J28" i="9"/>
  <c r="I28" i="9"/>
  <c r="H28" i="9"/>
  <c r="G28" i="9"/>
  <c r="F28" i="9"/>
  <c r="E28" i="9"/>
  <c r="D28" i="9"/>
  <c r="C28" i="9"/>
  <c r="W27" i="9"/>
  <c r="V27" i="9"/>
  <c r="U27" i="9"/>
  <c r="T27" i="9"/>
  <c r="S27" i="9"/>
  <c r="R27" i="9"/>
  <c r="Q27" i="9"/>
  <c r="P27" i="9"/>
  <c r="O27" i="9"/>
  <c r="N27" i="9"/>
  <c r="M27" i="9"/>
  <c r="L27" i="9"/>
  <c r="K27" i="9"/>
  <c r="J27" i="9"/>
  <c r="I27" i="9"/>
  <c r="H27" i="9"/>
  <c r="G27" i="9"/>
  <c r="F27" i="9"/>
  <c r="F31" i="9"/>
  <c r="E27" i="9"/>
  <c r="D27" i="9"/>
  <c r="D31" i="9"/>
  <c r="C27" i="9"/>
  <c r="B30" i="9"/>
  <c r="B29" i="9"/>
  <c r="B28" i="9"/>
  <c r="B27" i="9"/>
  <c r="W23" i="9"/>
  <c r="T23" i="9"/>
  <c r="S23" i="9"/>
  <c r="R23" i="9"/>
  <c r="Q23" i="9"/>
  <c r="P23" i="9"/>
  <c r="O23" i="9"/>
  <c r="N23" i="9"/>
  <c r="E20" i="9"/>
  <c r="E21" i="9"/>
  <c r="W20" i="9"/>
  <c r="W24" i="9"/>
  <c r="V20" i="9"/>
  <c r="U20" i="9"/>
  <c r="U24" i="9"/>
  <c r="T20" i="9"/>
  <c r="T21" i="9"/>
  <c r="S20" i="9"/>
  <c r="S21" i="9"/>
  <c r="R20" i="9"/>
  <c r="R21" i="9"/>
  <c r="Q20" i="9"/>
  <c r="Q21" i="9"/>
  <c r="P20" i="9"/>
  <c r="P21" i="9"/>
  <c r="O20" i="9"/>
  <c r="O24" i="9"/>
  <c r="N20" i="9"/>
  <c r="N21" i="9"/>
  <c r="M20" i="9"/>
  <c r="M21" i="9"/>
  <c r="L20" i="9"/>
  <c r="L21" i="9"/>
  <c r="K20" i="9"/>
  <c r="K21" i="9"/>
  <c r="J20" i="9"/>
  <c r="J21" i="9"/>
  <c r="I20" i="9"/>
  <c r="I21" i="9"/>
  <c r="H20" i="9"/>
  <c r="H21" i="9"/>
  <c r="G20" i="9"/>
  <c r="G21" i="9"/>
  <c r="F20" i="9"/>
  <c r="F21" i="9"/>
  <c r="D20" i="9"/>
  <c r="D21" i="9"/>
  <c r="C20" i="9"/>
  <c r="C21" i="9"/>
  <c r="B20" i="9"/>
  <c r="B21" i="9"/>
  <c r="AA28" i="8"/>
  <c r="Z28" i="8"/>
  <c r="Y28" i="8"/>
  <c r="X28" i="8"/>
  <c r="W28" i="8"/>
  <c r="V28" i="8"/>
  <c r="U28" i="8"/>
  <c r="T28" i="8"/>
  <c r="S28" i="8"/>
  <c r="R28" i="8"/>
  <c r="Q28" i="8"/>
  <c r="P28" i="8"/>
  <c r="O28" i="8"/>
  <c r="N28" i="8"/>
  <c r="M28" i="8"/>
  <c r="L28" i="8"/>
  <c r="K28" i="8"/>
  <c r="J28" i="8"/>
  <c r="I28" i="8"/>
  <c r="H28" i="8"/>
  <c r="G28" i="8"/>
  <c r="F28" i="8"/>
  <c r="E28" i="8"/>
  <c r="D28" i="8"/>
  <c r="C28" i="8"/>
  <c r="AA27" i="8"/>
  <c r="Z27" i="8"/>
  <c r="Y27" i="8"/>
  <c r="X27" i="8"/>
  <c r="W27" i="8"/>
  <c r="V27" i="8"/>
  <c r="U27" i="8"/>
  <c r="T27" i="8"/>
  <c r="S27" i="8"/>
  <c r="R27" i="8"/>
  <c r="Q27" i="8"/>
  <c r="P27" i="8"/>
  <c r="O27" i="8"/>
  <c r="N27" i="8"/>
  <c r="M27" i="8"/>
  <c r="L27" i="8"/>
  <c r="K27" i="8"/>
  <c r="J27" i="8"/>
  <c r="I27" i="8"/>
  <c r="H27" i="8"/>
  <c r="G27" i="8"/>
  <c r="F27" i="8"/>
  <c r="E27" i="8"/>
  <c r="D27" i="8"/>
  <c r="C27" i="8"/>
  <c r="AA26" i="8"/>
  <c r="Z26" i="8"/>
  <c r="Y26" i="8"/>
  <c r="X26" i="8"/>
  <c r="W26" i="8"/>
  <c r="V26" i="8"/>
  <c r="U26" i="8"/>
  <c r="T26" i="8"/>
  <c r="S26" i="8"/>
  <c r="R26" i="8"/>
  <c r="Q26" i="8"/>
  <c r="P26" i="8"/>
  <c r="O26" i="8"/>
  <c r="N26" i="8"/>
  <c r="M26" i="8"/>
  <c r="L26" i="8"/>
  <c r="K26" i="8"/>
  <c r="J26" i="8"/>
  <c r="I26" i="8"/>
  <c r="H26" i="8"/>
  <c r="G26" i="8"/>
  <c r="F26" i="8"/>
  <c r="E26" i="8"/>
  <c r="D26" i="8"/>
  <c r="C26" i="8"/>
  <c r="AA25" i="8"/>
  <c r="Z25" i="8"/>
  <c r="Y25" i="8"/>
  <c r="X25" i="8"/>
  <c r="W25" i="8"/>
  <c r="V25" i="8"/>
  <c r="U25" i="8"/>
  <c r="T25" i="8"/>
  <c r="S25" i="8"/>
  <c r="R25" i="8"/>
  <c r="Q25" i="8"/>
  <c r="P25" i="8"/>
  <c r="O25" i="8"/>
  <c r="N25" i="8"/>
  <c r="M25" i="8"/>
  <c r="L25" i="8"/>
  <c r="K25" i="8"/>
  <c r="J25" i="8"/>
  <c r="I25" i="8"/>
  <c r="H25" i="8"/>
  <c r="G25" i="8"/>
  <c r="F25" i="8"/>
  <c r="E25" i="8"/>
  <c r="D25" i="8"/>
  <c r="C25" i="8"/>
  <c r="B28" i="8"/>
  <c r="B27" i="8"/>
  <c r="B26" i="8"/>
  <c r="B25" i="8"/>
  <c r="B29" i="8"/>
  <c r="AA22" i="8"/>
  <c r="Z22" i="8"/>
  <c r="Y22" i="8"/>
  <c r="X22" i="8"/>
  <c r="W22" i="8"/>
  <c r="V22" i="8"/>
  <c r="U22" i="8"/>
  <c r="T22" i="8"/>
  <c r="S22" i="8"/>
  <c r="R22" i="8"/>
  <c r="Q22" i="8"/>
  <c r="P22" i="8"/>
  <c r="O22" i="8"/>
  <c r="N22" i="8"/>
  <c r="M22" i="8"/>
  <c r="L22" i="8"/>
  <c r="K22" i="8"/>
  <c r="J22" i="8"/>
  <c r="I22" i="8"/>
  <c r="H22" i="8"/>
  <c r="G22" i="8"/>
  <c r="F22" i="8"/>
  <c r="E22" i="8"/>
  <c r="D22" i="8"/>
  <c r="C22" i="8"/>
  <c r="AA21" i="8"/>
  <c r="Z21" i="8"/>
  <c r="Y21" i="8"/>
  <c r="X21" i="8"/>
  <c r="W21" i="8"/>
  <c r="V21" i="8"/>
  <c r="U21" i="8"/>
  <c r="T21" i="8"/>
  <c r="S21" i="8"/>
  <c r="R21" i="8"/>
  <c r="Q21" i="8"/>
  <c r="P21" i="8"/>
  <c r="O21" i="8"/>
  <c r="N21" i="8"/>
  <c r="M21" i="8"/>
  <c r="L21" i="8"/>
  <c r="K21" i="8"/>
  <c r="J21" i="8"/>
  <c r="I21" i="8"/>
  <c r="H21" i="8"/>
  <c r="G21" i="8"/>
  <c r="F21" i="8"/>
  <c r="E21" i="8"/>
  <c r="D21" i="8"/>
  <c r="C21" i="8"/>
  <c r="B22" i="8"/>
  <c r="B21" i="8"/>
  <c r="AA29" i="7"/>
  <c r="Z29" i="7"/>
  <c r="Y29" i="7"/>
  <c r="X29" i="7"/>
  <c r="W29" i="7"/>
  <c r="V29" i="7"/>
  <c r="U29" i="7"/>
  <c r="T29" i="7"/>
  <c r="S29" i="7"/>
  <c r="R29" i="7"/>
  <c r="Q29" i="7"/>
  <c r="P29" i="7"/>
  <c r="O29" i="7"/>
  <c r="N29" i="7"/>
  <c r="M29" i="7"/>
  <c r="L29" i="7"/>
  <c r="K29" i="7"/>
  <c r="J29" i="7"/>
  <c r="I29" i="7"/>
  <c r="H29" i="7"/>
  <c r="G29" i="7"/>
  <c r="F29" i="7"/>
  <c r="E29" i="7"/>
  <c r="D29" i="7"/>
  <c r="C29" i="7"/>
  <c r="AA28" i="7"/>
  <c r="Z28" i="7"/>
  <c r="Y28" i="7"/>
  <c r="X28" i="7"/>
  <c r="W28" i="7"/>
  <c r="V28" i="7"/>
  <c r="U28" i="7"/>
  <c r="T28" i="7"/>
  <c r="S28" i="7"/>
  <c r="R28" i="7"/>
  <c r="Q28" i="7"/>
  <c r="P28" i="7"/>
  <c r="O28" i="7"/>
  <c r="N28" i="7"/>
  <c r="M28" i="7"/>
  <c r="L28" i="7"/>
  <c r="K28" i="7"/>
  <c r="J28" i="7"/>
  <c r="I28" i="7"/>
  <c r="H28" i="7"/>
  <c r="G28" i="7"/>
  <c r="F28" i="7"/>
  <c r="E28" i="7"/>
  <c r="D28" i="7"/>
  <c r="C28" i="7"/>
  <c r="AA27" i="7"/>
  <c r="Z27" i="7"/>
  <c r="Y27" i="7"/>
  <c r="X27" i="7"/>
  <c r="W27" i="7"/>
  <c r="V27" i="7"/>
  <c r="U27" i="7"/>
  <c r="T27" i="7"/>
  <c r="S27" i="7"/>
  <c r="R27" i="7"/>
  <c r="Q27" i="7"/>
  <c r="P27" i="7"/>
  <c r="O27" i="7"/>
  <c r="N27" i="7"/>
  <c r="M27" i="7"/>
  <c r="L27" i="7"/>
  <c r="K27" i="7"/>
  <c r="J27" i="7"/>
  <c r="I27" i="7"/>
  <c r="H27" i="7"/>
  <c r="G27" i="7"/>
  <c r="F27" i="7"/>
  <c r="E27" i="7"/>
  <c r="D27" i="7"/>
  <c r="C27" i="7"/>
  <c r="AA26" i="7"/>
  <c r="Z26" i="7"/>
  <c r="Y26" i="7"/>
  <c r="X26" i="7"/>
  <c r="W26" i="7"/>
  <c r="V26" i="7"/>
  <c r="U26" i="7"/>
  <c r="T26" i="7"/>
  <c r="S26" i="7"/>
  <c r="R26" i="7"/>
  <c r="Q26" i="7"/>
  <c r="P26" i="7"/>
  <c r="O26" i="7"/>
  <c r="N26" i="7"/>
  <c r="M26" i="7"/>
  <c r="L26" i="7"/>
  <c r="K26" i="7"/>
  <c r="J26" i="7"/>
  <c r="I26" i="7"/>
  <c r="H26" i="7"/>
  <c r="G26" i="7"/>
  <c r="F26" i="7"/>
  <c r="E26" i="7"/>
  <c r="E30" i="7"/>
  <c r="D26" i="7"/>
  <c r="D30" i="7"/>
  <c r="C26" i="7"/>
  <c r="C30" i="7"/>
  <c r="B29" i="7"/>
  <c r="B28" i="7"/>
  <c r="B27" i="7"/>
  <c r="B26" i="7"/>
  <c r="AA23" i="7"/>
  <c r="Z23" i="7"/>
  <c r="Y23" i="7"/>
  <c r="X23" i="7"/>
  <c r="W23" i="7"/>
  <c r="V23" i="7"/>
  <c r="U23" i="7"/>
  <c r="T23" i="7"/>
  <c r="S23" i="7"/>
  <c r="R23" i="7"/>
  <c r="Q23" i="7"/>
  <c r="P23" i="7"/>
  <c r="O23" i="7"/>
  <c r="N23" i="7"/>
  <c r="M23" i="7"/>
  <c r="L23" i="7"/>
  <c r="K23" i="7"/>
  <c r="J23" i="7"/>
  <c r="I23" i="7"/>
  <c r="H23" i="7"/>
  <c r="G23" i="7"/>
  <c r="F23" i="7"/>
  <c r="E23" i="7"/>
  <c r="D23" i="7"/>
  <c r="C23" i="7"/>
  <c r="B23" i="7"/>
  <c r="Q20" i="7"/>
  <c r="Q22" i="7"/>
  <c r="O20" i="7"/>
  <c r="O22" i="7"/>
  <c r="AA20" i="7"/>
  <c r="AA22" i="7"/>
  <c r="Z20" i="7"/>
  <c r="Z22" i="7"/>
  <c r="Y20" i="7"/>
  <c r="Y22" i="7"/>
  <c r="X20" i="7"/>
  <c r="X22" i="7"/>
  <c r="W20" i="7"/>
  <c r="W22" i="7"/>
  <c r="V20" i="7"/>
  <c r="V22" i="7"/>
  <c r="U20" i="7"/>
  <c r="U22" i="7"/>
  <c r="T20" i="7"/>
  <c r="T22" i="7"/>
  <c r="S20" i="7"/>
  <c r="S22" i="7"/>
  <c r="R20" i="7"/>
  <c r="R22" i="7"/>
  <c r="P20" i="7"/>
  <c r="P22" i="7"/>
  <c r="N20" i="7"/>
  <c r="N22" i="7"/>
  <c r="M20" i="7"/>
  <c r="M22" i="7"/>
  <c r="L20" i="7"/>
  <c r="L22" i="7"/>
  <c r="K20" i="7"/>
  <c r="K22" i="7"/>
  <c r="J20" i="7"/>
  <c r="J22" i="7"/>
  <c r="I20" i="7"/>
  <c r="I22" i="7"/>
  <c r="H20" i="7"/>
  <c r="H22" i="7"/>
  <c r="G20" i="7"/>
  <c r="G22" i="7"/>
  <c r="F20" i="7"/>
  <c r="F22" i="7"/>
  <c r="E20" i="7"/>
  <c r="E22" i="7"/>
  <c r="D20" i="7"/>
  <c r="D22" i="7"/>
  <c r="C20" i="7"/>
  <c r="C22" i="7"/>
  <c r="B20" i="7"/>
  <c r="B22" i="7"/>
  <c r="W26" i="6"/>
  <c r="V26" i="6"/>
  <c r="U26" i="6"/>
  <c r="T26" i="6"/>
  <c r="S26" i="6"/>
  <c r="R26" i="6"/>
  <c r="Q26" i="6"/>
  <c r="P26" i="6"/>
  <c r="O26" i="6"/>
  <c r="N26" i="6"/>
  <c r="W22" i="6"/>
  <c r="V22" i="6"/>
  <c r="U22" i="6"/>
  <c r="T22" i="6"/>
  <c r="S22" i="6"/>
  <c r="R22" i="6"/>
  <c r="Q22" i="6"/>
  <c r="P22" i="6"/>
  <c r="O22" i="6"/>
  <c r="N22" i="6"/>
  <c r="M22" i="6"/>
  <c r="L22" i="6"/>
  <c r="K22" i="6"/>
  <c r="J22" i="6"/>
  <c r="I22" i="6"/>
  <c r="H22" i="6"/>
  <c r="G22" i="6"/>
  <c r="F22" i="6"/>
  <c r="E22" i="6"/>
  <c r="D22" i="6"/>
  <c r="C22" i="6"/>
  <c r="B22" i="6"/>
  <c r="W21" i="6"/>
  <c r="W25" i="6"/>
  <c r="V21" i="6"/>
  <c r="V25" i="6"/>
  <c r="U21" i="6"/>
  <c r="U23" i="6"/>
  <c r="T21" i="6"/>
  <c r="T23" i="6"/>
  <c r="S21" i="6"/>
  <c r="S23" i="6"/>
  <c r="R21" i="6"/>
  <c r="R25" i="6"/>
  <c r="Q21" i="6"/>
  <c r="Q25" i="6"/>
  <c r="P21" i="6"/>
  <c r="P25" i="6"/>
  <c r="O21" i="6"/>
  <c r="O25" i="6"/>
  <c r="N23" i="6"/>
  <c r="M21" i="6"/>
  <c r="M23" i="6"/>
  <c r="L21" i="6"/>
  <c r="L23" i="6"/>
  <c r="K21" i="6"/>
  <c r="K23" i="6"/>
  <c r="J21" i="6"/>
  <c r="J23" i="6"/>
  <c r="I21" i="6"/>
  <c r="I23" i="6"/>
  <c r="H21" i="6"/>
  <c r="H23" i="6"/>
  <c r="G21" i="6"/>
  <c r="G23" i="6"/>
  <c r="F21" i="6"/>
  <c r="F23" i="6"/>
  <c r="E21" i="6"/>
  <c r="E23" i="6"/>
  <c r="D21" i="6"/>
  <c r="D23" i="6"/>
  <c r="C21" i="6"/>
  <c r="C23" i="6"/>
  <c r="B21" i="6"/>
  <c r="B23" i="6"/>
  <c r="AA26" i="5"/>
  <c r="Z26" i="5"/>
  <c r="Y26" i="5"/>
  <c r="X26" i="5"/>
  <c r="W26" i="5"/>
  <c r="V26" i="5"/>
  <c r="U26" i="5"/>
  <c r="T26" i="5"/>
  <c r="S26" i="5"/>
  <c r="AA25" i="5"/>
  <c r="Z25" i="5"/>
  <c r="Y25" i="5"/>
  <c r="X25" i="5"/>
  <c r="W25" i="5"/>
  <c r="V25" i="5"/>
  <c r="U25" i="5"/>
  <c r="T25" i="5"/>
  <c r="S25" i="5"/>
  <c r="R26" i="5"/>
  <c r="R25" i="5"/>
  <c r="P22" i="5"/>
  <c r="P23" i="5"/>
  <c r="O22" i="5"/>
  <c r="O23" i="5"/>
  <c r="J22" i="5"/>
  <c r="J23" i="5"/>
  <c r="H22" i="5"/>
  <c r="H23" i="5"/>
  <c r="G22" i="5"/>
  <c r="G23" i="5"/>
  <c r="B22" i="5"/>
  <c r="B23" i="5"/>
  <c r="AA22" i="5"/>
  <c r="AA23" i="5"/>
  <c r="Z22" i="5"/>
  <c r="Z23" i="5"/>
  <c r="Y22" i="5"/>
  <c r="Y23" i="5"/>
  <c r="X22" i="5"/>
  <c r="X23" i="5"/>
  <c r="W22" i="5"/>
  <c r="W23" i="5"/>
  <c r="V22" i="5"/>
  <c r="V23" i="5"/>
  <c r="U22" i="5"/>
  <c r="U23" i="5"/>
  <c r="T22" i="5"/>
  <c r="T23" i="5"/>
  <c r="S22" i="5"/>
  <c r="S23" i="5"/>
  <c r="R22" i="5"/>
  <c r="R23" i="5"/>
  <c r="Q22" i="5"/>
  <c r="Q23" i="5"/>
  <c r="N22" i="5"/>
  <c r="N23" i="5"/>
  <c r="M22" i="5"/>
  <c r="M23" i="5"/>
  <c r="L22" i="5"/>
  <c r="L23" i="5"/>
  <c r="K22" i="5"/>
  <c r="K23" i="5"/>
  <c r="I22" i="5"/>
  <c r="I23" i="5"/>
  <c r="F22" i="5"/>
  <c r="F23" i="5"/>
  <c r="E22" i="5"/>
  <c r="E23" i="5"/>
  <c r="D22" i="5"/>
  <c r="D23" i="5"/>
  <c r="C22" i="5"/>
  <c r="C23" i="5"/>
  <c r="AA29" i="4"/>
  <c r="Z29" i="4"/>
  <c r="Y29" i="4"/>
  <c r="X29" i="4"/>
  <c r="W29" i="4"/>
  <c r="V29" i="4"/>
  <c r="U29" i="4"/>
  <c r="T29" i="4"/>
  <c r="S29" i="4"/>
  <c r="R29" i="4"/>
  <c r="Q29" i="4"/>
  <c r="P29" i="4"/>
  <c r="O29" i="4"/>
  <c r="N29" i="4"/>
  <c r="M29" i="4"/>
  <c r="L29" i="4"/>
  <c r="K29" i="4"/>
  <c r="J29" i="4"/>
  <c r="I29" i="4"/>
  <c r="H29" i="4"/>
  <c r="G29" i="4"/>
  <c r="F29" i="4"/>
  <c r="E29" i="4"/>
  <c r="D29" i="4"/>
  <c r="C29" i="4"/>
  <c r="AA28" i="4"/>
  <c r="Z28" i="4"/>
  <c r="Y28" i="4"/>
  <c r="X28" i="4"/>
  <c r="W28" i="4"/>
  <c r="V28" i="4"/>
  <c r="U28" i="4"/>
  <c r="T28" i="4"/>
  <c r="S28" i="4"/>
  <c r="R28" i="4"/>
  <c r="Q28" i="4"/>
  <c r="P28" i="4"/>
  <c r="O28" i="4"/>
  <c r="N28" i="4"/>
  <c r="M28" i="4"/>
  <c r="L28" i="4"/>
  <c r="K28" i="4"/>
  <c r="J28" i="4"/>
  <c r="I28" i="4"/>
  <c r="H28" i="4"/>
  <c r="G28" i="4"/>
  <c r="F28" i="4"/>
  <c r="E28" i="4"/>
  <c r="D28" i="4"/>
  <c r="C28" i="4"/>
  <c r="AA27" i="4"/>
  <c r="Z27" i="4"/>
  <c r="Y27" i="4"/>
  <c r="X27" i="4"/>
  <c r="W27" i="4"/>
  <c r="V27" i="4"/>
  <c r="U27" i="4"/>
  <c r="T27" i="4"/>
  <c r="S27" i="4"/>
  <c r="R27" i="4"/>
  <c r="Q27" i="4"/>
  <c r="P27" i="4"/>
  <c r="O27" i="4"/>
  <c r="N27" i="4"/>
  <c r="N26" i="4"/>
  <c r="N30" i="4"/>
  <c r="M27" i="4"/>
  <c r="L27" i="4"/>
  <c r="L26" i="4"/>
  <c r="L30" i="4"/>
  <c r="K27" i="4"/>
  <c r="J27" i="4"/>
  <c r="J26" i="4"/>
  <c r="J30" i="4"/>
  <c r="I27" i="4"/>
  <c r="H27" i="4"/>
  <c r="G27" i="4"/>
  <c r="F27" i="4"/>
  <c r="E27" i="4"/>
  <c r="D27" i="4"/>
  <c r="C27" i="4"/>
  <c r="B29" i="4"/>
  <c r="B28" i="4"/>
  <c r="B27" i="4"/>
  <c r="AA26" i="4"/>
  <c r="Z26" i="4"/>
  <c r="Y26" i="4"/>
  <c r="X26" i="4"/>
  <c r="W26" i="4"/>
  <c r="V26" i="4"/>
  <c r="U26" i="4"/>
  <c r="T26" i="4"/>
  <c r="S26" i="4"/>
  <c r="R26" i="4"/>
  <c r="Q26" i="4"/>
  <c r="P26" i="4"/>
  <c r="O26" i="4"/>
  <c r="M26" i="4"/>
  <c r="K26" i="4"/>
  <c r="I26" i="4"/>
  <c r="H26" i="4"/>
  <c r="G26" i="4"/>
  <c r="F26" i="4"/>
  <c r="E26" i="4"/>
  <c r="D26" i="4"/>
  <c r="C26" i="4"/>
  <c r="B26" i="4"/>
  <c r="AA22" i="4"/>
  <c r="Z22" i="4"/>
  <c r="Y22" i="4"/>
  <c r="X22" i="4"/>
  <c r="W22" i="4"/>
  <c r="V22" i="4"/>
  <c r="U22" i="4"/>
  <c r="T22" i="4"/>
  <c r="S22" i="4"/>
  <c r="R22" i="4"/>
  <c r="AA23" i="4"/>
  <c r="Z23" i="4"/>
  <c r="Y23" i="4"/>
  <c r="X23" i="4"/>
  <c r="W23" i="4"/>
  <c r="V23" i="4"/>
  <c r="U23" i="4"/>
  <c r="T23" i="4"/>
  <c r="S23" i="4"/>
  <c r="R23" i="4"/>
  <c r="Q23" i="4"/>
  <c r="P23" i="4"/>
  <c r="O23" i="4"/>
  <c r="N23" i="4"/>
  <c r="M23" i="4"/>
  <c r="L23" i="4"/>
  <c r="K23" i="4"/>
  <c r="J23" i="4"/>
  <c r="I23" i="4"/>
  <c r="H23" i="4"/>
  <c r="G23" i="4"/>
  <c r="F23" i="4"/>
  <c r="AA29" i="3"/>
  <c r="Z29" i="3"/>
  <c r="Y29" i="3"/>
  <c r="X29" i="3"/>
  <c r="W29" i="3"/>
  <c r="V29" i="3"/>
  <c r="U29" i="3"/>
  <c r="T29" i="3"/>
  <c r="S29" i="3"/>
  <c r="AA28" i="3"/>
  <c r="Z28" i="3"/>
  <c r="Y28" i="3"/>
  <c r="X28" i="3"/>
  <c r="W28" i="3"/>
  <c r="V28" i="3"/>
  <c r="U28" i="3"/>
  <c r="T28" i="3"/>
  <c r="S28" i="3"/>
  <c r="AA27" i="3"/>
  <c r="Z27" i="3"/>
  <c r="Y27" i="3"/>
  <c r="X27" i="3"/>
  <c r="W27" i="3"/>
  <c r="V27" i="3"/>
  <c r="U27" i="3"/>
  <c r="T27" i="3"/>
  <c r="S27" i="3"/>
  <c r="AA26" i="3"/>
  <c r="Z26" i="3"/>
  <c r="Y26" i="3"/>
  <c r="X26" i="3"/>
  <c r="W26" i="3"/>
  <c r="V26" i="3"/>
  <c r="U26" i="3"/>
  <c r="T26" i="3"/>
  <c r="S26" i="3"/>
  <c r="R29" i="3"/>
  <c r="R28" i="3"/>
  <c r="R27" i="3"/>
  <c r="R26" i="3"/>
  <c r="W21" i="9"/>
  <c r="Z29" i="8"/>
  <c r="L30" i="7"/>
  <c r="L31" i="9"/>
  <c r="V30" i="4"/>
  <c r="M30" i="7"/>
  <c r="N31" i="9"/>
  <c r="Q30" i="7"/>
  <c r="H29" i="8"/>
  <c r="J29" i="8"/>
  <c r="P30" i="4"/>
  <c r="I29" i="8"/>
  <c r="V31" i="9"/>
  <c r="N29" i="8"/>
  <c r="I30" i="7"/>
  <c r="B30" i="4"/>
  <c r="F29" i="8"/>
  <c r="P29" i="8"/>
  <c r="J31" i="9"/>
  <c r="T31" i="9"/>
  <c r="F30" i="4"/>
  <c r="D30" i="4"/>
  <c r="B30" i="7"/>
  <c r="B31" i="9"/>
  <c r="H30" i="4"/>
  <c r="R29" i="8"/>
  <c r="P24" i="9"/>
  <c r="E31" i="9"/>
  <c r="R31" i="9"/>
  <c r="I31" i="9"/>
  <c r="Q29" i="8"/>
  <c r="G29" i="8"/>
  <c r="O29" i="8"/>
  <c r="E29" i="8"/>
  <c r="M29" i="8"/>
  <c r="D29" i="8"/>
  <c r="L29" i="8"/>
  <c r="T29" i="8"/>
  <c r="C29" i="8"/>
  <c r="K29" i="8"/>
  <c r="K30" i="7"/>
  <c r="J30" i="7"/>
  <c r="H30" i="7"/>
  <c r="P30" i="7"/>
  <c r="G30" i="7"/>
  <c r="O30" i="7"/>
  <c r="W30" i="7"/>
  <c r="F30" i="7"/>
  <c r="N30" i="7"/>
  <c r="E30" i="4"/>
  <c r="M30" i="4"/>
  <c r="C30" i="4"/>
  <c r="K30" i="4"/>
  <c r="S30" i="4"/>
  <c r="I30" i="4"/>
  <c r="Q30" i="4"/>
  <c r="G30" i="4"/>
  <c r="O30" i="4"/>
  <c r="S30" i="3"/>
  <c r="Z30" i="3"/>
  <c r="Q24" i="9"/>
  <c r="Q31" i="9"/>
  <c r="U29" i="8"/>
  <c r="V29" i="8"/>
  <c r="S30" i="7"/>
  <c r="AA30" i="7"/>
  <c r="Y30" i="7"/>
  <c r="AA30" i="4"/>
  <c r="X30" i="4"/>
  <c r="V30" i="3"/>
  <c r="X30" i="3"/>
  <c r="W30" i="3"/>
  <c r="T30" i="3"/>
  <c r="AA30" i="3"/>
  <c r="Y30" i="3"/>
  <c r="N24" i="9"/>
  <c r="S24" i="9"/>
  <c r="R24" i="9"/>
  <c r="O21" i="9"/>
  <c r="M31" i="9"/>
  <c r="T24" i="9"/>
  <c r="H31" i="9"/>
  <c r="P31" i="9"/>
  <c r="G31" i="9"/>
  <c r="O31" i="9"/>
  <c r="W31" i="9"/>
  <c r="C31" i="9"/>
  <c r="K31" i="9"/>
  <c r="S31" i="9"/>
  <c r="S29" i="8"/>
  <c r="AA29" i="8"/>
  <c r="Y29" i="8"/>
  <c r="X29" i="8"/>
  <c r="W29" i="8"/>
  <c r="T30" i="7"/>
  <c r="R30" i="7"/>
  <c r="Z30" i="7"/>
  <c r="X30" i="7"/>
  <c r="V30" i="7"/>
  <c r="U30" i="7"/>
  <c r="R23" i="6"/>
  <c r="N25" i="6"/>
  <c r="U25" i="6"/>
  <c r="Q23" i="6"/>
  <c r="T25" i="6"/>
  <c r="P23" i="6"/>
  <c r="S25" i="6"/>
  <c r="O23" i="6"/>
  <c r="W23" i="6"/>
  <c r="V23" i="6"/>
  <c r="T30" i="4"/>
  <c r="Z30" i="4"/>
  <c r="Y30" i="4"/>
  <c r="W30" i="4"/>
  <c r="R30" i="4"/>
  <c r="U30" i="4"/>
  <c r="U30" i="3"/>
  <c r="R30" i="3"/>
  <c r="V21" i="9"/>
  <c r="U21" i="9"/>
  <c r="U31" i="9"/>
  <c r="V24" i="9"/>
</calcChain>
</file>

<file path=xl/sharedStrings.xml><?xml version="1.0" encoding="utf-8"?>
<sst xmlns="http://schemas.openxmlformats.org/spreadsheetml/2006/main" count="329" uniqueCount="89">
  <si>
    <r>
      <rPr>
        <b/>
        <sz val="11"/>
        <color theme="1"/>
        <rFont val="Calibri"/>
        <family val="2"/>
        <scheme val="minor"/>
      </rPr>
      <t>Updates since June 12, 2012</t>
    </r>
    <r>
      <rPr>
        <sz val="11"/>
        <color theme="1"/>
        <rFont val="Calibri"/>
        <family val="2"/>
        <scheme val="minor"/>
      </rPr>
      <t>:  Now using NEI 2008 v3 at the Tier 1 level.</t>
    </r>
  </si>
  <si>
    <t>2006 and 2007 were recalculated using interpolation between NEI 2005 v2 and NEI 2008 v3.</t>
  </si>
  <si>
    <t>2002 and 2005 MOVES data were used to update 2002-2007.</t>
  </si>
  <si>
    <t>2012 CEM annual data were used to update the previous estimate.</t>
  </si>
  <si>
    <r>
      <rPr>
        <b/>
        <sz val="11"/>
        <color theme="1"/>
        <rFont val="Calibri"/>
        <family val="2"/>
        <scheme val="minor"/>
      </rPr>
      <t>Updates since June 14, 2011</t>
    </r>
    <r>
      <rPr>
        <sz val="11"/>
        <color theme="1"/>
        <rFont val="Calibri"/>
        <family val="2"/>
        <scheme val="minor"/>
      </rPr>
      <t>:  Now using NEI 2008v2 at the Tier 1 level.  Adjusted "Open burning" SCCs in 2005 to be more in align with 2008 wildfires.</t>
    </r>
  </si>
  <si>
    <t>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</si>
  <si>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</si>
  <si>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NH3: The increase in the miscellaneous category come from prescribed fires and primarily from waste disposal, the latter largely due to the addition of municipal/commercial composting emissions.</t>
  </si>
  <si>
    <t>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</si>
  <si>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</si>
  <si>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</si>
  <si>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A thorough discussion of the emissions differences for all pollutants and categories is included in the 2008 v2 release documentation, posted at &lt;http://www.epa.gov/ttn/chief/net/2008neiv2/2008_neiv2_tsd_draft.pdf&gt;.</t>
  </si>
  <si>
    <r>
      <t xml:space="preserve">Updates since June 6, 2013:  </t>
    </r>
    <r>
      <rPr>
        <sz val="11"/>
        <color theme="1"/>
        <rFont val="Calibri"/>
        <family val="2"/>
        <scheme val="minor"/>
      </rPr>
      <t>Now using NEI 2011 v1 at the Tier 1 level.</t>
    </r>
  </si>
  <si>
    <t>Onroad &amp; Nonroad updates for 2007, 2009 and 2010 from MOVES.</t>
  </si>
  <si>
    <t>2006 mobile emissions were recalculated using interpolation between 2005 MOVES data and 2007 MOVES.</t>
  </si>
  <si>
    <t>2009 &amp; 2010 non-mobile emissions were recalculated using interpolation between NEI 2008v3 and NEI 2011v1.</t>
  </si>
  <si>
    <t>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</si>
  <si>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Projected 2020 inventory for mobile emissions were used to calculate 2012 and 2013 onroad and nonroad estimates.</t>
  </si>
  <si>
    <t>2012 and 2013 emissions for non-EGU and non-mobile are held constant from 2011.</t>
  </si>
  <si>
    <t>Source Category</t>
  </si>
  <si>
    <t>FUEL COMB. ELEC. UTIL.</t>
  </si>
  <si>
    <t>FUEL COMB. INDUSTRIAL</t>
  </si>
  <si>
    <t>FUEL COMB. OTHER</t>
  </si>
  <si>
    <t>CHEMICAL &amp; ALLIED PRODUCT MFG</t>
  </si>
  <si>
    <t>METALS PROCESSING</t>
  </si>
  <si>
    <t>PETROLEUM &amp; RELATED INDUSTRIES</t>
  </si>
  <si>
    <t>OTHER INDUSTRIAL PROCESSES</t>
  </si>
  <si>
    <t>SOLVENT UTILIZATION</t>
  </si>
  <si>
    <t xml:space="preserve">NA </t>
  </si>
  <si>
    <t>STORAGE &amp; TRANSPORT</t>
  </si>
  <si>
    <t>WASTE DISPOSAL &amp; RECYCLING</t>
  </si>
  <si>
    <t>HIGHWAY VEHICLES</t>
  </si>
  <si>
    <t>OFF-HIGHWAY</t>
  </si>
  <si>
    <t>MISCELLANEOUS</t>
  </si>
  <si>
    <t>Carbon Monoxide (CO)</t>
  </si>
  <si>
    <t>National Emissions Totals (thousands of tons)</t>
  </si>
  <si>
    <t>Total</t>
  </si>
  <si>
    <t>Nitrogen Oxides (Nox)</t>
  </si>
  <si>
    <t>Particulate Matter 10 Micrometers in Diameter and Smaller (PM10)</t>
  </si>
  <si>
    <t>Particulate Matter 2.5 Micrometers in Diameter and Smaller (PM2.5)</t>
  </si>
  <si>
    <t>Sulfur Dioxide (SO2)</t>
  </si>
  <si>
    <t>National Totals (thousands of tons)</t>
  </si>
  <si>
    <t>Volatile Organic Compounds (VOC)</t>
  </si>
  <si>
    <t xml:space="preserve">Ammonia Emissions (thousand short tons) </t>
  </si>
  <si>
    <t>Wildfires</t>
  </si>
  <si>
    <t>Miscellaneous without wildfires</t>
  </si>
  <si>
    <t>Stationary fuel combustion</t>
  </si>
  <si>
    <t>Industrial and other processes</t>
  </si>
  <si>
    <t>Transportation</t>
  </si>
  <si>
    <t>Miscellaneous</t>
  </si>
  <si>
    <t>Total without wildfires</t>
  </si>
  <si>
    <t>Total without miscellaneous</t>
  </si>
  <si>
    <t>2.  Open all files in a text editor that supports large file sizes (for checking total records).</t>
  </si>
  <si>
    <t>3.  Import separate datafiles into SAS and use the numbers found in step two to ensure all records imported successfully.</t>
  </si>
  <si>
    <t>4.  Combine datasets then check to makse sure all records are there.</t>
  </si>
  <si>
    <t>5.  Sum the data to pollutant totals.</t>
  </si>
  <si>
    <t>Process taken to update data:</t>
  </si>
  <si>
    <t xml:space="preserve">National Emission Trends </t>
  </si>
  <si>
    <t>Updates since December 4, 2013:</t>
  </si>
  <si>
    <t>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</si>
  <si>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Puerto Rico, Virgin Islands and Tribal data were not present in the MOVES database or for NOx and SO2 CAMD replacements.  The added territories were taken from the NEI years and interpolated values and then appended to the other data sources used for updating.</t>
  </si>
  <si>
    <t>7.  Run the database through our SCC_to_Tier crosswalk.</t>
  </si>
  <si>
    <t>8.  Check post merge to make sure all SCCs have an assigned Tier.</t>
  </si>
  <si>
    <t>10.  An extra step for checking sums -&gt; added back in removed data and check totals again.</t>
  </si>
  <si>
    <t>11.  Sum data up to national/Tier1/pollutant level.</t>
  </si>
  <si>
    <t>2012 &amp; 2013 Puerto Rico, Virgin Islands and Tribal data were held constant from the 2011 NEI for all pollutants and tiers.</t>
  </si>
  <si>
    <t>2013 EGU NOx and SO2 emissions were updating using CAMD's final estimates.</t>
  </si>
  <si>
    <t>Updates since February 17, 2014:</t>
  </si>
  <si>
    <t>Wildfires for 2002v3 were updated to accurately reflect the inventory published on http://www.epa.gov/ttn/chief/net/2002inventory.html#inventorydata</t>
  </si>
  <si>
    <t>2003 and 2004 Miscellaneous has been recalculated to reflect the adjustments to the 2002 Wildfire emissions.  This in turn will effect the 2003 and 2004 total emissions.</t>
  </si>
  <si>
    <t>Updated February 6, 2015</t>
  </si>
  <si>
    <t>Updates since February 27, 2014:</t>
  </si>
  <si>
    <t>Updated 2011 NEI v1 with 2011 NEI v2.  2009 &amp; 2010 non-mobile emissions recalculated as a result of the 2011 update.  Updated 2012, 2013 and 2014 SO2 and NOX electrinic generating units emissions to the most recent CAMD available data.</t>
  </si>
  <si>
    <t>1.  Retrieve NEI 2011v2 onroad, nonroad, nonpoint &amp; point SCC files.</t>
  </si>
  <si>
    <t>6.  Check pollutant totals against the NEI 2011v2 page or EIS summaries.</t>
  </si>
  <si>
    <t>9.  Sum data up to pollutant totals again and check totals against EIS summaries or 2011 NEI webpage</t>
  </si>
  <si>
    <t>12.  Take the new 2005 prescribed fire emissions and add those back into the Miscellaneous Tier.</t>
  </si>
  <si>
    <t>13.  Interpolate 2009 and 2010 emissions after removal of wildfires.</t>
  </si>
  <si>
    <t>14.  2008 wildfire emissions are flatlined for 2009 and 2010 while 2011 wildfire emissions are flatlined for 2012, 2013 and 2014.</t>
  </si>
  <si>
    <t>15.  All emissions are held constant for 2012, 2013 and 2014 using the NEI 2011v2,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NEI.</t>
  </si>
  <si>
    <t>16.  Highway Vehicles and Off-Highway use MOVES and NONROAD from the modeling files for years: '02, '05, '07, '09, and '10.  For 2012, 2013 and 2014 mobile values were interpolated after using the 2018 projection file.  A 2006 modeling file was not available and the mobile portion was found through interpolation between 2005 and 2007.</t>
  </si>
  <si>
    <t>National Totals with Condensibles from 1999 - 2014 (thousands of tons)</t>
  </si>
  <si>
    <t xml:space="preserve">Trend Forward: </t>
  </si>
  <si>
    <t>Trend Backward:</t>
  </si>
  <si>
    <t>Highway</t>
  </si>
  <si>
    <t>Average:</t>
  </si>
  <si>
    <t>Difference:</t>
  </si>
  <si>
    <t>Off Highway</t>
  </si>
  <si>
    <t>Trend Difference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</si>
</sst>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sz val="10"/>
      <name val="MS Sans Serif"/>
      <family val="2"/>
    </font>
    <font>
      <sz val="10"/>
      <name val="MS Sans Serif"/>
      <family val="2"/>
    </font>
    <font>
      <sz val="10"/>
      <name val="Arial"/>
      <family val="2"/>
    </font>
    <font>
      <sz val="11"/>
      <color indexed="8"/>
      <name val="Calibri"/>
      <family val="2"/>
    </font>
    <font>
      <sz val="10"/>
      <name val="MS Sans Serif"/>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7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4" fontId="18" fillId="0" borderId="0" applyFont="0" applyFill="0" applyBorder="0" applyAlignment="0" applyProtection="0"/>
    <xf numFmtId="0" fontId="18" fillId="0" borderId="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0" fontId="20" fillId="0" borderId="0"/>
    <xf numFmtId="0" fontId="18" fillId="0" borderId="0"/>
    <xf numFmtId="0" fontId="18" fillId="0" borderId="0"/>
    <xf numFmtId="0" fontId="20" fillId="0" borderId="0"/>
    <xf numFmtId="0" fontId="20" fillId="0" borderId="0"/>
    <xf numFmtId="0" fontId="18" fillId="0" borderId="0"/>
    <xf numFmtId="0" fontId="18" fillId="0" borderId="0"/>
    <xf numFmtId="0" fontId="21" fillId="0" borderId="0"/>
    <xf numFmtId="0" fontId="1" fillId="0" borderId="0"/>
    <xf numFmtId="0" fontId="20" fillId="0" borderId="0"/>
    <xf numFmtId="0" fontId="1" fillId="8" borderId="8" applyNumberFormat="0" applyFont="0" applyAlignment="0" applyProtection="0"/>
    <xf numFmtId="0" fontId="20" fillId="0" borderId="0"/>
    <xf numFmtId="0" fontId="21" fillId="0" borderId="0"/>
    <xf numFmtId="0" fontId="20" fillId="0" borderId="0"/>
    <xf numFmtId="0" fontId="22" fillId="0" borderId="0"/>
    <xf numFmtId="164" fontId="22" fillId="0" borderId="0" applyFont="0" applyFill="0" applyBorder="0" applyAlignment="0" applyProtection="0"/>
    <xf numFmtId="0" fontId="18" fillId="0" borderId="0"/>
    <xf numFmtId="164" fontId="18" fillId="0" borderId="0" applyFont="0" applyFill="0" applyBorder="0" applyAlignment="0" applyProtection="0"/>
    <xf numFmtId="0" fontId="1" fillId="0" borderId="0"/>
    <xf numFmtId="0" fontId="1" fillId="0" borderId="0"/>
    <xf numFmtId="0" fontId="1" fillId="15" borderId="0" applyNumberFormat="0" applyBorder="0" applyAlignment="0" applyProtection="0"/>
    <xf numFmtId="0" fontId="23" fillId="0" borderId="0"/>
    <xf numFmtId="0" fontId="18" fillId="0" borderId="0"/>
    <xf numFmtId="0" fontId="1" fillId="8" borderId="8" applyNumberFormat="0" applyFont="0" applyAlignment="0" applyProtection="0"/>
    <xf numFmtId="0" fontId="1" fillId="30" borderId="0" applyNumberFormat="0" applyBorder="0" applyAlignment="0" applyProtection="0"/>
    <xf numFmtId="0" fontId="20" fillId="0" borderId="0"/>
    <xf numFmtId="0" fontId="1" fillId="11" borderId="0" applyNumberFormat="0" applyBorder="0" applyAlignment="0" applyProtection="0"/>
    <xf numFmtId="0" fontId="1" fillId="22"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9" fontId="18" fillId="0" borderId="0" applyFont="0" applyFill="0" applyBorder="0" applyAlignment="0" applyProtection="0"/>
    <xf numFmtId="0" fontId="1" fillId="26" borderId="0" applyNumberFormat="0" applyBorder="0" applyAlignment="0" applyProtection="0"/>
    <xf numFmtId="0" fontId="1" fillId="0" borderId="0"/>
    <xf numFmtId="0" fontId="1" fillId="18" borderId="0" applyNumberFormat="0" applyBorder="0" applyAlignment="0" applyProtection="0"/>
    <xf numFmtId="0" fontId="23" fillId="0" borderId="0"/>
    <xf numFmtId="0" fontId="1" fillId="19"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0" borderId="0"/>
    <xf numFmtId="0" fontId="1" fillId="0" borderId="0"/>
    <xf numFmtId="0" fontId="1" fillId="0" borderId="0"/>
    <xf numFmtId="0" fontId="1" fillId="0" borderId="0"/>
    <xf numFmtId="0" fontId="18"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8" fillId="0" borderId="0" applyFont="0" applyFill="0" applyBorder="0" applyAlignment="0" applyProtection="0"/>
    <xf numFmtId="0" fontId="24" fillId="0" borderId="0"/>
    <xf numFmtId="0" fontId="20" fillId="0" borderId="0"/>
    <xf numFmtId="0" fontId="2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100">
    <xf numFmtId="0" fontId="0" fillId="0" borderId="0" xfId="0"/>
    <xf numFmtId="0" fontId="18" fillId="0" borderId="0" xfId="54" applyFont="1" applyFill="1"/>
    <xf numFmtId="0" fontId="0" fillId="0" borderId="0" xfId="0" applyAlignment="1">
      <alignment wrapText="1"/>
    </xf>
    <xf numFmtId="0" fontId="0" fillId="0" borderId="0" xfId="0" applyNumberFormat="1" applyAlignment="1">
      <alignment wrapText="1"/>
    </xf>
    <xf numFmtId="0" fontId="16" fillId="0" borderId="0" xfId="0" applyFont="1"/>
    <xf numFmtId="3" fontId="18" fillId="0" borderId="0" xfId="54" applyNumberFormat="1" applyAlignment="1">
      <alignment horizontal="center"/>
    </xf>
    <xf numFmtId="0" fontId="0" fillId="0" borderId="0" xfId="0"/>
    <xf numFmtId="0" fontId="18" fillId="0" borderId="0" xfId="54" applyFill="1"/>
    <xf numFmtId="0" fontId="18" fillId="0" borderId="0" xfId="54"/>
    <xf numFmtId="0" fontId="19" fillId="0" borderId="0" xfId="54" applyFont="1"/>
    <xf numFmtId="0" fontId="19" fillId="0" borderId="0" xfId="54" applyFont="1" applyAlignment="1">
      <alignment horizontal="center"/>
    </xf>
    <xf numFmtId="0" fontId="19" fillId="0" borderId="0" xfId="54" applyFont="1" applyFill="1" applyAlignment="1">
      <alignment horizontal="center"/>
    </xf>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Alignment="1">
      <alignment horizontal="center"/>
    </xf>
    <xf numFmtId="0" fontId="18" fillId="0" borderId="0" xfId="49" applyFill="1"/>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Alignment="1">
      <alignment horizontal="center"/>
    </xf>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Alignment="1">
      <alignment horizontal="center"/>
    </xf>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Font="1" applyAlignment="1">
      <alignment horizontal="center"/>
    </xf>
    <xf numFmtId="0" fontId="18" fillId="0" borderId="0" xfId="49" applyFill="1"/>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Font="1" applyAlignment="1">
      <alignment horizontal="center"/>
    </xf>
    <xf numFmtId="0" fontId="18" fillId="0" borderId="0" xfId="49" applyFill="1"/>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Font="1" applyAlignment="1">
      <alignment horizontal="center"/>
    </xf>
    <xf numFmtId="0" fontId="18" fillId="0" borderId="0" xfId="49" applyFill="1"/>
    <xf numFmtId="0" fontId="18" fillId="0" borderId="0" xfId="49" applyAlignment="1">
      <alignment horizontal="center"/>
    </xf>
    <xf numFmtId="0" fontId="0" fillId="0" borderId="0" xfId="0"/>
    <xf numFmtId="0" fontId="18" fillId="0" borderId="0" xfId="49" applyFill="1"/>
    <xf numFmtId="3" fontId="18" fillId="0" borderId="0" xfId="54" applyNumberFormat="1" applyAlignment="1">
      <alignment horizontal="center"/>
    </xf>
    <xf numFmtId="0" fontId="0" fillId="0" borderId="0" xfId="0"/>
    <xf numFmtId="3" fontId="18" fillId="0" borderId="0" xfId="49" applyNumberFormat="1" applyAlignment="1">
      <alignment horizontal="center"/>
    </xf>
    <xf numFmtId="0" fontId="0" fillId="0" borderId="0" xfId="0"/>
    <xf numFmtId="3" fontId="18" fillId="0" borderId="0" xfId="49" applyNumberFormat="1" applyAlignment="1">
      <alignment horizontal="center"/>
    </xf>
    <xf numFmtId="0" fontId="18" fillId="0" borderId="0" xfId="49" applyFill="1"/>
    <xf numFmtId="3" fontId="18" fillId="0" borderId="0" xfId="49" applyNumberFormat="1" applyFont="1" applyAlignment="1">
      <alignment horizontal="center"/>
    </xf>
    <xf numFmtId="3" fontId="18" fillId="0" borderId="0" xfId="49" applyNumberFormat="1" applyAlignment="1">
      <alignment horizontal="center"/>
    </xf>
    <xf numFmtId="3" fontId="0" fillId="0" borderId="0" xfId="0" applyNumberFormat="1"/>
    <xf numFmtId="0" fontId="18" fillId="0" borderId="0" xfId="49" applyFill="1"/>
    <xf numFmtId="3" fontId="18" fillId="0" borderId="0" xfId="49" applyNumberFormat="1" applyFont="1" applyAlignment="1">
      <alignment horizontal="center"/>
    </xf>
    <xf numFmtId="0" fontId="18" fillId="0" borderId="0" xfId="49" applyFill="1"/>
    <xf numFmtId="3" fontId="18" fillId="0" borderId="0" xfId="49" applyNumberFormat="1" applyFont="1" applyAlignment="1">
      <alignment horizontal="center"/>
    </xf>
    <xf numFmtId="3" fontId="18" fillId="0" borderId="0" xfId="49" applyNumberFormat="1" applyFont="1" applyAlignment="1">
      <alignment horizontal="center"/>
    </xf>
    <xf numFmtId="0" fontId="0" fillId="0" borderId="0" xfId="0"/>
    <xf numFmtId="0" fontId="0" fillId="0" borderId="0" xfId="0" applyAlignment="1">
      <alignment wrapText="1"/>
    </xf>
    <xf numFmtId="3" fontId="18" fillId="0" borderId="0" xfId="49" applyNumberFormat="1" applyFont="1" applyAlignment="1">
      <alignment horizontal="center"/>
    </xf>
    <xf numFmtId="3" fontId="0" fillId="0" borderId="0" xfId="0" applyNumberFormat="1"/>
    <xf numFmtId="3" fontId="18" fillId="0" borderId="0" xfId="54" applyNumberFormat="1" applyAlignment="1">
      <alignment horizontal="center"/>
    </xf>
    <xf numFmtId="3" fontId="18" fillId="0" borderId="0" xfId="49" applyNumberFormat="1" applyAlignment="1">
      <alignment horizontal="center"/>
    </xf>
    <xf numFmtId="3" fontId="18" fillId="0" borderId="0" xfId="49" applyNumberFormat="1" applyFont="1" applyAlignment="1">
      <alignment horizontal="center"/>
    </xf>
    <xf numFmtId="0" fontId="0" fillId="0" borderId="0" xfId="0"/>
    <xf numFmtId="3" fontId="18" fillId="0" borderId="0" xfId="54" applyNumberFormat="1" applyAlignment="1">
      <alignment horizontal="center"/>
    </xf>
    <xf numFmtId="3" fontId="18" fillId="0" borderId="0" xfId="54" applyNumberFormat="1" applyAlignment="1">
      <alignment horizontal="center"/>
    </xf>
    <xf numFmtId="49" fontId="0" fillId="0" borderId="0" xfId="0" applyNumberFormat="1" applyFont="1" applyAlignment="1">
      <alignment wrapText="1"/>
    </xf>
    <xf numFmtId="0" fontId="18" fillId="0" borderId="0" xfId="54" applyFill="1" applyAlignment="1">
      <alignment horizontal="right"/>
    </xf>
    <xf numFmtId="0" fontId="19" fillId="0" borderId="0" xfId="54" applyFont="1" applyFill="1" applyAlignment="1">
      <alignment horizontal="right"/>
    </xf>
    <xf numFmtId="0" fontId="0" fillId="0" borderId="0" xfId="0" applyAlignment="1">
      <alignment horizontal="right"/>
    </xf>
    <xf numFmtId="3" fontId="18" fillId="0" borderId="0" xfId="49" applyNumberFormat="1" applyAlignment="1">
      <alignment horizontal="left"/>
    </xf>
    <xf numFmtId="0" fontId="19" fillId="33" borderId="0" xfId="54" applyFont="1" applyFill="1" applyAlignment="1">
      <alignment horizontal="right"/>
    </xf>
    <xf numFmtId="0" fontId="19" fillId="34" borderId="0" xfId="54" applyFont="1" applyFill="1" applyAlignment="1">
      <alignment horizontal="right"/>
    </xf>
    <xf numFmtId="0" fontId="0" fillId="34" borderId="0" xfId="0" applyFill="1"/>
    <xf numFmtId="0" fontId="0" fillId="33" borderId="0" xfId="0" applyFill="1"/>
  </cellXfs>
  <cellStyles count="271">
    <cellStyle name="20% - Accent1" xfId="19" builtinId="30" customBuiltin="1"/>
    <cellStyle name="20% - Accent1 2" xfId="86"/>
    <cellStyle name="20% - Accent2" xfId="23" builtinId="34" customBuiltin="1"/>
    <cellStyle name="20% - Accent2 2" xfId="85"/>
    <cellStyle name="20% - Accent3" xfId="27" builtinId="38" customBuiltin="1"/>
    <cellStyle name="20% - Accent3 2" xfId="81"/>
    <cellStyle name="20% - Accent4" xfId="31" builtinId="42" customBuiltin="1"/>
    <cellStyle name="20% - Accent4 2" xfId="75"/>
    <cellStyle name="20% - Accent5" xfId="35" builtinId="46" customBuiltin="1"/>
    <cellStyle name="20% - Accent5 2" xfId="79"/>
    <cellStyle name="20% - Accent6" xfId="39" builtinId="50" customBuiltin="1"/>
    <cellStyle name="20% - Accent6 2" xfId="72"/>
    <cellStyle name="40% - Accent1" xfId="20" builtinId="31" customBuiltin="1"/>
    <cellStyle name="40% - Accent1 2" xfId="74"/>
    <cellStyle name="40% - Accent2" xfId="24" builtinId="35" customBuiltin="1"/>
    <cellStyle name="40% - Accent2 2" xfId="68"/>
    <cellStyle name="40% - Accent3" xfId="28" builtinId="39" customBuiltin="1"/>
    <cellStyle name="40% - Accent3 2" xfId="83"/>
    <cellStyle name="40% - Accent4" xfId="32" builtinId="43" customBuiltin="1"/>
    <cellStyle name="40% - Accent4 2" xfId="84"/>
    <cellStyle name="40% - Accent5" xfId="36" builtinId="47" customBuiltin="1"/>
    <cellStyle name="40% - Accent5 2" xfId="76"/>
    <cellStyle name="40% - Accent6" xfId="40" builtinId="51" customBuiltin="1"/>
    <cellStyle name="40% - Accent6 2" xfId="77"/>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4"/>
    <cellStyle name="Comma 2 2" xfId="45"/>
    <cellStyle name="Comma 2 3" xfId="63"/>
    <cellStyle name="Comma 2 3 2" xfId="65"/>
    <cellStyle name="Comma 2 3 3" xfId="42"/>
    <cellStyle name="Comma 3" xfId="46"/>
    <cellStyle name="Comma 4" xfId="47"/>
    <cellStyle name="Explanatory Text" xfId="16" builtinId="53" customBuilti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Input" xfId="9" builtinId="20" customBuiltin="1"/>
    <cellStyle name="Linked Cell" xfId="12" builtinId="24" customBuiltin="1"/>
    <cellStyle name="Neutral" xfId="8" builtinId="28" customBuiltin="1"/>
    <cellStyle name="Normal" xfId="0" builtinId="0"/>
    <cellStyle name="Normal 2" xfId="48"/>
    <cellStyle name="Normal 2 2" xfId="57"/>
    <cellStyle name="Normal 2 2 2" xfId="70"/>
    <cellStyle name="Normal 2 3" xfId="56"/>
    <cellStyle name="Normal 2 4" xfId="62"/>
    <cellStyle name="Normal 2 4 2" xfId="64"/>
    <cellStyle name="Normal 2 4 3" xfId="43"/>
    <cellStyle name="Normal 2 5" xfId="97"/>
    <cellStyle name="Normal 2 6" xfId="96"/>
    <cellStyle name="Normal 2 6 2" xfId="98"/>
    <cellStyle name="Normal 3" xfId="49"/>
    <cellStyle name="Normal 3 2" xfId="50"/>
    <cellStyle name="Normal 3 2 2" xfId="82"/>
    <cellStyle name="Normal 3 3" xfId="69"/>
    <cellStyle name="Normal 4" xfId="51"/>
    <cellStyle name="Normal 4 2" xfId="52"/>
    <cellStyle name="Normal 5" xfId="53"/>
    <cellStyle name="Normal 5 2" xfId="66"/>
    <cellStyle name="Normal 5 2 2" xfId="87"/>
    <cellStyle name="Normal 5 3" xfId="80"/>
    <cellStyle name="Normal 5 3 2" xfId="88"/>
    <cellStyle name="Normal 5 4" xfId="89"/>
    <cellStyle name="Normal 5 5" xfId="67"/>
    <cellStyle name="Normal 6" xfId="54"/>
    <cellStyle name="Normal 7" xfId="55"/>
    <cellStyle name="Normal 7 2" xfId="59"/>
    <cellStyle name="Normal 7 3" xfId="60"/>
    <cellStyle name="Normal 7 3 2" xfId="61"/>
    <cellStyle name="Normal 7 4" xfId="90"/>
    <cellStyle name="Normal 8" xfId="73"/>
    <cellStyle name="Normal 8 2" xfId="91"/>
    <cellStyle name="Note" xfId="15" builtinId="10" customBuiltin="1"/>
    <cellStyle name="Note 2" xfId="58"/>
    <cellStyle name="Note 2 2" xfId="92"/>
    <cellStyle name="Note 3" xfId="71"/>
    <cellStyle name="Note 3 2" xfId="93"/>
    <cellStyle name="Note 4" xfId="94"/>
    <cellStyle name="Output" xfId="10" builtinId="21" customBuiltin="1"/>
    <cellStyle name="Percent 2" xfId="78"/>
    <cellStyle name="Percent 3" xfId="95"/>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USA NOx Emissions</a:t>
            </a:r>
          </a:p>
        </c:rich>
      </c:tx>
      <c:layout>
        <c:manualLayout>
          <c:xMode val="edge"/>
          <c:yMode val="edge"/>
          <c:x val="0.309298606904906"/>
          <c:y val="0.0"/>
        </c:manualLayout>
      </c:layout>
      <c:overlay val="0"/>
    </c:title>
    <c:autoTitleDeleted val="0"/>
    <c:plotArea>
      <c:layout>
        <c:manualLayout>
          <c:layoutTarget val="inner"/>
          <c:xMode val="edge"/>
          <c:yMode val="edge"/>
          <c:x val="0.162945689481123"/>
          <c:y val="0.149812618359414"/>
          <c:w val="0.740944478094084"/>
          <c:h val="0.732841954882222"/>
        </c:manualLayout>
      </c:layout>
      <c:scatterChart>
        <c:scatterStyle val="lineMarker"/>
        <c:varyColors val="0"/>
        <c:ser>
          <c:idx val="0"/>
          <c:order val="0"/>
          <c:tx>
            <c:strRef>
              <c:f>'NOX-Org_and_adj'!$A$16</c:f>
              <c:strCache>
                <c:ptCount val="1"/>
                <c:pt idx="0">
                  <c:v>HIGHWAY VEHICLES</c:v>
                </c:pt>
              </c:strCache>
            </c:strRef>
          </c:tx>
          <c:marker>
            <c:symbol val="none"/>
          </c:marker>
          <c:xVal>
            <c:numRef>
              <c:f>'NOX-Org_and_adj'!$B$5:$AD$5</c:f>
              <c:numCache>
                <c:formatCode>General</c:formatCode>
                <c:ptCount val="29"/>
                <c:pt idx="0">
                  <c:v>1970.0</c:v>
                </c:pt>
                <c:pt idx="1">
                  <c:v>1975.0</c:v>
                </c:pt>
                <c:pt idx="2">
                  <c:v>1980.0</c:v>
                </c:pt>
                <c:pt idx="3">
                  <c:v>1985.0</c:v>
                </c:pt>
                <c:pt idx="4">
                  <c:v>1990.0</c:v>
                </c:pt>
                <c:pt idx="5">
                  <c:v>1991.0</c:v>
                </c:pt>
                <c:pt idx="6">
                  <c:v>1992.0</c:v>
                </c:pt>
                <c:pt idx="7">
                  <c:v>1993.0</c:v>
                </c:pt>
                <c:pt idx="8">
                  <c:v>1994.0</c:v>
                </c:pt>
                <c:pt idx="9">
                  <c:v>1995.0</c:v>
                </c:pt>
                <c:pt idx="10">
                  <c:v>1996.0</c:v>
                </c:pt>
                <c:pt idx="11">
                  <c:v>1997.0</c:v>
                </c:pt>
                <c:pt idx="12">
                  <c:v>1998.0</c:v>
                </c:pt>
                <c:pt idx="13">
                  <c:v>1999.0</c:v>
                </c:pt>
                <c:pt idx="14">
                  <c:v>2000.0</c:v>
                </c:pt>
                <c:pt idx="15">
                  <c:v>2001.0</c:v>
                </c:pt>
                <c:pt idx="16">
                  <c:v>2002.0</c:v>
                </c:pt>
                <c:pt idx="17">
                  <c:v>2003.0</c:v>
                </c:pt>
                <c:pt idx="18">
                  <c:v>2004.0</c:v>
                </c:pt>
                <c:pt idx="19">
                  <c:v>2005.0</c:v>
                </c:pt>
                <c:pt idx="20">
                  <c:v>2006.0</c:v>
                </c:pt>
                <c:pt idx="21">
                  <c:v>2007.0</c:v>
                </c:pt>
                <c:pt idx="22">
                  <c:v>2008.0</c:v>
                </c:pt>
                <c:pt idx="23">
                  <c:v>2009.0</c:v>
                </c:pt>
                <c:pt idx="24">
                  <c:v>2010.0</c:v>
                </c:pt>
                <c:pt idx="25">
                  <c:v>2011.0</c:v>
                </c:pt>
                <c:pt idx="26">
                  <c:v>2012.0</c:v>
                </c:pt>
                <c:pt idx="27">
                  <c:v>2013.0</c:v>
                </c:pt>
                <c:pt idx="28">
                  <c:v>2014.0</c:v>
                </c:pt>
              </c:numCache>
            </c:numRef>
          </c:xVal>
          <c:yVal>
            <c:numRef>
              <c:f>'NOX-Org_and_adj'!$B$16:$AD$16</c:f>
              <c:numCache>
                <c:formatCode>#,##0</c:formatCode>
                <c:ptCount val="29"/>
                <c:pt idx="0">
                  <c:v>12624.0</c:v>
                </c:pt>
                <c:pt idx="1">
                  <c:v>12061.0</c:v>
                </c:pt>
                <c:pt idx="2">
                  <c:v>11493.0</c:v>
                </c:pt>
                <c:pt idx="3">
                  <c:v>10932.0</c:v>
                </c:pt>
                <c:pt idx="4">
                  <c:v>9592.0</c:v>
                </c:pt>
                <c:pt idx="5">
                  <c:v>9449.0</c:v>
                </c:pt>
                <c:pt idx="6">
                  <c:v>9306.0</c:v>
                </c:pt>
                <c:pt idx="7">
                  <c:v>9162.0</c:v>
                </c:pt>
                <c:pt idx="8">
                  <c:v>9019.0</c:v>
                </c:pt>
                <c:pt idx="9">
                  <c:v>8876.0</c:v>
                </c:pt>
                <c:pt idx="10">
                  <c:v>8732.74396</c:v>
                </c:pt>
                <c:pt idx="11">
                  <c:v>8791.787279999999</c:v>
                </c:pt>
                <c:pt idx="12">
                  <c:v>8619.268169999999</c:v>
                </c:pt>
                <c:pt idx="13">
                  <c:v>8371.33743</c:v>
                </c:pt>
                <c:pt idx="14">
                  <c:v>8393.521859999999</c:v>
                </c:pt>
                <c:pt idx="15">
                  <c:v>7774.19591</c:v>
                </c:pt>
                <c:pt idx="16">
                  <c:v>10337.27626000641</c:v>
                </c:pt>
                <c:pt idx="17">
                  <c:v>9670.766443721591</c:v>
                </c:pt>
                <c:pt idx="18">
                  <c:v>9004.25662743678</c:v>
                </c:pt>
                <c:pt idx="19">
                  <c:v>8337.746811151968</c:v>
                </c:pt>
                <c:pt idx="20">
                  <c:v>7992.07532887438</c:v>
                </c:pt>
                <c:pt idx="21">
                  <c:v>7646.403846596791</c:v>
                </c:pt>
                <c:pt idx="22">
                  <c:v>6941.43485735451</c:v>
                </c:pt>
                <c:pt idx="23">
                  <c:v>6206.306086120233</c:v>
                </c:pt>
                <c:pt idx="24">
                  <c:v>5701.116693317036</c:v>
                </c:pt>
                <c:pt idx="25">
                  <c:v>5870.346431050558</c:v>
                </c:pt>
                <c:pt idx="26">
                  <c:v>5409.937240013646</c:v>
                </c:pt>
                <c:pt idx="27">
                  <c:v>4949.528048976734</c:v>
                </c:pt>
                <c:pt idx="28">
                  <c:v>4489.118857939821</c:v>
                </c:pt>
              </c:numCache>
            </c:numRef>
          </c:yVal>
          <c:smooth val="0"/>
        </c:ser>
        <c:ser>
          <c:idx val="1"/>
          <c:order val="1"/>
          <c:tx>
            <c:strRef>
              <c:f>'NOX-Org_and_adj'!$A$40</c:f>
              <c:strCache>
                <c:ptCount val="1"/>
                <c:pt idx="0">
                  <c:v>Adj Highway</c:v>
                </c:pt>
              </c:strCache>
            </c:strRef>
          </c:tx>
          <c:marker>
            <c:symbol val="none"/>
          </c:marker>
          <c:xVal>
            <c:numRef>
              <c:f>'NOX-Org_and_adj'!$B$5:$AD$5</c:f>
              <c:numCache>
                <c:formatCode>General</c:formatCode>
                <c:ptCount val="29"/>
                <c:pt idx="0">
                  <c:v>1970.0</c:v>
                </c:pt>
                <c:pt idx="1">
                  <c:v>1975.0</c:v>
                </c:pt>
                <c:pt idx="2">
                  <c:v>1980.0</c:v>
                </c:pt>
                <c:pt idx="3">
                  <c:v>1985.0</c:v>
                </c:pt>
                <c:pt idx="4">
                  <c:v>1990.0</c:v>
                </c:pt>
                <c:pt idx="5">
                  <c:v>1991.0</c:v>
                </c:pt>
                <c:pt idx="6">
                  <c:v>1992.0</c:v>
                </c:pt>
                <c:pt idx="7">
                  <c:v>1993.0</c:v>
                </c:pt>
                <c:pt idx="8">
                  <c:v>1994.0</c:v>
                </c:pt>
                <c:pt idx="9">
                  <c:v>1995.0</c:v>
                </c:pt>
                <c:pt idx="10">
                  <c:v>1996.0</c:v>
                </c:pt>
                <c:pt idx="11">
                  <c:v>1997.0</c:v>
                </c:pt>
                <c:pt idx="12">
                  <c:v>1998.0</c:v>
                </c:pt>
                <c:pt idx="13">
                  <c:v>1999.0</c:v>
                </c:pt>
                <c:pt idx="14">
                  <c:v>2000.0</c:v>
                </c:pt>
                <c:pt idx="15">
                  <c:v>2001.0</c:v>
                </c:pt>
                <c:pt idx="16">
                  <c:v>2002.0</c:v>
                </c:pt>
                <c:pt idx="17">
                  <c:v>2003.0</c:v>
                </c:pt>
                <c:pt idx="18">
                  <c:v>2004.0</c:v>
                </c:pt>
                <c:pt idx="19">
                  <c:v>2005.0</c:v>
                </c:pt>
                <c:pt idx="20">
                  <c:v>2006.0</c:v>
                </c:pt>
                <c:pt idx="21">
                  <c:v>2007.0</c:v>
                </c:pt>
                <c:pt idx="22">
                  <c:v>2008.0</c:v>
                </c:pt>
                <c:pt idx="23">
                  <c:v>2009.0</c:v>
                </c:pt>
                <c:pt idx="24">
                  <c:v>2010.0</c:v>
                </c:pt>
                <c:pt idx="25">
                  <c:v>2011.0</c:v>
                </c:pt>
                <c:pt idx="26">
                  <c:v>2012.0</c:v>
                </c:pt>
                <c:pt idx="27">
                  <c:v>2013.0</c:v>
                </c:pt>
                <c:pt idx="28">
                  <c:v>2014.0</c:v>
                </c:pt>
              </c:numCache>
            </c:numRef>
          </c:xVal>
          <c:yVal>
            <c:numRef>
              <c:f>'NOX-Org_and_adj'!$B$40:$AD$40</c:f>
              <c:numCache>
                <c:formatCode>#,##0</c:formatCode>
                <c:ptCount val="29"/>
                <c:pt idx="0">
                  <c:v>12624.0</c:v>
                </c:pt>
                <c:pt idx="1">
                  <c:v>12061.0</c:v>
                </c:pt>
                <c:pt idx="2">
                  <c:v>11493.0</c:v>
                </c:pt>
                <c:pt idx="3">
                  <c:v>10932.0</c:v>
                </c:pt>
                <c:pt idx="4">
                  <c:v>9592.0</c:v>
                </c:pt>
                <c:pt idx="5">
                  <c:v>9449.0</c:v>
                </c:pt>
                <c:pt idx="6">
                  <c:v>9306.0</c:v>
                </c:pt>
                <c:pt idx="7">
                  <c:v>9162.0</c:v>
                </c:pt>
                <c:pt idx="8">
                  <c:v>9019.0</c:v>
                </c:pt>
                <c:pt idx="9">
                  <c:v>8876.0</c:v>
                </c:pt>
                <c:pt idx="10">
                  <c:v>8732.74396</c:v>
                </c:pt>
                <c:pt idx="11">
                  <c:v>8791.787279999999</c:v>
                </c:pt>
                <c:pt idx="12">
                  <c:v>8743.440164969417</c:v>
                </c:pt>
                <c:pt idx="13">
                  <c:v>8619.681419938835</c:v>
                </c:pt>
                <c:pt idx="14">
                  <c:v>8766.037844908251</c:v>
                </c:pt>
                <c:pt idx="15">
                  <c:v>8434.524299877672</c:v>
                </c:pt>
                <c:pt idx="16">
                  <c:v>8332.603389847121</c:v>
                </c:pt>
                <c:pt idx="17">
                  <c:v>8026.88700841165</c:v>
                </c:pt>
                <c:pt idx="18">
                  <c:v>7982.867991236319</c:v>
                </c:pt>
                <c:pt idx="19">
                  <c:v>7377.442535574306</c:v>
                </c:pt>
                <c:pt idx="20">
                  <c:v>7092.855413919542</c:v>
                </c:pt>
                <c:pt idx="21">
                  <c:v>6808.268292264752</c:v>
                </c:pt>
                <c:pt idx="22">
                  <c:v>6164.383663645296</c:v>
                </c:pt>
                <c:pt idx="23">
                  <c:v>5490.339253033816</c:v>
                </c:pt>
                <c:pt idx="24">
                  <c:v>5061.642763397547</c:v>
                </c:pt>
                <c:pt idx="25">
                  <c:v>5211.890604904571</c:v>
                </c:pt>
                <c:pt idx="26">
                  <c:v>4803.123871056538</c:v>
                </c:pt>
                <c:pt idx="27">
                  <c:v>4394.357137208504</c:v>
                </c:pt>
                <c:pt idx="28">
                  <c:v>3985.590403360471</c:v>
                </c:pt>
              </c:numCache>
            </c:numRef>
          </c:yVal>
          <c:smooth val="0"/>
        </c:ser>
        <c:ser>
          <c:idx val="2"/>
          <c:order val="2"/>
          <c:tx>
            <c:strRef>
              <c:f>'NOX-Org_and_adj'!$A$17</c:f>
              <c:strCache>
                <c:ptCount val="1"/>
                <c:pt idx="0">
                  <c:v>OFF-HIGHWAY</c:v>
                </c:pt>
              </c:strCache>
            </c:strRef>
          </c:tx>
          <c:marker>
            <c:symbol val="none"/>
          </c:marker>
          <c:xVal>
            <c:numRef>
              <c:f>'NOX-Org_and_adj'!$B$5:$AD$5</c:f>
              <c:numCache>
                <c:formatCode>General</c:formatCode>
                <c:ptCount val="29"/>
                <c:pt idx="0">
                  <c:v>1970.0</c:v>
                </c:pt>
                <c:pt idx="1">
                  <c:v>1975.0</c:v>
                </c:pt>
                <c:pt idx="2">
                  <c:v>1980.0</c:v>
                </c:pt>
                <c:pt idx="3">
                  <c:v>1985.0</c:v>
                </c:pt>
                <c:pt idx="4">
                  <c:v>1990.0</c:v>
                </c:pt>
                <c:pt idx="5">
                  <c:v>1991.0</c:v>
                </c:pt>
                <c:pt idx="6">
                  <c:v>1992.0</c:v>
                </c:pt>
                <c:pt idx="7">
                  <c:v>1993.0</c:v>
                </c:pt>
                <c:pt idx="8">
                  <c:v>1994.0</c:v>
                </c:pt>
                <c:pt idx="9">
                  <c:v>1995.0</c:v>
                </c:pt>
                <c:pt idx="10">
                  <c:v>1996.0</c:v>
                </c:pt>
                <c:pt idx="11">
                  <c:v>1997.0</c:v>
                </c:pt>
                <c:pt idx="12">
                  <c:v>1998.0</c:v>
                </c:pt>
                <c:pt idx="13">
                  <c:v>1999.0</c:v>
                </c:pt>
                <c:pt idx="14">
                  <c:v>2000.0</c:v>
                </c:pt>
                <c:pt idx="15">
                  <c:v>2001.0</c:v>
                </c:pt>
                <c:pt idx="16">
                  <c:v>2002.0</c:v>
                </c:pt>
                <c:pt idx="17">
                  <c:v>2003.0</c:v>
                </c:pt>
                <c:pt idx="18">
                  <c:v>2004.0</c:v>
                </c:pt>
                <c:pt idx="19">
                  <c:v>2005.0</c:v>
                </c:pt>
                <c:pt idx="20">
                  <c:v>2006.0</c:v>
                </c:pt>
                <c:pt idx="21">
                  <c:v>2007.0</c:v>
                </c:pt>
                <c:pt idx="22">
                  <c:v>2008.0</c:v>
                </c:pt>
                <c:pt idx="23">
                  <c:v>2009.0</c:v>
                </c:pt>
                <c:pt idx="24">
                  <c:v>2010.0</c:v>
                </c:pt>
                <c:pt idx="25">
                  <c:v>2011.0</c:v>
                </c:pt>
                <c:pt idx="26">
                  <c:v>2012.0</c:v>
                </c:pt>
                <c:pt idx="27">
                  <c:v>2013.0</c:v>
                </c:pt>
                <c:pt idx="28">
                  <c:v>2014.0</c:v>
                </c:pt>
              </c:numCache>
            </c:numRef>
          </c:xVal>
          <c:yVal>
            <c:numRef>
              <c:f>'NOX-Org_and_adj'!$B$17:$AD$17</c:f>
              <c:numCache>
                <c:formatCode>#,##0</c:formatCode>
                <c:ptCount val="29"/>
                <c:pt idx="0">
                  <c:v>2652.0</c:v>
                </c:pt>
                <c:pt idx="1">
                  <c:v>2968.0</c:v>
                </c:pt>
                <c:pt idx="2">
                  <c:v>3353.0</c:v>
                </c:pt>
                <c:pt idx="3">
                  <c:v>3576.0</c:v>
                </c:pt>
                <c:pt idx="4">
                  <c:v>3781.0</c:v>
                </c:pt>
                <c:pt idx="5">
                  <c:v>3849.0</c:v>
                </c:pt>
                <c:pt idx="6">
                  <c:v>3915.0</c:v>
                </c:pt>
                <c:pt idx="7">
                  <c:v>3981.0</c:v>
                </c:pt>
                <c:pt idx="8">
                  <c:v>4047.0</c:v>
                </c:pt>
                <c:pt idx="9">
                  <c:v>4113.0</c:v>
                </c:pt>
                <c:pt idx="10">
                  <c:v>4179.20856</c:v>
                </c:pt>
                <c:pt idx="11">
                  <c:v>4178.12688</c:v>
                </c:pt>
                <c:pt idx="12">
                  <c:v>4156.34567</c:v>
                </c:pt>
                <c:pt idx="13">
                  <c:v>4084.415599</c:v>
                </c:pt>
                <c:pt idx="14">
                  <c:v>4166.966254</c:v>
                </c:pt>
                <c:pt idx="15">
                  <c:v>4156.019338</c:v>
                </c:pt>
                <c:pt idx="16">
                  <c:v>4863.692612056843</c:v>
                </c:pt>
                <c:pt idx="17">
                  <c:v>4667.373398337406</c:v>
                </c:pt>
                <c:pt idx="18">
                  <c:v>4471.054184617968</c:v>
                </c:pt>
                <c:pt idx="19">
                  <c:v>4274.734970898532</c:v>
                </c:pt>
                <c:pt idx="20">
                  <c:v>3897.900521501968</c:v>
                </c:pt>
                <c:pt idx="21">
                  <c:v>3521.066072105404</c:v>
                </c:pt>
                <c:pt idx="22">
                  <c:v>3484.765221789575</c:v>
                </c:pt>
                <c:pt idx="23">
                  <c:v>3391.365977416888</c:v>
                </c:pt>
                <c:pt idx="24">
                  <c:v>3315.47398353404</c:v>
                </c:pt>
                <c:pt idx="25">
                  <c:v>3081.378331833876</c:v>
                </c:pt>
                <c:pt idx="26">
                  <c:v>2943.950024624336</c:v>
                </c:pt>
                <c:pt idx="27">
                  <c:v>2806.521717414797</c:v>
                </c:pt>
                <c:pt idx="28">
                  <c:v>2669.093410205256</c:v>
                </c:pt>
              </c:numCache>
            </c:numRef>
          </c:yVal>
          <c:smooth val="0"/>
        </c:ser>
        <c:ser>
          <c:idx val="3"/>
          <c:order val="3"/>
          <c:tx>
            <c:strRef>
              <c:f>'NOX-Org_and_adj'!$A$49</c:f>
              <c:strCache>
                <c:ptCount val="1"/>
                <c:pt idx="0">
                  <c:v>Adj Off Highway</c:v>
                </c:pt>
              </c:strCache>
            </c:strRef>
          </c:tx>
          <c:marker>
            <c:symbol val="none"/>
          </c:marker>
          <c:xVal>
            <c:numRef>
              <c:f>'NOX-Org_and_adj'!$B$5:$AD$5</c:f>
              <c:numCache>
                <c:formatCode>General</c:formatCode>
                <c:ptCount val="29"/>
                <c:pt idx="0">
                  <c:v>1970.0</c:v>
                </c:pt>
                <c:pt idx="1">
                  <c:v>1975.0</c:v>
                </c:pt>
                <c:pt idx="2">
                  <c:v>1980.0</c:v>
                </c:pt>
                <c:pt idx="3">
                  <c:v>1985.0</c:v>
                </c:pt>
                <c:pt idx="4">
                  <c:v>1990.0</c:v>
                </c:pt>
                <c:pt idx="5">
                  <c:v>1991.0</c:v>
                </c:pt>
                <c:pt idx="6">
                  <c:v>1992.0</c:v>
                </c:pt>
                <c:pt idx="7">
                  <c:v>1993.0</c:v>
                </c:pt>
                <c:pt idx="8">
                  <c:v>1994.0</c:v>
                </c:pt>
                <c:pt idx="9">
                  <c:v>1995.0</c:v>
                </c:pt>
                <c:pt idx="10">
                  <c:v>1996.0</c:v>
                </c:pt>
                <c:pt idx="11">
                  <c:v>1997.0</c:v>
                </c:pt>
                <c:pt idx="12">
                  <c:v>1998.0</c:v>
                </c:pt>
                <c:pt idx="13">
                  <c:v>1999.0</c:v>
                </c:pt>
                <c:pt idx="14">
                  <c:v>2000.0</c:v>
                </c:pt>
                <c:pt idx="15">
                  <c:v>2001.0</c:v>
                </c:pt>
                <c:pt idx="16">
                  <c:v>2002.0</c:v>
                </c:pt>
                <c:pt idx="17">
                  <c:v>2003.0</c:v>
                </c:pt>
                <c:pt idx="18">
                  <c:v>2004.0</c:v>
                </c:pt>
                <c:pt idx="19">
                  <c:v>2005.0</c:v>
                </c:pt>
                <c:pt idx="20">
                  <c:v>2006.0</c:v>
                </c:pt>
                <c:pt idx="21">
                  <c:v>2007.0</c:v>
                </c:pt>
                <c:pt idx="22">
                  <c:v>2008.0</c:v>
                </c:pt>
                <c:pt idx="23">
                  <c:v>2009.0</c:v>
                </c:pt>
                <c:pt idx="24">
                  <c:v>2010.0</c:v>
                </c:pt>
                <c:pt idx="25">
                  <c:v>2011.0</c:v>
                </c:pt>
                <c:pt idx="26">
                  <c:v>2012.0</c:v>
                </c:pt>
                <c:pt idx="27">
                  <c:v>2013.0</c:v>
                </c:pt>
                <c:pt idx="28">
                  <c:v>2014.0</c:v>
                </c:pt>
              </c:numCache>
            </c:numRef>
          </c:xVal>
          <c:yVal>
            <c:numRef>
              <c:f>'NOX-Org_and_adj'!$B$49:$AD$49</c:f>
              <c:numCache>
                <c:formatCode>#,##0</c:formatCode>
                <c:ptCount val="29"/>
                <c:pt idx="0">
                  <c:v>2652.0</c:v>
                </c:pt>
                <c:pt idx="1">
                  <c:v>2968.0</c:v>
                </c:pt>
                <c:pt idx="2">
                  <c:v>3353.0</c:v>
                </c:pt>
                <c:pt idx="3">
                  <c:v>3576.0</c:v>
                </c:pt>
                <c:pt idx="4">
                  <c:v>3781.0</c:v>
                </c:pt>
                <c:pt idx="5">
                  <c:v>3849.0</c:v>
                </c:pt>
                <c:pt idx="6">
                  <c:v>3915.0</c:v>
                </c:pt>
                <c:pt idx="7">
                  <c:v>3981.0</c:v>
                </c:pt>
                <c:pt idx="8">
                  <c:v>4047.0</c:v>
                </c:pt>
                <c:pt idx="9">
                  <c:v>4113.0</c:v>
                </c:pt>
                <c:pt idx="10">
                  <c:v>4179.20856</c:v>
                </c:pt>
                <c:pt idx="11">
                  <c:v>4178.12688</c:v>
                </c:pt>
                <c:pt idx="12">
                  <c:v>4280.517664969417</c:v>
                </c:pt>
                <c:pt idx="13">
                  <c:v>4332.759588938835</c:v>
                </c:pt>
                <c:pt idx="14">
                  <c:v>4539.482238908253</c:v>
                </c:pt>
                <c:pt idx="15">
                  <c:v>4638.34382807767</c:v>
                </c:pt>
                <c:pt idx="16">
                  <c:v>4759.156373047087</c:v>
                </c:pt>
                <c:pt idx="17">
                  <c:v>4396.780372893647</c:v>
                </c:pt>
                <c:pt idx="18">
                  <c:v>3975.419160863333</c:v>
                </c:pt>
                <c:pt idx="19">
                  <c:v>3807.151772776554</c:v>
                </c:pt>
                <c:pt idx="20">
                  <c:v>3458.369149012649</c:v>
                </c:pt>
                <c:pt idx="21">
                  <c:v>3109.586525248743</c:v>
                </c:pt>
                <c:pt idx="22">
                  <c:v>3101.337500565572</c:v>
                </c:pt>
                <c:pt idx="23">
                  <c:v>3035.990081825544</c:v>
                </c:pt>
                <c:pt idx="24">
                  <c:v>2943.589089425202</c:v>
                </c:pt>
                <c:pt idx="25">
                  <c:v>2735.751112216291</c:v>
                </c:pt>
                <c:pt idx="26">
                  <c:v>2613.737648171861</c:v>
                </c:pt>
                <c:pt idx="27">
                  <c:v>2491.724184127429</c:v>
                </c:pt>
                <c:pt idx="28">
                  <c:v>2369.710720082999</c:v>
                </c:pt>
              </c:numCache>
            </c:numRef>
          </c:yVal>
          <c:smooth val="0"/>
        </c:ser>
        <c:dLbls>
          <c:showLegendKey val="0"/>
          <c:showVal val="0"/>
          <c:showCatName val="0"/>
          <c:showSerName val="0"/>
          <c:showPercent val="0"/>
          <c:showBubbleSize val="0"/>
        </c:dLbls>
        <c:axId val="-2121886056"/>
        <c:axId val="-2121882904"/>
      </c:scatterChart>
      <c:valAx>
        <c:axId val="-2121886056"/>
        <c:scaling>
          <c:orientation val="minMax"/>
          <c:min val="1970.0"/>
        </c:scaling>
        <c:delete val="0"/>
        <c:axPos val="b"/>
        <c:numFmt formatCode="General" sourceLinked="1"/>
        <c:majorTickMark val="out"/>
        <c:minorTickMark val="none"/>
        <c:tickLblPos val="nextTo"/>
        <c:crossAx val="-2121882904"/>
        <c:crosses val="autoZero"/>
        <c:crossBetween val="midCat"/>
      </c:valAx>
      <c:valAx>
        <c:axId val="-2121882904"/>
        <c:scaling>
          <c:orientation val="minMax"/>
        </c:scaling>
        <c:delete val="0"/>
        <c:axPos val="l"/>
        <c:majorGridlines/>
        <c:title>
          <c:tx>
            <c:rich>
              <a:bodyPr rot="-5400000" vert="horz"/>
              <a:lstStyle/>
              <a:p>
                <a:pPr>
                  <a:defRPr/>
                </a:pPr>
                <a:r>
                  <a:rPr lang="en-US"/>
                  <a:t>NOx Emissions (000 Tons)</a:t>
                </a:r>
              </a:p>
            </c:rich>
          </c:tx>
          <c:overlay val="0"/>
        </c:title>
        <c:numFmt formatCode="#,##0" sourceLinked="1"/>
        <c:majorTickMark val="out"/>
        <c:minorTickMark val="none"/>
        <c:tickLblPos val="nextTo"/>
        <c:crossAx val="-2121886056"/>
        <c:crosses val="autoZero"/>
        <c:crossBetween val="midCat"/>
      </c:valAx>
      <c:spPr>
        <a:ln>
          <a:solidFill>
            <a:schemeClr val="tx1"/>
          </a:solidFill>
        </a:ln>
      </c:spPr>
    </c:plotArea>
    <c:legend>
      <c:legendPos val="r"/>
      <c:layout>
        <c:manualLayout>
          <c:xMode val="edge"/>
          <c:yMode val="edge"/>
          <c:x val="0.66135542432196"/>
          <c:y val="0.0380420676582094"/>
          <c:w val="0.331738188976378"/>
          <c:h val="0.270053951589385"/>
        </c:manualLayout>
      </c:layout>
      <c:overlay val="0"/>
      <c:spPr>
        <a:solidFill>
          <a:schemeClr val="bg1"/>
        </a:solidFill>
        <a:ln>
          <a:solidFill>
            <a:schemeClr val="tx1"/>
          </a:solidFill>
        </a:ln>
      </c:spPr>
      <c:txPr>
        <a:bodyPr/>
        <a:lstStyle/>
        <a:p>
          <a:pPr>
            <a:defRPr sz="1000"/>
          </a:pPr>
          <a:endParaRPr lang="en-US"/>
        </a:p>
      </c:txPr>
    </c:legend>
    <c:plotVisOnly val="1"/>
    <c:dispBlanksAs val="gap"/>
    <c:showDLblsOverMax val="0"/>
  </c:chart>
  <c:spPr>
    <a:ln>
      <a:noFill/>
    </a:ln>
  </c:spPr>
  <c:txPr>
    <a:bodyPr/>
    <a:lstStyle/>
    <a:p>
      <a:pPr>
        <a:defRPr sz="1200">
          <a:latin typeface="Times"/>
          <a:cs typeface="Times"/>
        </a:defRPr>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USA NH3 Emissions</a:t>
            </a:r>
          </a:p>
        </c:rich>
      </c:tx>
      <c:layout>
        <c:manualLayout>
          <c:xMode val="edge"/>
          <c:yMode val="edge"/>
          <c:x val="0.309298606904906"/>
          <c:y val="0.0"/>
        </c:manualLayout>
      </c:layout>
      <c:overlay val="0"/>
    </c:title>
    <c:autoTitleDeleted val="0"/>
    <c:plotArea>
      <c:layout>
        <c:manualLayout>
          <c:layoutTarget val="inner"/>
          <c:xMode val="edge"/>
          <c:yMode val="edge"/>
          <c:x val="0.162945689481123"/>
          <c:y val="0.149812618359414"/>
          <c:w val="0.740944478094084"/>
          <c:h val="0.732841954882222"/>
        </c:manualLayout>
      </c:layout>
      <c:scatterChart>
        <c:scatterStyle val="lineMarker"/>
        <c:varyColors val="0"/>
        <c:ser>
          <c:idx val="1"/>
          <c:order val="0"/>
          <c:tx>
            <c:strRef>
              <c:f>'NH3-Org_and_Adj'!$A$42</c:f>
              <c:strCache>
                <c:ptCount val="1"/>
                <c:pt idx="0">
                  <c:v>Adj Miscellaneous</c:v>
                </c:pt>
              </c:strCache>
            </c:strRef>
          </c:tx>
          <c:marker>
            <c:symbol val="none"/>
          </c:marker>
          <c:xVal>
            <c:numRef>
              <c:f>'NH3-Org_and_Adj'!$B$4:$Z$4</c:f>
              <c:numCache>
                <c:formatCode>General</c:formatCode>
                <c:ptCount val="25"/>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pt idx="23">
                  <c:v>2013.0</c:v>
                </c:pt>
                <c:pt idx="24">
                  <c:v>2014.0</c:v>
                </c:pt>
              </c:numCache>
            </c:numRef>
          </c:xVal>
          <c:yVal>
            <c:numRef>
              <c:f>'NH3-Org_and_Adj'!$B$42:$Z$42</c:f>
              <c:numCache>
                <c:formatCode>#,##0</c:formatCode>
                <c:ptCount val="25"/>
                <c:pt idx="0">
                  <c:v>2759.28913254318</c:v>
                </c:pt>
                <c:pt idx="1">
                  <c:v>2790.135590772302</c:v>
                </c:pt>
                <c:pt idx="2">
                  <c:v>2820.982049001425</c:v>
                </c:pt>
                <c:pt idx="3">
                  <c:v>2862.110659973588</c:v>
                </c:pt>
                <c:pt idx="4">
                  <c:v>2903.239270945752</c:v>
                </c:pt>
                <c:pt idx="5">
                  <c:v>2944.367881917915</c:v>
                </c:pt>
                <c:pt idx="6">
                  <c:v>3039.11057505022</c:v>
                </c:pt>
                <c:pt idx="7">
                  <c:v>3080.97362550403</c:v>
                </c:pt>
                <c:pt idx="8">
                  <c:v>3171.30968174646</c:v>
                </c:pt>
                <c:pt idx="9">
                  <c:v>3206.562776865457</c:v>
                </c:pt>
                <c:pt idx="10">
                  <c:v>3233.73703768635</c:v>
                </c:pt>
                <c:pt idx="11">
                  <c:v>3177.0</c:v>
                </c:pt>
                <c:pt idx="12">
                  <c:v>3538.980106566522</c:v>
                </c:pt>
                <c:pt idx="13">
                  <c:v>3554.417670068045</c:v>
                </c:pt>
                <c:pt idx="14">
                  <c:v>3569.855233569567</c:v>
                </c:pt>
                <c:pt idx="15">
                  <c:v>3490.47875120269</c:v>
                </c:pt>
                <c:pt idx="16">
                  <c:v>3647.88766258596</c:v>
                </c:pt>
                <c:pt idx="17">
                  <c:v>3805.29657396923</c:v>
                </c:pt>
                <c:pt idx="18">
                  <c:v>3962.705485355584</c:v>
                </c:pt>
                <c:pt idx="19">
                  <c:v>3939.82407338467</c:v>
                </c:pt>
                <c:pt idx="20">
                  <c:v>3916.942661413756</c:v>
                </c:pt>
                <c:pt idx="21">
                  <c:v>3899.201333797297</c:v>
                </c:pt>
                <c:pt idx="22">
                  <c:v>3899.201333797297</c:v>
                </c:pt>
                <c:pt idx="23">
                  <c:v>3899.201333797297</c:v>
                </c:pt>
                <c:pt idx="24">
                  <c:v>3899.201333797297</c:v>
                </c:pt>
              </c:numCache>
            </c:numRef>
          </c:yVal>
          <c:smooth val="0"/>
        </c:ser>
        <c:ser>
          <c:idx val="0"/>
          <c:order val="1"/>
          <c:tx>
            <c:strRef>
              <c:f>'NH3-Org_and_Adj'!$A$17</c:f>
              <c:strCache>
                <c:ptCount val="1"/>
                <c:pt idx="0">
                  <c:v>MISCELLANEOUS</c:v>
                </c:pt>
              </c:strCache>
            </c:strRef>
          </c:tx>
          <c:marker>
            <c:symbol val="none"/>
          </c:marker>
          <c:xVal>
            <c:numRef>
              <c:f>'NH3-Org_and_Adj'!$B$4:$Z$4</c:f>
              <c:numCache>
                <c:formatCode>General</c:formatCode>
                <c:ptCount val="25"/>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pt idx="23">
                  <c:v>2013.0</c:v>
                </c:pt>
                <c:pt idx="24">
                  <c:v>2014.0</c:v>
                </c:pt>
              </c:numCache>
            </c:numRef>
          </c:xVal>
          <c:yVal>
            <c:numRef>
              <c:f>'NH3-Org_and_Adj'!$B$17:$Z$17</c:f>
              <c:numCache>
                <c:formatCode>#,##0</c:formatCode>
                <c:ptCount val="25"/>
                <c:pt idx="0">
                  <c:v>3757.0</c:v>
                </c:pt>
                <c:pt idx="1">
                  <c:v>3799.0</c:v>
                </c:pt>
                <c:pt idx="2">
                  <c:v>3841.0</c:v>
                </c:pt>
                <c:pt idx="3">
                  <c:v>3897.0</c:v>
                </c:pt>
                <c:pt idx="4">
                  <c:v>3953.0</c:v>
                </c:pt>
                <c:pt idx="5">
                  <c:v>4009.0</c:v>
                </c:pt>
                <c:pt idx="6">
                  <c:v>4138.0</c:v>
                </c:pt>
                <c:pt idx="7">
                  <c:v>4195.0</c:v>
                </c:pt>
                <c:pt idx="8">
                  <c:v>4318.0</c:v>
                </c:pt>
                <c:pt idx="9">
                  <c:v>4366.0</c:v>
                </c:pt>
                <c:pt idx="10">
                  <c:v>4403.0</c:v>
                </c:pt>
                <c:pt idx="11">
                  <c:v>3177.0</c:v>
                </c:pt>
                <c:pt idx="12">
                  <c:v>3538.980106566522</c:v>
                </c:pt>
                <c:pt idx="13">
                  <c:v>3554.417670068045</c:v>
                </c:pt>
                <c:pt idx="14">
                  <c:v>3569.855233569567</c:v>
                </c:pt>
                <c:pt idx="15">
                  <c:v>3490.47875120269</c:v>
                </c:pt>
                <c:pt idx="16">
                  <c:v>3647.88766258596</c:v>
                </c:pt>
                <c:pt idx="17">
                  <c:v>3805.29657396923</c:v>
                </c:pt>
                <c:pt idx="18">
                  <c:v>3962.705485355584</c:v>
                </c:pt>
                <c:pt idx="19">
                  <c:v>3939.82407338467</c:v>
                </c:pt>
                <c:pt idx="20">
                  <c:v>3916.942661413756</c:v>
                </c:pt>
                <c:pt idx="21">
                  <c:v>3899.201333797297</c:v>
                </c:pt>
                <c:pt idx="22">
                  <c:v>3899.201333797297</c:v>
                </c:pt>
                <c:pt idx="23">
                  <c:v>3899.201333797297</c:v>
                </c:pt>
                <c:pt idx="24">
                  <c:v>3899.201333797297</c:v>
                </c:pt>
              </c:numCache>
            </c:numRef>
          </c:yVal>
          <c:smooth val="0"/>
        </c:ser>
        <c:dLbls>
          <c:showLegendKey val="0"/>
          <c:showVal val="0"/>
          <c:showCatName val="0"/>
          <c:showSerName val="0"/>
          <c:showPercent val="0"/>
          <c:showBubbleSize val="0"/>
        </c:dLbls>
        <c:axId val="-2121844008"/>
        <c:axId val="-2121840984"/>
      </c:scatterChart>
      <c:valAx>
        <c:axId val="-2121844008"/>
        <c:scaling>
          <c:orientation val="minMax"/>
          <c:min val="1990.0"/>
        </c:scaling>
        <c:delete val="0"/>
        <c:axPos val="b"/>
        <c:numFmt formatCode="General" sourceLinked="1"/>
        <c:majorTickMark val="out"/>
        <c:minorTickMark val="none"/>
        <c:tickLblPos val="nextTo"/>
        <c:crossAx val="-2121840984"/>
        <c:crosses val="autoZero"/>
        <c:crossBetween val="midCat"/>
      </c:valAx>
      <c:valAx>
        <c:axId val="-2121840984"/>
        <c:scaling>
          <c:orientation val="minMax"/>
        </c:scaling>
        <c:delete val="0"/>
        <c:axPos val="l"/>
        <c:majorGridlines/>
        <c:title>
          <c:tx>
            <c:rich>
              <a:bodyPr rot="-5400000" vert="horz"/>
              <a:lstStyle/>
              <a:p>
                <a:pPr>
                  <a:defRPr/>
                </a:pPr>
                <a:r>
                  <a:rPr lang="en-US"/>
                  <a:t>NH3 Emissions (000 Tons)</a:t>
                </a:r>
              </a:p>
            </c:rich>
          </c:tx>
          <c:layout/>
          <c:overlay val="0"/>
        </c:title>
        <c:numFmt formatCode="#,##0" sourceLinked="1"/>
        <c:majorTickMark val="out"/>
        <c:minorTickMark val="none"/>
        <c:tickLblPos val="nextTo"/>
        <c:crossAx val="-2121844008"/>
        <c:crosses val="autoZero"/>
        <c:crossBetween val="midCat"/>
      </c:valAx>
      <c:spPr>
        <a:ln>
          <a:solidFill>
            <a:schemeClr val="tx1"/>
          </a:solidFill>
        </a:ln>
      </c:spPr>
    </c:plotArea>
    <c:legend>
      <c:legendPos val="r"/>
      <c:layout>
        <c:manualLayout>
          <c:xMode val="edge"/>
          <c:yMode val="edge"/>
          <c:x val="0.184432263274783"/>
          <c:y val="0.645637064354297"/>
          <c:w val="0.303422975974157"/>
          <c:h val="0.155274261603375"/>
        </c:manualLayout>
      </c:layout>
      <c:overlay val="0"/>
      <c:spPr>
        <a:solidFill>
          <a:schemeClr val="bg1"/>
        </a:solidFill>
        <a:ln>
          <a:solidFill>
            <a:schemeClr val="tx1"/>
          </a:solidFill>
        </a:ln>
      </c:spPr>
      <c:txPr>
        <a:bodyPr/>
        <a:lstStyle/>
        <a:p>
          <a:pPr>
            <a:defRPr sz="1000"/>
          </a:pPr>
          <a:endParaRPr lang="en-US"/>
        </a:p>
      </c:txPr>
    </c:legend>
    <c:plotVisOnly val="1"/>
    <c:dispBlanksAs val="gap"/>
    <c:showDLblsOverMax val="0"/>
  </c:chart>
  <c:spPr>
    <a:ln>
      <a:noFill/>
    </a:ln>
  </c:spPr>
  <c:txPr>
    <a:bodyPr/>
    <a:lstStyle/>
    <a:p>
      <a:pPr>
        <a:defRPr sz="1200">
          <a:latin typeface="Times"/>
          <a:cs typeface="Times"/>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482600</xdr:colOff>
      <xdr:row>50</xdr:row>
      <xdr:rowOff>38100</xdr:rowOff>
    </xdr:from>
    <xdr:to>
      <xdr:col>21</xdr:col>
      <xdr:colOff>25400</xdr:colOff>
      <xdr:row>67</xdr:row>
      <xdr:rowOff>25400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43</xdr:row>
      <xdr:rowOff>0</xdr:rowOff>
    </xdr:from>
    <xdr:to>
      <xdr:col>15</xdr:col>
      <xdr:colOff>241300</xdr:colOff>
      <xdr:row>59</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heetViews>
  <sheetFormatPr baseColWidth="10" defaultColWidth="8.83203125" defaultRowHeight="14" x14ac:dyDescent="0"/>
  <cols>
    <col min="1" max="1" width="136.5" style="88" customWidth="1"/>
    <col min="2" max="16384" width="8.83203125" style="88"/>
  </cols>
  <sheetData>
    <row r="1" spans="1:1">
      <c r="A1" s="4" t="s">
        <v>70</v>
      </c>
    </row>
    <row r="2" spans="1:1">
      <c r="A2" s="4" t="s">
        <v>71</v>
      </c>
    </row>
    <row r="3" spans="1:1" ht="28">
      <c r="A3" s="91" t="s">
        <v>72</v>
      </c>
    </row>
    <row r="4" spans="1:1">
      <c r="A4" s="4"/>
    </row>
    <row r="5" spans="1:1">
      <c r="A5" s="4" t="s">
        <v>67</v>
      </c>
    </row>
    <row r="6" spans="1:1">
      <c r="A6" s="88" t="s">
        <v>68</v>
      </c>
    </row>
    <row r="7" spans="1:1">
      <c r="A7" s="82" t="s">
        <v>69</v>
      </c>
    </row>
    <row r="9" spans="1:1">
      <c r="A9" s="4" t="s">
        <v>58</v>
      </c>
    </row>
    <row r="10" spans="1:1" ht="28">
      <c r="A10" s="82" t="s">
        <v>59</v>
      </c>
    </row>
    <row r="11" spans="1:1" ht="28">
      <c r="A11" s="82" t="s">
        <v>60</v>
      </c>
    </row>
    <row r="12" spans="1:1">
      <c r="A12" s="82" t="s">
        <v>65</v>
      </c>
    </row>
    <row r="13" spans="1:1">
      <c r="A13" s="82" t="s">
        <v>66</v>
      </c>
    </row>
    <row r="14" spans="1:1">
      <c r="A14" s="82"/>
    </row>
    <row r="15" spans="1:1">
      <c r="A15" s="4" t="s">
        <v>12</v>
      </c>
    </row>
    <row r="16" spans="1:1">
      <c r="A16" s="88" t="s">
        <v>13</v>
      </c>
    </row>
    <row r="17" spans="1:1">
      <c r="A17" s="88" t="s">
        <v>14</v>
      </c>
    </row>
    <row r="18" spans="1:1">
      <c r="A18" s="88" t="s">
        <v>15</v>
      </c>
    </row>
    <row r="19" spans="1:1" ht="28">
      <c r="A19" s="82" t="s">
        <v>16</v>
      </c>
    </row>
    <row r="20" spans="1:1">
      <c r="A20" s="82" t="s">
        <v>17</v>
      </c>
    </row>
    <row r="21" spans="1:1">
      <c r="A21" s="82" t="s">
        <v>18</v>
      </c>
    </row>
    <row r="22" spans="1:1">
      <c r="A22" s="4"/>
    </row>
    <row r="23" spans="1:1">
      <c r="A23" s="88" t="s">
        <v>0</v>
      </c>
    </row>
    <row r="24" spans="1:1">
      <c r="A24" s="88" t="s">
        <v>1</v>
      </c>
    </row>
    <row r="25" spans="1:1">
      <c r="A25" s="88" t="s">
        <v>2</v>
      </c>
    </row>
    <row r="26" spans="1:1">
      <c r="A26" s="88" t="s">
        <v>3</v>
      </c>
    </row>
    <row r="28" spans="1:1">
      <c r="A28" s="88" t="s">
        <v>4</v>
      </c>
    </row>
    <row r="29" spans="1:1" ht="266">
      <c r="A29" s="82" t="s">
        <v>5</v>
      </c>
    </row>
    <row r="30" spans="1:1">
      <c r="A30" s="3"/>
    </row>
    <row r="32" spans="1:1">
      <c r="A32" s="88" t="s">
        <v>6</v>
      </c>
    </row>
    <row r="33" spans="1:1" ht="28">
      <c r="A33" s="82" t="s">
        <v>7</v>
      </c>
    </row>
    <row r="34" spans="1:1" ht="70">
      <c r="A34" s="3" t="s">
        <v>8</v>
      </c>
    </row>
    <row r="35" spans="1:1" ht="28">
      <c r="A35" s="82" t="s">
        <v>9</v>
      </c>
    </row>
    <row r="36" spans="1:1" ht="28">
      <c r="A36" s="82" t="s">
        <v>10</v>
      </c>
    </row>
    <row r="37" spans="1:1" ht="28">
      <c r="A37" s="82" t="s">
        <v>11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1"/>
  <sheetViews>
    <sheetView workbookViewId="0">
      <pane xSplit="1" ySplit="4" topLeftCell="I16" activePane="bottomRight" state="frozen"/>
      <selection pane="topRight" activeCell="B1" sqref="B1"/>
      <selection pane="bottomLeft" activeCell="A5" sqref="A5"/>
      <selection pane="bottomRight" activeCell="M15" sqref="M15"/>
    </sheetView>
  </sheetViews>
  <sheetFormatPr baseColWidth="10" defaultColWidth="8.83203125" defaultRowHeight="14" x14ac:dyDescent="0"/>
  <cols>
    <col min="1" max="1" width="35.5" bestFit="1" customWidth="1"/>
  </cols>
  <sheetData>
    <row r="1" spans="1:29">
      <c r="A1" s="58"/>
      <c r="B1" s="59" t="s">
        <v>57</v>
      </c>
      <c r="C1" s="64"/>
      <c r="D1" s="64"/>
      <c r="E1" s="64"/>
      <c r="F1" s="64"/>
      <c r="G1" s="64"/>
      <c r="H1" s="64"/>
      <c r="I1" s="64"/>
      <c r="J1" s="64"/>
      <c r="K1" s="64"/>
      <c r="L1" s="64"/>
      <c r="M1" s="64"/>
      <c r="N1" s="57"/>
      <c r="O1" s="64"/>
      <c r="P1" s="58"/>
      <c r="Q1" s="58"/>
      <c r="R1" s="58"/>
      <c r="S1" s="58"/>
      <c r="T1" s="58"/>
      <c r="U1" s="58"/>
      <c r="V1" s="58"/>
      <c r="W1" s="58"/>
      <c r="X1" s="55"/>
      <c r="Y1" s="55"/>
    </row>
    <row r="2" spans="1:29">
      <c r="A2" s="58"/>
      <c r="B2" s="59" t="s">
        <v>43</v>
      </c>
      <c r="C2" s="60"/>
      <c r="D2" s="60"/>
      <c r="E2" s="60"/>
      <c r="F2" s="60"/>
      <c r="G2" s="60"/>
      <c r="H2" s="60"/>
      <c r="I2" s="60"/>
      <c r="J2" s="60"/>
      <c r="K2" s="60"/>
      <c r="L2" s="60"/>
      <c r="M2" s="60"/>
      <c r="N2" s="57"/>
      <c r="O2" s="60"/>
      <c r="P2" s="58"/>
      <c r="Q2" s="58"/>
      <c r="R2" s="58"/>
      <c r="S2" s="58"/>
      <c r="T2" s="58"/>
      <c r="U2" s="58"/>
      <c r="V2" s="58"/>
      <c r="W2" s="58"/>
      <c r="X2" s="55"/>
      <c r="Y2" s="55"/>
    </row>
    <row r="3" spans="1:29">
      <c r="A3" s="58"/>
      <c r="B3" s="59"/>
      <c r="C3" s="60"/>
      <c r="D3" s="60"/>
      <c r="E3" s="60"/>
      <c r="F3" s="60"/>
      <c r="G3" s="60"/>
      <c r="H3" s="60"/>
      <c r="I3" s="60"/>
      <c r="J3" s="60"/>
      <c r="K3" s="60"/>
      <c r="L3" s="60"/>
      <c r="M3" s="60"/>
      <c r="N3" s="55"/>
      <c r="O3" s="60"/>
      <c r="P3" s="58"/>
      <c r="Q3" s="58"/>
      <c r="R3" s="58"/>
      <c r="S3" s="58"/>
      <c r="T3" s="58"/>
      <c r="U3" s="58"/>
      <c r="V3" s="58"/>
      <c r="W3" s="58"/>
      <c r="X3" s="55"/>
      <c r="Y3" s="55"/>
    </row>
    <row r="4" spans="1:29">
      <c r="A4" s="59" t="s">
        <v>19</v>
      </c>
      <c r="B4" s="60">
        <v>1990</v>
      </c>
      <c r="C4" s="60">
        <v>1991</v>
      </c>
      <c r="D4" s="60">
        <v>1992</v>
      </c>
      <c r="E4" s="60">
        <v>1993</v>
      </c>
      <c r="F4" s="60">
        <v>1994</v>
      </c>
      <c r="G4" s="60">
        <v>1995</v>
      </c>
      <c r="H4" s="60">
        <v>1996</v>
      </c>
      <c r="I4" s="60">
        <v>1997</v>
      </c>
      <c r="J4" s="60">
        <v>1998</v>
      </c>
      <c r="K4" s="60">
        <v>1999</v>
      </c>
      <c r="L4" s="60">
        <v>2000</v>
      </c>
      <c r="M4" s="60">
        <v>2001</v>
      </c>
      <c r="N4" s="60">
        <v>2002</v>
      </c>
      <c r="O4" s="60">
        <v>2003</v>
      </c>
      <c r="P4" s="60">
        <v>2004</v>
      </c>
      <c r="Q4" s="60">
        <v>2005</v>
      </c>
      <c r="R4" s="60">
        <v>2006</v>
      </c>
      <c r="S4" s="60">
        <v>2007</v>
      </c>
      <c r="T4" s="60">
        <v>2008</v>
      </c>
      <c r="U4" s="60">
        <v>2009</v>
      </c>
      <c r="V4" s="60">
        <v>2010</v>
      </c>
      <c r="W4" s="60">
        <v>2011</v>
      </c>
      <c r="X4" s="61">
        <v>2012</v>
      </c>
      <c r="Y4" s="61">
        <v>2013</v>
      </c>
      <c r="Z4" s="61">
        <v>2014</v>
      </c>
    </row>
    <row r="5" spans="1:29">
      <c r="A5" s="58" t="s">
        <v>20</v>
      </c>
      <c r="B5" s="62">
        <v>0</v>
      </c>
      <c r="C5" s="62">
        <v>0</v>
      </c>
      <c r="D5" s="62">
        <v>0</v>
      </c>
      <c r="E5" s="62">
        <v>0</v>
      </c>
      <c r="F5" s="62">
        <v>0</v>
      </c>
      <c r="G5" s="62">
        <v>0</v>
      </c>
      <c r="H5" s="62">
        <v>6</v>
      </c>
      <c r="I5" s="62">
        <v>6</v>
      </c>
      <c r="J5" s="62">
        <v>8</v>
      </c>
      <c r="K5" s="62">
        <v>11</v>
      </c>
      <c r="L5" s="62">
        <v>11</v>
      </c>
      <c r="M5" s="62">
        <v>11</v>
      </c>
      <c r="N5" s="85">
        <v>28.863070746600428</v>
      </c>
      <c r="O5" s="85">
        <v>27.771599346113923</v>
      </c>
      <c r="P5" s="85">
        <v>26.615368945627417</v>
      </c>
      <c r="Q5" s="85">
        <v>25.45913854514091</v>
      </c>
      <c r="R5" s="85">
        <v>26.376600569527273</v>
      </c>
      <c r="S5" s="85">
        <v>27.29406259391364</v>
      </c>
      <c r="T5" s="85">
        <v>28.211524618874453</v>
      </c>
      <c r="U5" s="90">
        <v>27.234982850789208</v>
      </c>
      <c r="V5" s="90">
        <v>26.258441082703964</v>
      </c>
      <c r="W5" s="90">
        <v>25.281899314618716</v>
      </c>
      <c r="X5" s="90">
        <v>25.281899314618716</v>
      </c>
      <c r="Y5" s="90">
        <v>25.281899314618716</v>
      </c>
      <c r="Z5" s="90">
        <v>25.281899314618716</v>
      </c>
    </row>
    <row r="6" spans="1:29">
      <c r="A6" s="58" t="s">
        <v>21</v>
      </c>
      <c r="B6" s="62">
        <v>17</v>
      </c>
      <c r="C6" s="62">
        <v>17</v>
      </c>
      <c r="D6" s="62">
        <v>17</v>
      </c>
      <c r="E6" s="62">
        <v>18</v>
      </c>
      <c r="F6" s="62">
        <v>18</v>
      </c>
      <c r="G6" s="62">
        <v>18</v>
      </c>
      <c r="H6" s="62">
        <v>34</v>
      </c>
      <c r="I6" s="62">
        <v>33</v>
      </c>
      <c r="J6" s="62">
        <v>33</v>
      </c>
      <c r="K6" s="62">
        <v>31</v>
      </c>
      <c r="L6" s="62">
        <v>31</v>
      </c>
      <c r="M6" s="62">
        <v>31</v>
      </c>
      <c r="N6" s="85">
        <v>16.757829308889423</v>
      </c>
      <c r="O6" s="85">
        <v>17.682545782542267</v>
      </c>
      <c r="P6" s="85">
        <v>18.60726225619511</v>
      </c>
      <c r="Q6" s="85">
        <v>19.53197872984795</v>
      </c>
      <c r="R6" s="85">
        <v>17.2632091534485</v>
      </c>
      <c r="S6" s="85">
        <v>14.994439577049052</v>
      </c>
      <c r="T6" s="85">
        <v>12.725670000343143</v>
      </c>
      <c r="U6" s="90">
        <v>12.759490346429228</v>
      </c>
      <c r="V6" s="90">
        <v>12.793310692515313</v>
      </c>
      <c r="W6" s="90">
        <v>12.827131038601399</v>
      </c>
      <c r="X6" s="90">
        <v>12.827131038601399</v>
      </c>
      <c r="Y6" s="90">
        <v>12.827131038601399</v>
      </c>
      <c r="Z6" s="90">
        <v>12.827131038601399</v>
      </c>
    </row>
    <row r="7" spans="1:29">
      <c r="A7" s="58" t="s">
        <v>22</v>
      </c>
      <c r="B7" s="62">
        <v>8</v>
      </c>
      <c r="C7" s="62">
        <v>8</v>
      </c>
      <c r="D7" s="62">
        <v>8</v>
      </c>
      <c r="E7" s="62">
        <v>8</v>
      </c>
      <c r="F7" s="62">
        <v>8</v>
      </c>
      <c r="G7" s="62">
        <v>8</v>
      </c>
      <c r="H7" s="62">
        <v>7</v>
      </c>
      <c r="I7" s="62">
        <v>7</v>
      </c>
      <c r="J7" s="62">
        <v>6</v>
      </c>
      <c r="K7" s="62">
        <v>8</v>
      </c>
      <c r="L7" s="62">
        <v>8</v>
      </c>
      <c r="M7" s="62">
        <v>8</v>
      </c>
      <c r="N7" s="85">
        <v>18.335217068074467</v>
      </c>
      <c r="O7" s="85">
        <v>18.148873130664224</v>
      </c>
      <c r="P7" s="85">
        <v>17.962529193253982</v>
      </c>
      <c r="Q7" s="85">
        <v>17.776185255843743</v>
      </c>
      <c r="R7" s="85">
        <v>32.879447981376792</v>
      </c>
      <c r="S7" s="85">
        <v>47.982710706909849</v>
      </c>
      <c r="T7" s="85">
        <v>63.085973430923843</v>
      </c>
      <c r="U7" s="90">
        <v>64.063554851063941</v>
      </c>
      <c r="V7" s="90">
        <v>65.041136271204039</v>
      </c>
      <c r="W7" s="90">
        <v>66.018717691344122</v>
      </c>
      <c r="X7" s="90">
        <v>66.018717691344122</v>
      </c>
      <c r="Y7" s="90">
        <v>66.018717691344122</v>
      </c>
      <c r="Z7" s="90">
        <v>66.018717691344122</v>
      </c>
    </row>
    <row r="8" spans="1:29">
      <c r="A8" s="58" t="s">
        <v>23</v>
      </c>
      <c r="B8" s="62">
        <v>183</v>
      </c>
      <c r="C8" s="62">
        <v>183</v>
      </c>
      <c r="D8" s="62">
        <v>183</v>
      </c>
      <c r="E8" s="62">
        <v>183</v>
      </c>
      <c r="F8" s="62">
        <v>183</v>
      </c>
      <c r="G8" s="62">
        <v>183</v>
      </c>
      <c r="H8" s="62">
        <v>123</v>
      </c>
      <c r="I8" s="62">
        <v>125</v>
      </c>
      <c r="J8" s="62">
        <v>130</v>
      </c>
      <c r="K8" s="62">
        <v>25</v>
      </c>
      <c r="L8" s="62">
        <v>26</v>
      </c>
      <c r="M8" s="62">
        <v>27</v>
      </c>
      <c r="N8" s="85">
        <v>23.12303813458141</v>
      </c>
      <c r="O8" s="85">
        <v>21.336391936676655</v>
      </c>
      <c r="P8" s="85">
        <v>19.5497457387719</v>
      </c>
      <c r="Q8" s="85">
        <v>17.763099540867149</v>
      </c>
      <c r="R8" s="85">
        <v>18.070658593378102</v>
      </c>
      <c r="S8" s="85">
        <v>18.378217645889055</v>
      </c>
      <c r="T8" s="85">
        <v>18.685776698359646</v>
      </c>
      <c r="U8" s="90">
        <v>20.148782202518429</v>
      </c>
      <c r="V8" s="90">
        <v>21.611787706677212</v>
      </c>
      <c r="W8" s="90">
        <v>23.074793210835995</v>
      </c>
      <c r="X8" s="90">
        <v>23.074793210835995</v>
      </c>
      <c r="Y8" s="90">
        <v>23.074793210835995</v>
      </c>
      <c r="Z8" s="90">
        <v>23.074793210835995</v>
      </c>
    </row>
    <row r="9" spans="1:29">
      <c r="A9" s="58" t="s">
        <v>24</v>
      </c>
      <c r="B9" s="62">
        <v>6</v>
      </c>
      <c r="C9" s="62">
        <v>6</v>
      </c>
      <c r="D9" s="62">
        <v>6</v>
      </c>
      <c r="E9" s="62">
        <v>6</v>
      </c>
      <c r="F9" s="62">
        <v>6</v>
      </c>
      <c r="G9" s="62">
        <v>6</v>
      </c>
      <c r="H9" s="62">
        <v>5</v>
      </c>
      <c r="I9" s="62">
        <v>5</v>
      </c>
      <c r="J9" s="62">
        <v>5</v>
      </c>
      <c r="K9" s="62">
        <v>2</v>
      </c>
      <c r="L9" s="62">
        <v>2</v>
      </c>
      <c r="M9" s="62">
        <v>2</v>
      </c>
      <c r="N9" s="85">
        <v>3.2484630790744005</v>
      </c>
      <c r="O9" s="85">
        <v>3.0723200494619536</v>
      </c>
      <c r="P9" s="85">
        <v>2.8961770198495067</v>
      </c>
      <c r="Q9" s="85">
        <v>2.7200339902370598</v>
      </c>
      <c r="R9" s="85">
        <v>2.4763977872747063</v>
      </c>
      <c r="S9" s="85">
        <v>2.2327615843123527</v>
      </c>
      <c r="T9" s="85">
        <v>1.9891253813499996</v>
      </c>
      <c r="U9" s="90">
        <v>1.7008104451448329</v>
      </c>
      <c r="V9" s="90">
        <v>1.4124955089396662</v>
      </c>
      <c r="W9" s="90">
        <v>1.1241805727344998</v>
      </c>
      <c r="X9" s="90">
        <v>1.1241805727344998</v>
      </c>
      <c r="Y9" s="90">
        <v>1.1241805727344998</v>
      </c>
      <c r="Z9" s="90">
        <v>1.1241805727344998</v>
      </c>
    </row>
    <row r="10" spans="1:29">
      <c r="A10" s="58" t="s">
        <v>25</v>
      </c>
      <c r="B10" s="62">
        <v>43</v>
      </c>
      <c r="C10" s="62">
        <v>43</v>
      </c>
      <c r="D10" s="62">
        <v>43</v>
      </c>
      <c r="E10" s="62">
        <v>43</v>
      </c>
      <c r="F10" s="62">
        <v>43</v>
      </c>
      <c r="G10" s="62">
        <v>43</v>
      </c>
      <c r="H10" s="62">
        <v>16</v>
      </c>
      <c r="I10" s="62">
        <v>17</v>
      </c>
      <c r="J10" s="62">
        <v>17</v>
      </c>
      <c r="K10" s="62">
        <v>9</v>
      </c>
      <c r="L10" s="62">
        <v>10</v>
      </c>
      <c r="M10" s="62">
        <v>10</v>
      </c>
      <c r="N10" s="85">
        <v>2.8796067099822005</v>
      </c>
      <c r="O10" s="85">
        <v>2.4138357047503041</v>
      </c>
      <c r="P10" s="85">
        <v>1.9480646995184077</v>
      </c>
      <c r="Q10" s="85">
        <v>1.4822936942865115</v>
      </c>
      <c r="R10" s="85">
        <v>1.441718179369341</v>
      </c>
      <c r="S10" s="85">
        <v>1.4011426644521705</v>
      </c>
      <c r="T10" s="85">
        <v>1.3605671494912297</v>
      </c>
      <c r="U10" s="90">
        <v>1.3698623329688624</v>
      </c>
      <c r="V10" s="90">
        <v>1.3791575164464951</v>
      </c>
      <c r="W10" s="90">
        <v>1.388452699924128</v>
      </c>
      <c r="X10" s="90">
        <v>1.388452699924128</v>
      </c>
      <c r="Y10" s="90">
        <v>1.388452699924128</v>
      </c>
      <c r="Z10" s="90">
        <v>1.388452699924128</v>
      </c>
    </row>
    <row r="11" spans="1:29">
      <c r="A11" s="58" t="s">
        <v>26</v>
      </c>
      <c r="B11" s="62">
        <v>38</v>
      </c>
      <c r="C11" s="62">
        <v>38</v>
      </c>
      <c r="D11" s="62">
        <v>39</v>
      </c>
      <c r="E11" s="62">
        <v>39</v>
      </c>
      <c r="F11" s="62">
        <v>40</v>
      </c>
      <c r="G11" s="62">
        <v>40</v>
      </c>
      <c r="H11" s="62">
        <v>43</v>
      </c>
      <c r="I11" s="62">
        <v>45</v>
      </c>
      <c r="J11" s="62">
        <v>45</v>
      </c>
      <c r="K11" s="62">
        <v>48</v>
      </c>
      <c r="L11" s="62">
        <v>50</v>
      </c>
      <c r="M11" s="62">
        <v>52</v>
      </c>
      <c r="N11" s="85">
        <v>177.23902321567707</v>
      </c>
      <c r="O11" s="85">
        <v>178.04404555208677</v>
      </c>
      <c r="P11" s="85">
        <v>178.61648322349646</v>
      </c>
      <c r="Q11" s="85">
        <v>179.01498558490613</v>
      </c>
      <c r="R11" s="85">
        <v>138.07766628113342</v>
      </c>
      <c r="S11" s="85">
        <v>97.140346977360707</v>
      </c>
      <c r="T11" s="85">
        <v>56.203027676255083</v>
      </c>
      <c r="U11" s="90">
        <v>48.687877445283618</v>
      </c>
      <c r="V11" s="90">
        <v>41.172727214312154</v>
      </c>
      <c r="W11" s="90">
        <v>33.657576983340689</v>
      </c>
      <c r="X11" s="90">
        <v>33.657576983340689</v>
      </c>
      <c r="Y11" s="90">
        <v>33.657576983340689</v>
      </c>
      <c r="Z11" s="90">
        <v>33.657576983340689</v>
      </c>
    </row>
    <row r="12" spans="1:29">
      <c r="A12" s="58" t="s">
        <v>27</v>
      </c>
      <c r="B12" s="62" t="s">
        <v>28</v>
      </c>
      <c r="C12" s="62" t="s">
        <v>28</v>
      </c>
      <c r="D12" s="62" t="s">
        <v>28</v>
      </c>
      <c r="E12" s="62" t="s">
        <v>28</v>
      </c>
      <c r="F12" s="62" t="s">
        <v>28</v>
      </c>
      <c r="G12" s="62" t="s">
        <v>28</v>
      </c>
      <c r="H12" s="62">
        <v>0</v>
      </c>
      <c r="I12" s="62">
        <v>0</v>
      </c>
      <c r="J12" s="62">
        <v>0</v>
      </c>
      <c r="K12" s="62">
        <v>0</v>
      </c>
      <c r="L12" s="62">
        <v>0</v>
      </c>
      <c r="M12" s="62">
        <v>0</v>
      </c>
      <c r="N12" s="85">
        <v>0.29581800096790001</v>
      </c>
      <c r="O12" s="85">
        <v>0.31790533737545706</v>
      </c>
      <c r="P12" s="85">
        <v>0.33999267378301412</v>
      </c>
      <c r="Q12" s="85">
        <v>0.36208001019057123</v>
      </c>
      <c r="R12" s="85">
        <v>0.40562342198871415</v>
      </c>
      <c r="S12" s="85">
        <v>0.44916683378685707</v>
      </c>
      <c r="T12" s="85">
        <v>0.49301946953771197</v>
      </c>
      <c r="U12" s="90">
        <v>0.53459823118251482</v>
      </c>
      <c r="V12" s="90">
        <v>0.5761769928273176</v>
      </c>
      <c r="W12" s="90">
        <v>0.61775575447212039</v>
      </c>
      <c r="X12" s="90">
        <v>0.61775575447212039</v>
      </c>
      <c r="Y12" s="90">
        <v>0.61775575447212039</v>
      </c>
      <c r="Z12" s="90">
        <v>0.61775575447212039</v>
      </c>
    </row>
    <row r="13" spans="1:29">
      <c r="A13" s="58" t="s">
        <v>29</v>
      </c>
      <c r="B13" s="62">
        <v>0</v>
      </c>
      <c r="C13" s="62">
        <v>0</v>
      </c>
      <c r="D13" s="62">
        <v>0</v>
      </c>
      <c r="E13" s="62">
        <v>0</v>
      </c>
      <c r="F13" s="62">
        <v>0</v>
      </c>
      <c r="G13" s="62">
        <v>0</v>
      </c>
      <c r="H13" s="62">
        <v>1</v>
      </c>
      <c r="I13" s="62">
        <v>1</v>
      </c>
      <c r="J13" s="62">
        <v>1</v>
      </c>
      <c r="K13" s="62">
        <v>5</v>
      </c>
      <c r="L13" s="62">
        <v>5</v>
      </c>
      <c r="M13" s="62">
        <v>5</v>
      </c>
      <c r="N13" s="85">
        <v>0.73076576589179998</v>
      </c>
      <c r="O13" s="85">
        <v>0.68437636488273335</v>
      </c>
      <c r="P13" s="85">
        <v>0.63798696387366671</v>
      </c>
      <c r="Q13" s="85">
        <v>0.59159756286460019</v>
      </c>
      <c r="R13" s="85">
        <v>2.100976803833067</v>
      </c>
      <c r="S13" s="85">
        <v>3.610356044801533</v>
      </c>
      <c r="T13" s="85">
        <v>5.1194260613728293</v>
      </c>
      <c r="U13" s="90">
        <v>5.414095370043011</v>
      </c>
      <c r="V13" s="90">
        <v>5.7087646787131927</v>
      </c>
      <c r="W13" s="90">
        <v>6.0034339873833735</v>
      </c>
      <c r="X13" s="90">
        <v>6.0034339873833735</v>
      </c>
      <c r="Y13" s="90">
        <v>6.0034339873833735</v>
      </c>
      <c r="Z13" s="90">
        <v>6.0034339873833735</v>
      </c>
    </row>
    <row r="14" spans="1:29">
      <c r="A14" s="58" t="s">
        <v>30</v>
      </c>
      <c r="B14" s="62">
        <v>82</v>
      </c>
      <c r="C14" s="62">
        <v>86</v>
      </c>
      <c r="D14" s="62">
        <v>89</v>
      </c>
      <c r="E14" s="62">
        <v>93</v>
      </c>
      <c r="F14" s="62">
        <v>93</v>
      </c>
      <c r="G14" s="62">
        <v>93</v>
      </c>
      <c r="H14" s="62">
        <v>84</v>
      </c>
      <c r="I14" s="62">
        <v>84</v>
      </c>
      <c r="J14" s="62">
        <v>86</v>
      </c>
      <c r="K14" s="62">
        <v>82</v>
      </c>
      <c r="L14" s="62">
        <v>83</v>
      </c>
      <c r="M14" s="62">
        <v>85</v>
      </c>
      <c r="N14" s="85">
        <v>25.762770265110309</v>
      </c>
      <c r="O14" s="85">
        <v>26.448957430173621</v>
      </c>
      <c r="P14" s="85">
        <v>27.128711338303155</v>
      </c>
      <c r="Q14" s="85">
        <v>27.802031989498907</v>
      </c>
      <c r="R14" s="85">
        <v>41.015175681494334</v>
      </c>
      <c r="S14" s="85">
        <v>54.228319373489768</v>
      </c>
      <c r="T14" s="85">
        <v>67.426126410654305</v>
      </c>
      <c r="U14" s="90">
        <v>56.858368591124055</v>
      </c>
      <c r="V14" s="90">
        <v>46.290610771593805</v>
      </c>
      <c r="W14" s="90">
        <v>35.722852952063555</v>
      </c>
      <c r="X14" s="90">
        <v>35.722852952063555</v>
      </c>
      <c r="Y14" s="90">
        <v>35.722852952063555</v>
      </c>
      <c r="Z14" s="90">
        <v>35.722852952063555</v>
      </c>
    </row>
    <row r="15" spans="1:29">
      <c r="A15" s="58" t="s">
        <v>31</v>
      </c>
      <c r="B15" s="62">
        <v>155</v>
      </c>
      <c r="C15" s="62">
        <v>169</v>
      </c>
      <c r="D15" s="62">
        <v>182</v>
      </c>
      <c r="E15" s="62">
        <v>195</v>
      </c>
      <c r="F15" s="62">
        <v>209</v>
      </c>
      <c r="G15" s="62">
        <v>222</v>
      </c>
      <c r="H15" s="62">
        <v>236</v>
      </c>
      <c r="I15" s="62">
        <v>265</v>
      </c>
      <c r="J15" s="62">
        <v>256</v>
      </c>
      <c r="K15" s="62">
        <v>267</v>
      </c>
      <c r="L15" s="62">
        <v>275</v>
      </c>
      <c r="M15" s="62">
        <v>278</v>
      </c>
      <c r="N15" s="85">
        <v>155.22697397846358</v>
      </c>
      <c r="O15" s="85">
        <v>152.08354276631124</v>
      </c>
      <c r="P15" s="85">
        <v>148.9401115541589</v>
      </c>
      <c r="Q15" s="85">
        <v>145.79668034200657</v>
      </c>
      <c r="R15" s="85">
        <v>146.25015769555102</v>
      </c>
      <c r="S15" s="85">
        <v>146.70363504909548</v>
      </c>
      <c r="T15" s="85">
        <v>137.70739153417773</v>
      </c>
      <c r="U15" s="90">
        <v>133.04411790049494</v>
      </c>
      <c r="V15" s="90">
        <v>128.38084426681215</v>
      </c>
      <c r="W15" s="90">
        <v>123.71757063312936</v>
      </c>
      <c r="X15" s="90">
        <v>118.44730928210375</v>
      </c>
      <c r="Y15" s="90">
        <v>113.17704793107814</v>
      </c>
      <c r="Z15" s="90">
        <v>107.90678658005253</v>
      </c>
      <c r="AC15" s="81"/>
    </row>
    <row r="16" spans="1:29">
      <c r="A16" s="58" t="s">
        <v>32</v>
      </c>
      <c r="B16" s="62">
        <v>31</v>
      </c>
      <c r="C16" s="62">
        <v>35</v>
      </c>
      <c r="D16" s="62">
        <v>35</v>
      </c>
      <c r="E16" s="62">
        <v>36</v>
      </c>
      <c r="F16" s="62">
        <v>36</v>
      </c>
      <c r="G16" s="62">
        <v>37</v>
      </c>
      <c r="H16" s="62">
        <v>34</v>
      </c>
      <c r="I16" s="62">
        <v>34</v>
      </c>
      <c r="J16" s="62">
        <v>35</v>
      </c>
      <c r="K16" s="62">
        <v>3</v>
      </c>
      <c r="L16" s="62">
        <v>3</v>
      </c>
      <c r="M16" s="62">
        <v>3</v>
      </c>
      <c r="N16" s="85">
        <v>2.6742859978568556</v>
      </c>
      <c r="O16" s="85">
        <v>2.7070780186658872</v>
      </c>
      <c r="P16" s="85">
        <v>2.7398700394749187</v>
      </c>
      <c r="Q16" s="85">
        <v>2.7726620602839502</v>
      </c>
      <c r="R16" s="85">
        <v>2.6443943426156502</v>
      </c>
      <c r="S16" s="85">
        <v>2.5161266249473497</v>
      </c>
      <c r="T16" s="85">
        <v>3.6081236845072691</v>
      </c>
      <c r="U16" s="90">
        <v>3.4983449969830138</v>
      </c>
      <c r="V16" s="90">
        <v>3.3885663094587586</v>
      </c>
      <c r="W16" s="90">
        <v>3.2787876219345038</v>
      </c>
      <c r="X16" s="90">
        <v>3.300626152427006</v>
      </c>
      <c r="Y16" s="90">
        <v>3.3224646829195081</v>
      </c>
      <c r="Z16" s="90">
        <v>3.3443032134120103</v>
      </c>
    </row>
    <row r="17" spans="1:28">
      <c r="A17" s="58" t="s">
        <v>33</v>
      </c>
      <c r="B17" s="62">
        <f>'NH3-Org_and_Adj'!B42</f>
        <v>2759.2891325431797</v>
      </c>
      <c r="C17" s="87">
        <f>'NH3-Org_and_Adj'!C42</f>
        <v>2790.1355907723023</v>
      </c>
      <c r="D17" s="87">
        <f>'NH3-Org_and_Adj'!D42</f>
        <v>2820.9820490014249</v>
      </c>
      <c r="E17" s="87">
        <f>'NH3-Org_and_Adj'!E42</f>
        <v>2862.1106599735881</v>
      </c>
      <c r="F17" s="87">
        <f>'NH3-Org_and_Adj'!F42</f>
        <v>2903.2392709457517</v>
      </c>
      <c r="G17" s="87">
        <f>'NH3-Org_and_Adj'!G42</f>
        <v>2944.3678819179149</v>
      </c>
      <c r="H17" s="87">
        <f>'NH3-Org_and_Adj'!H42</f>
        <v>3039.1105750502202</v>
      </c>
      <c r="I17" s="87">
        <f>'NH3-Org_and_Adj'!I42</f>
        <v>3080.9736255040293</v>
      </c>
      <c r="J17" s="87">
        <f>'NH3-Org_and_Adj'!J42</f>
        <v>3171.3096817464598</v>
      </c>
      <c r="K17" s="87">
        <f>'NH3-Org_and_Adj'!K42</f>
        <v>3206.5627768654572</v>
      </c>
      <c r="L17" s="87">
        <f>'NH3-Org_and_Adj'!L42</f>
        <v>3233.7370376863505</v>
      </c>
      <c r="M17" s="87">
        <f>'NH3-Org_and_Adj'!M42</f>
        <v>3177</v>
      </c>
      <c r="N17" s="87">
        <f>'NH3-Org_and_Adj'!N42</f>
        <v>3538.980106566522</v>
      </c>
      <c r="O17" s="87">
        <f>'NH3-Org_and_Adj'!O42</f>
        <v>3554.4176700680446</v>
      </c>
      <c r="P17" s="87">
        <f>'NH3-Org_and_Adj'!P42</f>
        <v>3569.8552335695672</v>
      </c>
      <c r="Q17" s="87">
        <f>'NH3-Org_and_Adj'!Q42</f>
        <v>3490.4787512026896</v>
      </c>
      <c r="R17" s="87">
        <f>'NH3-Org_and_Adj'!R42</f>
        <v>3647.8876625859598</v>
      </c>
      <c r="S17" s="87">
        <f>'NH3-Org_and_Adj'!S42</f>
        <v>3805.2965739692304</v>
      </c>
      <c r="T17" s="87">
        <f>'NH3-Org_and_Adj'!T42</f>
        <v>3962.7054853555837</v>
      </c>
      <c r="U17" s="87">
        <f>'NH3-Org_and_Adj'!U42</f>
        <v>3939.8240733846696</v>
      </c>
      <c r="V17" s="87">
        <f>'NH3-Org_and_Adj'!V42</f>
        <v>3916.9426614137556</v>
      </c>
      <c r="W17" s="87">
        <f>'NH3-Org_and_Adj'!W42</f>
        <v>3899.2013337972971</v>
      </c>
      <c r="X17" s="87">
        <f>'NH3-Org_and_Adj'!X42</f>
        <v>3899.2013337972971</v>
      </c>
      <c r="Y17" s="87">
        <f>'NH3-Org_and_Adj'!Y42</f>
        <v>3899.2013337972971</v>
      </c>
      <c r="Z17" s="87">
        <f>'NH3-Org_and_Adj'!Z42</f>
        <v>3899.2013337972971</v>
      </c>
      <c r="AA17" s="84"/>
      <c r="AB17" s="84"/>
    </row>
    <row r="18" spans="1:28">
      <c r="A18" s="55"/>
      <c r="B18" s="62"/>
      <c r="C18" s="62"/>
      <c r="D18" s="62"/>
      <c r="E18" s="62"/>
      <c r="F18" s="62"/>
      <c r="G18" s="62"/>
      <c r="H18" s="62"/>
      <c r="I18" s="62"/>
      <c r="J18" s="62"/>
      <c r="K18" s="62"/>
      <c r="L18" s="62"/>
      <c r="M18" s="62"/>
      <c r="N18" s="90"/>
      <c r="O18" s="90"/>
      <c r="P18" s="90"/>
      <c r="Q18" s="90"/>
      <c r="R18" s="90"/>
      <c r="S18" s="62"/>
      <c r="T18" s="62"/>
      <c r="U18" s="62"/>
      <c r="V18" s="62"/>
      <c r="W18" s="62"/>
      <c r="X18" s="62"/>
      <c r="Y18" s="62"/>
    </row>
    <row r="19" spans="1:28">
      <c r="A19" s="63" t="s">
        <v>36</v>
      </c>
      <c r="B19" s="62">
        <v>4320</v>
      </c>
      <c r="C19" s="80">
        <v>4384</v>
      </c>
      <c r="D19" s="80">
        <v>4443</v>
      </c>
      <c r="E19" s="80">
        <v>4518</v>
      </c>
      <c r="F19" s="80">
        <v>4589</v>
      </c>
      <c r="G19" s="80">
        <v>4659</v>
      </c>
      <c r="H19" s="80">
        <v>4727</v>
      </c>
      <c r="I19" s="80">
        <v>4817</v>
      </c>
      <c r="J19" s="80">
        <v>4940</v>
      </c>
      <c r="K19" s="80">
        <v>4857</v>
      </c>
      <c r="L19" s="80">
        <v>4907</v>
      </c>
      <c r="M19" s="80">
        <v>3689</v>
      </c>
      <c r="N19" s="90">
        <v>3992.2123799100095</v>
      </c>
      <c r="O19" s="90">
        <v>3971.2874638662574</v>
      </c>
      <c r="P19" s="90">
        <v>3950.3625478225049</v>
      </c>
      <c r="Q19" s="90">
        <v>3929.257263211819</v>
      </c>
      <c r="R19" s="90">
        <v>4074.4542757036238</v>
      </c>
      <c r="S19" s="80">
        <v>4219.6512881954286</v>
      </c>
      <c r="T19" s="80">
        <v>4356.6336111278615</v>
      </c>
      <c r="U19" s="80">
        <f>SUM(U5:U17)</f>
        <v>4315.1389589486953</v>
      </c>
      <c r="V19" s="83">
        <f t="shared" ref="V19:W19" si="0">SUM(V5:V17)</f>
        <v>4270.9566804259593</v>
      </c>
      <c r="W19" s="87">
        <f t="shared" si="0"/>
        <v>4231.9144862576795</v>
      </c>
      <c r="X19" s="87">
        <f t="shared" ref="X19:Z19" si="1">SUM(X5:X17)</f>
        <v>4226.6660634371465</v>
      </c>
      <c r="Y19" s="87">
        <f t="shared" si="1"/>
        <v>4221.4176406166134</v>
      </c>
      <c r="Z19" s="87">
        <f t="shared" si="1"/>
        <v>4216.1692177960804</v>
      </c>
    </row>
    <row r="20" spans="1:28">
      <c r="A20" s="78" t="s">
        <v>49</v>
      </c>
      <c r="B20" s="80">
        <f>B17</f>
        <v>2759.2891325431797</v>
      </c>
      <c r="C20" s="80">
        <f t="shared" ref="C20:W20" si="2">C17</f>
        <v>2790.1355907723023</v>
      </c>
      <c r="D20" s="80">
        <f t="shared" si="2"/>
        <v>2820.9820490014249</v>
      </c>
      <c r="E20" s="80">
        <f t="shared" si="2"/>
        <v>2862.1106599735881</v>
      </c>
      <c r="F20" s="80">
        <f t="shared" si="2"/>
        <v>2903.2392709457517</v>
      </c>
      <c r="G20" s="80">
        <f t="shared" si="2"/>
        <v>2944.3678819179149</v>
      </c>
      <c r="H20" s="80">
        <f t="shared" si="2"/>
        <v>3039.1105750502202</v>
      </c>
      <c r="I20" s="80">
        <f t="shared" si="2"/>
        <v>3080.9736255040293</v>
      </c>
      <c r="J20" s="80">
        <f t="shared" si="2"/>
        <v>3171.3096817464598</v>
      </c>
      <c r="K20" s="80">
        <f t="shared" si="2"/>
        <v>3206.5627768654572</v>
      </c>
      <c r="L20" s="80">
        <f t="shared" si="2"/>
        <v>3233.7370376863505</v>
      </c>
      <c r="M20" s="80">
        <f t="shared" si="2"/>
        <v>3177</v>
      </c>
      <c r="N20" s="90">
        <f t="shared" si="2"/>
        <v>3538.980106566522</v>
      </c>
      <c r="O20" s="90">
        <f t="shared" si="2"/>
        <v>3554.4176700680446</v>
      </c>
      <c r="P20" s="90">
        <f t="shared" si="2"/>
        <v>3569.8552335695672</v>
      </c>
      <c r="Q20" s="90">
        <f t="shared" si="2"/>
        <v>3490.4787512026896</v>
      </c>
      <c r="R20" s="90">
        <f t="shared" si="2"/>
        <v>3647.8876625859598</v>
      </c>
      <c r="S20" s="80">
        <f t="shared" si="2"/>
        <v>3805.2965739692304</v>
      </c>
      <c r="T20" s="80">
        <f t="shared" si="2"/>
        <v>3962.7054853555837</v>
      </c>
      <c r="U20" s="80">
        <f t="shared" si="2"/>
        <v>3939.8240733846696</v>
      </c>
      <c r="V20" s="80">
        <f t="shared" si="2"/>
        <v>3916.9426614137556</v>
      </c>
      <c r="W20" s="80">
        <f t="shared" si="2"/>
        <v>3899.2013337972971</v>
      </c>
      <c r="X20" s="87">
        <f t="shared" ref="X20:Z20" si="3">X17</f>
        <v>3899.2013337972971</v>
      </c>
      <c r="Y20" s="87">
        <f t="shared" si="3"/>
        <v>3899.2013337972971</v>
      </c>
      <c r="Z20" s="87">
        <f t="shared" si="3"/>
        <v>3899.2013337972971</v>
      </c>
    </row>
    <row r="21" spans="1:28">
      <c r="A21" s="78" t="s">
        <v>51</v>
      </c>
      <c r="B21" s="80">
        <f>B19 - B20</f>
        <v>1560.7108674568203</v>
      </c>
      <c r="C21" s="80">
        <f t="shared" ref="C21:W21" si="4">C19 - C20</f>
        <v>1593.8644092276977</v>
      </c>
      <c r="D21" s="80">
        <f t="shared" si="4"/>
        <v>1622.0179509985751</v>
      </c>
      <c r="E21" s="80">
        <f t="shared" si="4"/>
        <v>1655.8893400264119</v>
      </c>
      <c r="F21" s="80">
        <f t="shared" si="4"/>
        <v>1685.7607290542483</v>
      </c>
      <c r="G21" s="80">
        <f t="shared" si="4"/>
        <v>1714.6321180820851</v>
      </c>
      <c r="H21" s="80">
        <f t="shared" si="4"/>
        <v>1687.8894249497798</v>
      </c>
      <c r="I21" s="80">
        <f t="shared" si="4"/>
        <v>1736.0263744959707</v>
      </c>
      <c r="J21" s="80">
        <f t="shared" si="4"/>
        <v>1768.6903182535402</v>
      </c>
      <c r="K21" s="80">
        <f t="shared" si="4"/>
        <v>1650.4372231345428</v>
      </c>
      <c r="L21" s="80">
        <f t="shared" si="4"/>
        <v>1673.2629623136495</v>
      </c>
      <c r="M21" s="80">
        <f t="shared" si="4"/>
        <v>512</v>
      </c>
      <c r="N21" s="90">
        <f t="shared" si="4"/>
        <v>453.23227334348758</v>
      </c>
      <c r="O21" s="90">
        <f t="shared" si="4"/>
        <v>416.86979379821287</v>
      </c>
      <c r="P21" s="90">
        <f t="shared" si="4"/>
        <v>380.5073142529377</v>
      </c>
      <c r="Q21" s="90">
        <f t="shared" si="4"/>
        <v>438.77851200912937</v>
      </c>
      <c r="R21" s="90">
        <f t="shared" si="4"/>
        <v>426.56661311766402</v>
      </c>
      <c r="S21" s="80">
        <f t="shared" si="4"/>
        <v>414.35471422619821</v>
      </c>
      <c r="T21" s="80">
        <f t="shared" si="4"/>
        <v>393.92812577227778</v>
      </c>
      <c r="U21" s="80">
        <f t="shared" si="4"/>
        <v>375.31488556402564</v>
      </c>
      <c r="V21" s="80">
        <f t="shared" si="4"/>
        <v>354.01401901220379</v>
      </c>
      <c r="W21" s="80">
        <f t="shared" si="4"/>
        <v>332.71315246038239</v>
      </c>
      <c r="X21" s="87">
        <f t="shared" ref="X21:Z21" si="5">X19 - X20</f>
        <v>327.46472963984934</v>
      </c>
      <c r="Y21" s="87">
        <f t="shared" si="5"/>
        <v>322.21630681931629</v>
      </c>
      <c r="Z21" s="87">
        <f t="shared" si="5"/>
        <v>316.96788399878324</v>
      </c>
    </row>
    <row r="22" spans="1:28">
      <c r="A22" s="78" t="s">
        <v>44</v>
      </c>
      <c r="B22" s="80"/>
      <c r="C22" s="80"/>
      <c r="D22" s="80"/>
      <c r="E22" s="80"/>
      <c r="F22" s="80"/>
      <c r="G22" s="80"/>
      <c r="H22" s="80"/>
      <c r="I22" s="80"/>
      <c r="J22" s="80"/>
      <c r="K22" s="80"/>
      <c r="L22" s="80"/>
      <c r="M22" s="80"/>
      <c r="N22" s="90">
        <v>224.73888348849999</v>
      </c>
      <c r="O22" s="90">
        <v>224.7388834884996</v>
      </c>
      <c r="P22" s="90">
        <v>224.7388834884996</v>
      </c>
      <c r="Q22" s="90">
        <v>129.92483762009999</v>
      </c>
      <c r="R22" s="90">
        <v>129.92483762009999</v>
      </c>
      <c r="S22" s="80">
        <v>129.92483762009999</v>
      </c>
      <c r="T22" s="80">
        <v>198.11168669214999</v>
      </c>
      <c r="U22" s="80">
        <v>198.11168669214999</v>
      </c>
      <c r="V22" s="80">
        <v>198.11168669214999</v>
      </c>
      <c r="W22" s="80">
        <v>203.25177104660563</v>
      </c>
      <c r="X22" s="87">
        <v>203.25177104660563</v>
      </c>
      <c r="Y22" s="87">
        <v>203.25177104660563</v>
      </c>
      <c r="Z22" s="87">
        <v>203.25177104660563</v>
      </c>
    </row>
    <row r="23" spans="1:28">
      <c r="A23" s="78" t="s">
        <v>50</v>
      </c>
      <c r="B23" s="80"/>
      <c r="C23" s="80"/>
      <c r="D23" s="80"/>
      <c r="E23" s="80"/>
      <c r="F23" s="80"/>
      <c r="G23" s="80"/>
      <c r="H23" s="80"/>
      <c r="I23" s="80"/>
      <c r="J23" s="80"/>
      <c r="K23" s="80"/>
      <c r="L23" s="80"/>
      <c r="M23" s="80"/>
      <c r="N23" s="90">
        <f>N19 - N22</f>
        <v>3767.4734964215095</v>
      </c>
      <c r="O23" s="90">
        <f t="shared" ref="O23:W23" si="6">O19 - O22</f>
        <v>3746.5485803777578</v>
      </c>
      <c r="P23" s="90">
        <f t="shared" si="6"/>
        <v>3725.6236643340053</v>
      </c>
      <c r="Q23" s="90">
        <f t="shared" si="6"/>
        <v>3799.3324255917191</v>
      </c>
      <c r="R23" s="90">
        <f t="shared" si="6"/>
        <v>3944.5294380835239</v>
      </c>
      <c r="S23" s="80">
        <f t="shared" si="6"/>
        <v>4089.7264505753287</v>
      </c>
      <c r="T23" s="80">
        <f t="shared" si="6"/>
        <v>4158.5219244357113</v>
      </c>
      <c r="U23" s="80">
        <f t="shared" si="6"/>
        <v>4117.0272722565451</v>
      </c>
      <c r="V23" s="80">
        <f t="shared" si="6"/>
        <v>4072.8449937338091</v>
      </c>
      <c r="W23" s="80">
        <f t="shared" si="6"/>
        <v>4028.6627152110741</v>
      </c>
      <c r="X23" s="87">
        <f t="shared" ref="X23:Z23" si="7">X19 - X22</f>
        <v>4023.414292390541</v>
      </c>
      <c r="Y23" s="87">
        <f t="shared" si="7"/>
        <v>4018.165869570008</v>
      </c>
      <c r="Z23" s="87">
        <f t="shared" si="7"/>
        <v>4012.9174467494749</v>
      </c>
    </row>
    <row r="24" spans="1:28">
      <c r="A24" s="78" t="s">
        <v>45</v>
      </c>
      <c r="B24" s="80"/>
      <c r="C24" s="80"/>
      <c r="D24" s="80"/>
      <c r="E24" s="80"/>
      <c r="F24" s="80"/>
      <c r="G24" s="80"/>
      <c r="H24" s="80"/>
      <c r="I24" s="80"/>
      <c r="J24" s="80"/>
      <c r="K24" s="80"/>
      <c r="L24" s="80"/>
      <c r="M24" s="80"/>
      <c r="N24" s="80">
        <f>N20 - N22</f>
        <v>3314.2412230780219</v>
      </c>
      <c r="O24" s="80">
        <f t="shared" ref="O24:W24" si="8">O20 - O22</f>
        <v>3329.678786579545</v>
      </c>
      <c r="P24" s="80">
        <f t="shared" si="8"/>
        <v>3345.1163500810676</v>
      </c>
      <c r="Q24" s="80">
        <f t="shared" si="8"/>
        <v>3360.5539135825898</v>
      </c>
      <c r="R24" s="80">
        <f t="shared" si="8"/>
        <v>3517.9628249658599</v>
      </c>
      <c r="S24" s="80">
        <f t="shared" si="8"/>
        <v>3675.3717363491305</v>
      </c>
      <c r="T24" s="80">
        <f t="shared" si="8"/>
        <v>3764.5937986634335</v>
      </c>
      <c r="U24" s="80">
        <f t="shared" si="8"/>
        <v>3741.7123866925194</v>
      </c>
      <c r="V24" s="80">
        <f t="shared" si="8"/>
        <v>3718.8309747216053</v>
      </c>
      <c r="W24" s="80">
        <f t="shared" si="8"/>
        <v>3695.9495627506917</v>
      </c>
      <c r="X24" s="87">
        <f t="shared" ref="X24:Z24" si="9">X20 - X22</f>
        <v>3695.9495627506917</v>
      </c>
      <c r="Y24" s="87">
        <f t="shared" si="9"/>
        <v>3695.9495627506917</v>
      </c>
      <c r="Z24" s="87">
        <f t="shared" si="9"/>
        <v>3695.9495627506917</v>
      </c>
    </row>
    <row r="27" spans="1:28">
      <c r="A27" s="78" t="s">
        <v>46</v>
      </c>
      <c r="B27" s="80">
        <f>SUM(B5:B7)</f>
        <v>25</v>
      </c>
      <c r="C27" s="80">
        <f t="shared" ref="C27:W27" si="10">SUM(C5:C7)</f>
        <v>25</v>
      </c>
      <c r="D27" s="80">
        <f t="shared" si="10"/>
        <v>25</v>
      </c>
      <c r="E27" s="80">
        <f t="shared" si="10"/>
        <v>26</v>
      </c>
      <c r="F27" s="80">
        <f t="shared" si="10"/>
        <v>26</v>
      </c>
      <c r="G27" s="80">
        <f t="shared" si="10"/>
        <v>26</v>
      </c>
      <c r="H27" s="80">
        <f t="shared" si="10"/>
        <v>47</v>
      </c>
      <c r="I27" s="80">
        <f t="shared" si="10"/>
        <v>46</v>
      </c>
      <c r="J27" s="80">
        <f t="shared" si="10"/>
        <v>47</v>
      </c>
      <c r="K27" s="80">
        <f t="shared" si="10"/>
        <v>50</v>
      </c>
      <c r="L27" s="80">
        <f t="shared" si="10"/>
        <v>50</v>
      </c>
      <c r="M27" s="80">
        <f t="shared" si="10"/>
        <v>50</v>
      </c>
      <c r="N27" s="80">
        <f t="shared" si="10"/>
        <v>63.956117123564326</v>
      </c>
      <c r="O27" s="80">
        <f t="shared" si="10"/>
        <v>63.603018259320422</v>
      </c>
      <c r="P27" s="80">
        <f t="shared" si="10"/>
        <v>63.185160395076508</v>
      </c>
      <c r="Q27" s="80">
        <f t="shared" si="10"/>
        <v>62.767302530832602</v>
      </c>
      <c r="R27" s="80">
        <f t="shared" si="10"/>
        <v>76.519257704352555</v>
      </c>
      <c r="S27" s="80">
        <f t="shared" si="10"/>
        <v>90.271212877872543</v>
      </c>
      <c r="T27" s="80">
        <f t="shared" si="10"/>
        <v>104.02316805014144</v>
      </c>
      <c r="U27" s="80">
        <f t="shared" si="10"/>
        <v>104.05802804828238</v>
      </c>
      <c r="V27" s="80">
        <f t="shared" si="10"/>
        <v>104.09288804642331</v>
      </c>
      <c r="W27" s="80">
        <f t="shared" si="10"/>
        <v>104.12774804456424</v>
      </c>
      <c r="X27" s="87">
        <f t="shared" ref="X27:Z27" si="11">SUM(X5:X7)</f>
        <v>104.12774804456424</v>
      </c>
      <c r="Y27" s="87">
        <f t="shared" si="11"/>
        <v>104.12774804456424</v>
      </c>
      <c r="Z27" s="87">
        <f t="shared" si="11"/>
        <v>104.12774804456424</v>
      </c>
    </row>
    <row r="28" spans="1:28">
      <c r="A28" s="78" t="s">
        <v>47</v>
      </c>
      <c r="B28" s="80">
        <f>SUM(B8:B14)</f>
        <v>352</v>
      </c>
      <c r="C28" s="80">
        <f t="shared" ref="C28:W28" si="12">SUM(C8:C14)</f>
        <v>356</v>
      </c>
      <c r="D28" s="80">
        <f t="shared" si="12"/>
        <v>360</v>
      </c>
      <c r="E28" s="80">
        <f t="shared" si="12"/>
        <v>364</v>
      </c>
      <c r="F28" s="80">
        <f t="shared" si="12"/>
        <v>365</v>
      </c>
      <c r="G28" s="80">
        <f t="shared" si="12"/>
        <v>365</v>
      </c>
      <c r="H28" s="80">
        <f t="shared" si="12"/>
        <v>272</v>
      </c>
      <c r="I28" s="80">
        <f t="shared" si="12"/>
        <v>277</v>
      </c>
      <c r="J28" s="80">
        <f t="shared" si="12"/>
        <v>284</v>
      </c>
      <c r="K28" s="80">
        <f t="shared" si="12"/>
        <v>171</v>
      </c>
      <c r="L28" s="80">
        <f t="shared" si="12"/>
        <v>176</v>
      </c>
      <c r="M28" s="80">
        <f t="shared" si="12"/>
        <v>181</v>
      </c>
      <c r="N28" s="80">
        <f t="shared" si="12"/>
        <v>233.27948517128507</v>
      </c>
      <c r="O28" s="80">
        <f t="shared" si="12"/>
        <v>232.31783237540748</v>
      </c>
      <c r="P28" s="80">
        <f t="shared" si="12"/>
        <v>231.11716165759609</v>
      </c>
      <c r="Q28" s="80">
        <f t="shared" si="12"/>
        <v>229.73612237285093</v>
      </c>
      <c r="R28" s="80">
        <f t="shared" si="12"/>
        <v>203.58821674847167</v>
      </c>
      <c r="S28" s="80">
        <f t="shared" si="12"/>
        <v>177.44031112409243</v>
      </c>
      <c r="T28" s="80">
        <f t="shared" si="12"/>
        <v>151.27706884702081</v>
      </c>
      <c r="U28" s="80">
        <f t="shared" si="12"/>
        <v>134.71439461826532</v>
      </c>
      <c r="V28" s="80">
        <f t="shared" si="12"/>
        <v>118.15172038950985</v>
      </c>
      <c r="W28" s="80">
        <f t="shared" si="12"/>
        <v>101.58904616075435</v>
      </c>
      <c r="X28" s="87">
        <f t="shared" ref="X28:Z28" si="13">SUM(X8:X14)</f>
        <v>101.58904616075435</v>
      </c>
      <c r="Y28" s="87">
        <f t="shared" si="13"/>
        <v>101.58904616075435</v>
      </c>
      <c r="Z28" s="87">
        <f t="shared" si="13"/>
        <v>101.58904616075435</v>
      </c>
    </row>
    <row r="29" spans="1:28">
      <c r="A29" s="78" t="s">
        <v>48</v>
      </c>
      <c r="B29" s="80">
        <f>B15+B16</f>
        <v>186</v>
      </c>
      <c r="C29" s="80">
        <f t="shared" ref="C29:W29" si="14">C15+C16</f>
        <v>204</v>
      </c>
      <c r="D29" s="80">
        <f t="shared" si="14"/>
        <v>217</v>
      </c>
      <c r="E29" s="80">
        <f t="shared" si="14"/>
        <v>231</v>
      </c>
      <c r="F29" s="80">
        <f t="shared" si="14"/>
        <v>245</v>
      </c>
      <c r="G29" s="80">
        <f t="shared" si="14"/>
        <v>259</v>
      </c>
      <c r="H29" s="80">
        <f t="shared" si="14"/>
        <v>270</v>
      </c>
      <c r="I29" s="80">
        <f t="shared" si="14"/>
        <v>299</v>
      </c>
      <c r="J29" s="80">
        <f t="shared" si="14"/>
        <v>291</v>
      </c>
      <c r="K29" s="80">
        <f t="shared" si="14"/>
        <v>270</v>
      </c>
      <c r="L29" s="80">
        <f t="shared" si="14"/>
        <v>278</v>
      </c>
      <c r="M29" s="80">
        <f t="shared" si="14"/>
        <v>281</v>
      </c>
      <c r="N29" s="80">
        <f t="shared" si="14"/>
        <v>157.90125997632043</v>
      </c>
      <c r="O29" s="80">
        <f t="shared" si="14"/>
        <v>154.79062078497714</v>
      </c>
      <c r="P29" s="80">
        <f t="shared" si="14"/>
        <v>151.67998159363381</v>
      </c>
      <c r="Q29" s="80">
        <f t="shared" si="14"/>
        <v>148.56934240229052</v>
      </c>
      <c r="R29" s="80">
        <f t="shared" si="14"/>
        <v>148.89455203816667</v>
      </c>
      <c r="S29" s="80">
        <f t="shared" si="14"/>
        <v>149.21976167404284</v>
      </c>
      <c r="T29" s="80">
        <f t="shared" si="14"/>
        <v>141.31551521868499</v>
      </c>
      <c r="U29" s="80">
        <f t="shared" si="14"/>
        <v>136.54246289747795</v>
      </c>
      <c r="V29" s="80">
        <f t="shared" si="14"/>
        <v>131.7694105762709</v>
      </c>
      <c r="W29" s="80">
        <f t="shared" si="14"/>
        <v>126.99635825506385</v>
      </c>
      <c r="X29" s="87">
        <f t="shared" ref="X29:Z29" si="15">X15+X16</f>
        <v>121.74793543453075</v>
      </c>
      <c r="Y29" s="87">
        <f t="shared" si="15"/>
        <v>116.49951261399764</v>
      </c>
      <c r="Z29" s="87">
        <f t="shared" si="15"/>
        <v>111.25108979346453</v>
      </c>
    </row>
    <row r="30" spans="1:28">
      <c r="A30" s="78" t="s">
        <v>49</v>
      </c>
      <c r="B30" s="80">
        <f>B17</f>
        <v>2759.2891325431797</v>
      </c>
      <c r="C30" s="80">
        <f t="shared" ref="C30:W30" si="16">C17</f>
        <v>2790.1355907723023</v>
      </c>
      <c r="D30" s="80">
        <f t="shared" si="16"/>
        <v>2820.9820490014249</v>
      </c>
      <c r="E30" s="80">
        <f t="shared" si="16"/>
        <v>2862.1106599735881</v>
      </c>
      <c r="F30" s="80">
        <f t="shared" si="16"/>
        <v>2903.2392709457517</v>
      </c>
      <c r="G30" s="80">
        <f t="shared" si="16"/>
        <v>2944.3678819179149</v>
      </c>
      <c r="H30" s="80">
        <f t="shared" si="16"/>
        <v>3039.1105750502202</v>
      </c>
      <c r="I30" s="80">
        <f t="shared" si="16"/>
        <v>3080.9736255040293</v>
      </c>
      <c r="J30" s="80">
        <f t="shared" si="16"/>
        <v>3171.3096817464598</v>
      </c>
      <c r="K30" s="80">
        <f t="shared" si="16"/>
        <v>3206.5627768654572</v>
      </c>
      <c r="L30" s="80">
        <f t="shared" si="16"/>
        <v>3233.7370376863505</v>
      </c>
      <c r="M30" s="80">
        <f t="shared" si="16"/>
        <v>3177</v>
      </c>
      <c r="N30" s="80">
        <f t="shared" si="16"/>
        <v>3538.980106566522</v>
      </c>
      <c r="O30" s="80">
        <f t="shared" si="16"/>
        <v>3554.4176700680446</v>
      </c>
      <c r="P30" s="80">
        <f t="shared" si="16"/>
        <v>3569.8552335695672</v>
      </c>
      <c r="Q30" s="80">
        <f t="shared" si="16"/>
        <v>3490.4787512026896</v>
      </c>
      <c r="R30" s="80">
        <f t="shared" si="16"/>
        <v>3647.8876625859598</v>
      </c>
      <c r="S30" s="80">
        <f t="shared" si="16"/>
        <v>3805.2965739692304</v>
      </c>
      <c r="T30" s="80">
        <f t="shared" si="16"/>
        <v>3962.7054853555837</v>
      </c>
      <c r="U30" s="80">
        <f t="shared" si="16"/>
        <v>3939.8240733846696</v>
      </c>
      <c r="V30" s="80">
        <f t="shared" si="16"/>
        <v>3916.9426614137556</v>
      </c>
      <c r="W30" s="80">
        <f t="shared" si="16"/>
        <v>3899.2013337972971</v>
      </c>
      <c r="X30" s="87">
        <f t="shared" ref="X30:Z30" si="17">X17</f>
        <v>3899.2013337972971</v>
      </c>
      <c r="Y30" s="87">
        <f t="shared" si="17"/>
        <v>3899.2013337972971</v>
      </c>
      <c r="Z30" s="87">
        <f t="shared" si="17"/>
        <v>3899.2013337972971</v>
      </c>
    </row>
    <row r="31" spans="1:28">
      <c r="A31" s="78" t="s">
        <v>36</v>
      </c>
      <c r="B31" s="80">
        <f>SUM(B27:B30)</f>
        <v>3322.2891325431797</v>
      </c>
      <c r="C31" s="80">
        <f t="shared" ref="C31:W31" si="18">SUM(C27:C30)</f>
        <v>3375.1355907723023</v>
      </c>
      <c r="D31" s="80">
        <f t="shared" si="18"/>
        <v>3422.9820490014249</v>
      </c>
      <c r="E31" s="80">
        <f t="shared" si="18"/>
        <v>3483.1106599735881</v>
      </c>
      <c r="F31" s="80">
        <f t="shared" si="18"/>
        <v>3539.2392709457517</v>
      </c>
      <c r="G31" s="80">
        <f t="shared" si="18"/>
        <v>3594.3678819179149</v>
      </c>
      <c r="H31" s="80">
        <f t="shared" si="18"/>
        <v>3628.1105750502202</v>
      </c>
      <c r="I31" s="80">
        <f t="shared" si="18"/>
        <v>3702.9736255040293</v>
      </c>
      <c r="J31" s="80">
        <f t="shared" si="18"/>
        <v>3793.3096817464598</v>
      </c>
      <c r="K31" s="80">
        <f t="shared" si="18"/>
        <v>3697.5627768654572</v>
      </c>
      <c r="L31" s="80">
        <f t="shared" si="18"/>
        <v>3737.7370376863505</v>
      </c>
      <c r="M31" s="80">
        <f t="shared" si="18"/>
        <v>3689</v>
      </c>
      <c r="N31" s="80">
        <f t="shared" si="18"/>
        <v>3994.1169688376917</v>
      </c>
      <c r="O31" s="80">
        <f t="shared" si="18"/>
        <v>4005.1291414877496</v>
      </c>
      <c r="P31" s="80">
        <f t="shared" si="18"/>
        <v>4015.8375372158735</v>
      </c>
      <c r="Q31" s="80">
        <f t="shared" si="18"/>
        <v>3931.5515185086638</v>
      </c>
      <c r="R31" s="80">
        <f t="shared" si="18"/>
        <v>4076.8896890769506</v>
      </c>
      <c r="S31" s="80">
        <f t="shared" si="18"/>
        <v>4222.2278596452379</v>
      </c>
      <c r="T31" s="80">
        <f t="shared" si="18"/>
        <v>4359.3212374714312</v>
      </c>
      <c r="U31" s="80">
        <f t="shared" si="18"/>
        <v>4315.1389589486953</v>
      </c>
      <c r="V31" s="80">
        <f t="shared" si="18"/>
        <v>4270.9566804259593</v>
      </c>
      <c r="W31" s="80">
        <f t="shared" si="18"/>
        <v>4231.9144862576795</v>
      </c>
      <c r="X31" s="87">
        <f t="shared" ref="X31:Z31" si="19">SUM(X27:X30)</f>
        <v>4226.6660634371465</v>
      </c>
      <c r="Y31" s="87">
        <f t="shared" si="19"/>
        <v>4221.4176406166134</v>
      </c>
      <c r="Z31" s="87">
        <f t="shared" si="19"/>
        <v>4216.1692177960804</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2"/>
  <sheetViews>
    <sheetView tabSelected="1" workbookViewId="0">
      <pane xSplit="1" ySplit="4" topLeftCell="B9" activePane="bottomRight" state="frozen"/>
      <selection pane="topRight" activeCell="B1" sqref="B1"/>
      <selection pane="bottomLeft" activeCell="A5" sqref="A5"/>
      <selection pane="bottomRight" activeCell="B17" sqref="B17"/>
    </sheetView>
  </sheetViews>
  <sheetFormatPr baseColWidth="10" defaultColWidth="8.83203125" defaultRowHeight="14" x14ac:dyDescent="0"/>
  <cols>
    <col min="1" max="1" width="35.5" style="88" bestFit="1" customWidth="1"/>
    <col min="2" max="16384" width="8.83203125" style="88"/>
  </cols>
  <sheetData>
    <row r="1" spans="1:26">
      <c r="A1" s="58"/>
      <c r="B1" s="59" t="s">
        <v>57</v>
      </c>
      <c r="C1" s="64"/>
      <c r="D1" s="64"/>
      <c r="E1" s="64"/>
      <c r="F1" s="64"/>
      <c r="G1" s="64"/>
      <c r="H1" s="64"/>
      <c r="I1" s="64"/>
      <c r="J1" s="64"/>
      <c r="K1" s="64"/>
      <c r="L1" s="64"/>
      <c r="M1" s="64"/>
      <c r="N1" s="57"/>
      <c r="O1" s="64"/>
      <c r="P1" s="58"/>
      <c r="Q1" s="58"/>
      <c r="R1" s="58"/>
      <c r="S1" s="58"/>
      <c r="T1" s="58"/>
      <c r="U1" s="58"/>
      <c r="V1" s="58"/>
      <c r="W1" s="58"/>
    </row>
    <row r="2" spans="1:26">
      <c r="A2" s="58"/>
      <c r="B2" s="59" t="s">
        <v>43</v>
      </c>
      <c r="C2" s="60"/>
      <c r="D2" s="60"/>
      <c r="E2" s="60"/>
      <c r="F2" s="60"/>
      <c r="G2" s="60"/>
      <c r="H2" s="60"/>
      <c r="I2" s="60"/>
      <c r="J2" s="60"/>
      <c r="K2" s="60"/>
      <c r="L2" s="60"/>
      <c r="M2" s="60"/>
      <c r="N2" s="57"/>
      <c r="O2" s="60"/>
      <c r="P2" s="58"/>
      <c r="Q2" s="58"/>
      <c r="R2" s="58"/>
      <c r="S2" s="58"/>
      <c r="T2" s="58"/>
      <c r="U2" s="58"/>
      <c r="V2" s="58"/>
      <c r="W2" s="58"/>
    </row>
    <row r="3" spans="1:26">
      <c r="A3" s="58"/>
      <c r="B3" s="59"/>
      <c r="C3" s="60"/>
      <c r="D3" s="60"/>
      <c r="E3" s="60"/>
      <c r="F3" s="60"/>
      <c r="G3" s="60"/>
      <c r="H3" s="60"/>
      <c r="I3" s="60"/>
      <c r="J3" s="60"/>
      <c r="K3" s="60"/>
      <c r="L3" s="60"/>
      <c r="M3" s="60"/>
      <c r="O3" s="60"/>
      <c r="P3" s="58"/>
      <c r="Q3" s="58"/>
      <c r="R3" s="58"/>
      <c r="S3" s="58"/>
      <c r="T3" s="58"/>
      <c r="U3" s="58"/>
      <c r="V3" s="58"/>
      <c r="W3" s="58"/>
    </row>
    <row r="4" spans="1:26">
      <c r="A4" s="59" t="s">
        <v>19</v>
      </c>
      <c r="B4" s="60">
        <v>1990</v>
      </c>
      <c r="C4" s="60">
        <v>1991</v>
      </c>
      <c r="D4" s="60">
        <v>1992</v>
      </c>
      <c r="E4" s="60">
        <v>1993</v>
      </c>
      <c r="F4" s="60">
        <v>1994</v>
      </c>
      <c r="G4" s="60">
        <v>1995</v>
      </c>
      <c r="H4" s="60">
        <v>1996</v>
      </c>
      <c r="I4" s="60">
        <v>1997</v>
      </c>
      <c r="J4" s="60">
        <v>1998</v>
      </c>
      <c r="K4" s="60">
        <v>1999</v>
      </c>
      <c r="L4" s="60">
        <v>2000</v>
      </c>
      <c r="M4" s="60">
        <v>2001</v>
      </c>
      <c r="N4" s="60">
        <v>2002</v>
      </c>
      <c r="O4" s="60">
        <v>2003</v>
      </c>
      <c r="P4" s="60">
        <v>2004</v>
      </c>
      <c r="Q4" s="60">
        <v>2005</v>
      </c>
      <c r="R4" s="60">
        <v>2006</v>
      </c>
      <c r="S4" s="60">
        <v>2007</v>
      </c>
      <c r="T4" s="60">
        <v>2008</v>
      </c>
      <c r="U4" s="60">
        <v>2009</v>
      </c>
      <c r="V4" s="60">
        <v>2010</v>
      </c>
      <c r="W4" s="60">
        <v>2011</v>
      </c>
      <c r="X4" s="61">
        <v>2012</v>
      </c>
      <c r="Y4" s="61">
        <v>2013</v>
      </c>
      <c r="Z4" s="61">
        <v>2014</v>
      </c>
    </row>
    <row r="5" spans="1:26">
      <c r="A5" s="58" t="s">
        <v>20</v>
      </c>
      <c r="B5" s="87">
        <v>0</v>
      </c>
      <c r="C5" s="87">
        <v>0</v>
      </c>
      <c r="D5" s="87">
        <v>0</v>
      </c>
      <c r="E5" s="87">
        <v>0</v>
      </c>
      <c r="F5" s="87">
        <v>0</v>
      </c>
      <c r="G5" s="87">
        <v>0</v>
      </c>
      <c r="H5" s="87">
        <v>6</v>
      </c>
      <c r="I5" s="87">
        <v>6</v>
      </c>
      <c r="J5" s="87">
        <v>8</v>
      </c>
      <c r="K5" s="87">
        <v>11</v>
      </c>
      <c r="L5" s="87">
        <v>11</v>
      </c>
      <c r="M5" s="87">
        <v>11</v>
      </c>
      <c r="N5" s="90">
        <v>28.863070746600428</v>
      </c>
      <c r="O5" s="90">
        <v>27.771599346113923</v>
      </c>
      <c r="P5" s="90">
        <v>26.615368945627417</v>
      </c>
      <c r="Q5" s="90">
        <v>25.45913854514091</v>
      </c>
      <c r="R5" s="90">
        <v>26.376600569527273</v>
      </c>
      <c r="S5" s="90">
        <v>27.29406259391364</v>
      </c>
      <c r="T5" s="90">
        <v>28.211524618874453</v>
      </c>
      <c r="U5" s="90">
        <v>27.234982850789208</v>
      </c>
      <c r="V5" s="90">
        <v>26.258441082703964</v>
      </c>
      <c r="W5" s="90">
        <v>25.281899314618716</v>
      </c>
      <c r="X5" s="90">
        <v>25.281899314618716</v>
      </c>
      <c r="Y5" s="90">
        <v>25.281899314618716</v>
      </c>
      <c r="Z5" s="90">
        <v>25.281899314618716</v>
      </c>
    </row>
    <row r="6" spans="1:26">
      <c r="A6" s="58" t="s">
        <v>21</v>
      </c>
      <c r="B6" s="87">
        <v>17</v>
      </c>
      <c r="C6" s="87">
        <v>17</v>
      </c>
      <c r="D6" s="87">
        <v>17</v>
      </c>
      <c r="E6" s="87">
        <v>18</v>
      </c>
      <c r="F6" s="87">
        <v>18</v>
      </c>
      <c r="G6" s="87">
        <v>18</v>
      </c>
      <c r="H6" s="87">
        <v>34</v>
      </c>
      <c r="I6" s="87">
        <v>33</v>
      </c>
      <c r="J6" s="87">
        <v>33</v>
      </c>
      <c r="K6" s="87">
        <v>31</v>
      </c>
      <c r="L6" s="87">
        <v>31</v>
      </c>
      <c r="M6" s="87">
        <v>31</v>
      </c>
      <c r="N6" s="90">
        <v>16.757829308889423</v>
      </c>
      <c r="O6" s="90">
        <v>17.682545782542267</v>
      </c>
      <c r="P6" s="90">
        <v>18.60726225619511</v>
      </c>
      <c r="Q6" s="90">
        <v>19.53197872984795</v>
      </c>
      <c r="R6" s="90">
        <v>17.2632091534485</v>
      </c>
      <c r="S6" s="90">
        <v>14.994439577049052</v>
      </c>
      <c r="T6" s="90">
        <v>12.725670000343143</v>
      </c>
      <c r="U6" s="90">
        <v>12.759490346429228</v>
      </c>
      <c r="V6" s="90">
        <v>12.793310692515313</v>
      </c>
      <c r="W6" s="90">
        <v>12.827131038601399</v>
      </c>
      <c r="X6" s="90">
        <v>12.827131038601399</v>
      </c>
      <c r="Y6" s="90">
        <v>12.827131038601399</v>
      </c>
      <c r="Z6" s="90">
        <v>12.827131038601399</v>
      </c>
    </row>
    <row r="7" spans="1:26">
      <c r="A7" s="58" t="s">
        <v>22</v>
      </c>
      <c r="B7" s="87">
        <v>8</v>
      </c>
      <c r="C7" s="87">
        <v>8</v>
      </c>
      <c r="D7" s="87">
        <v>8</v>
      </c>
      <c r="E7" s="87">
        <v>8</v>
      </c>
      <c r="F7" s="87">
        <v>8</v>
      </c>
      <c r="G7" s="87">
        <v>8</v>
      </c>
      <c r="H7" s="87">
        <v>7</v>
      </c>
      <c r="I7" s="87">
        <v>7</v>
      </c>
      <c r="J7" s="87">
        <v>6</v>
      </c>
      <c r="K7" s="87">
        <v>8</v>
      </c>
      <c r="L7" s="87">
        <v>8</v>
      </c>
      <c r="M7" s="87">
        <v>8</v>
      </c>
      <c r="N7" s="90">
        <v>18.335217068074467</v>
      </c>
      <c r="O7" s="90">
        <v>18.148873130664224</v>
      </c>
      <c r="P7" s="90">
        <v>17.962529193253982</v>
      </c>
      <c r="Q7" s="90">
        <v>17.776185255843743</v>
      </c>
      <c r="R7" s="90">
        <v>32.879447981376792</v>
      </c>
      <c r="S7" s="90">
        <v>47.982710706909849</v>
      </c>
      <c r="T7" s="90">
        <v>63.085973430923843</v>
      </c>
      <c r="U7" s="90">
        <v>64.063554851063941</v>
      </c>
      <c r="V7" s="90">
        <v>65.041136271204039</v>
      </c>
      <c r="W7" s="90">
        <v>66.018717691344122</v>
      </c>
      <c r="X7" s="90">
        <v>66.018717691344122</v>
      </c>
      <c r="Y7" s="90">
        <v>66.018717691344122</v>
      </c>
      <c r="Z7" s="90">
        <v>66.018717691344122</v>
      </c>
    </row>
    <row r="8" spans="1:26">
      <c r="A8" s="58" t="s">
        <v>23</v>
      </c>
      <c r="B8" s="87">
        <v>183</v>
      </c>
      <c r="C8" s="87">
        <v>183</v>
      </c>
      <c r="D8" s="87">
        <v>183</v>
      </c>
      <c r="E8" s="87">
        <v>183</v>
      </c>
      <c r="F8" s="87">
        <v>183</v>
      </c>
      <c r="G8" s="87">
        <v>183</v>
      </c>
      <c r="H8" s="87">
        <v>123</v>
      </c>
      <c r="I8" s="87">
        <v>125</v>
      </c>
      <c r="J8" s="87">
        <v>130</v>
      </c>
      <c r="K8" s="87">
        <v>25</v>
      </c>
      <c r="L8" s="87">
        <v>26</v>
      </c>
      <c r="M8" s="87">
        <v>27</v>
      </c>
      <c r="N8" s="90">
        <v>23.12303813458141</v>
      </c>
      <c r="O8" s="90">
        <v>21.336391936676655</v>
      </c>
      <c r="P8" s="90">
        <v>19.5497457387719</v>
      </c>
      <c r="Q8" s="90">
        <v>17.763099540867149</v>
      </c>
      <c r="R8" s="90">
        <v>18.070658593378102</v>
      </c>
      <c r="S8" s="90">
        <v>18.378217645889055</v>
      </c>
      <c r="T8" s="90">
        <v>18.685776698359646</v>
      </c>
      <c r="U8" s="90">
        <v>20.148782202518429</v>
      </c>
      <c r="V8" s="90">
        <v>21.611787706677212</v>
      </c>
      <c r="W8" s="90">
        <v>23.074793210835995</v>
      </c>
      <c r="X8" s="90">
        <v>23.074793210835995</v>
      </c>
      <c r="Y8" s="90">
        <v>23.074793210835995</v>
      </c>
      <c r="Z8" s="90">
        <v>23.074793210835995</v>
      </c>
    </row>
    <row r="9" spans="1:26">
      <c r="A9" s="58" t="s">
        <v>24</v>
      </c>
      <c r="B9" s="87">
        <v>6</v>
      </c>
      <c r="C9" s="87">
        <v>6</v>
      </c>
      <c r="D9" s="87">
        <v>6</v>
      </c>
      <c r="E9" s="87">
        <v>6</v>
      </c>
      <c r="F9" s="87">
        <v>6</v>
      </c>
      <c r="G9" s="87">
        <v>6</v>
      </c>
      <c r="H9" s="87">
        <v>5</v>
      </c>
      <c r="I9" s="87">
        <v>5</v>
      </c>
      <c r="J9" s="87">
        <v>5</v>
      </c>
      <c r="K9" s="87">
        <v>2</v>
      </c>
      <c r="L9" s="87">
        <v>2</v>
      </c>
      <c r="M9" s="87">
        <v>2</v>
      </c>
      <c r="N9" s="90">
        <v>3.2484630790744005</v>
      </c>
      <c r="O9" s="90">
        <v>3.0723200494619536</v>
      </c>
      <c r="P9" s="90">
        <v>2.8961770198495067</v>
      </c>
      <c r="Q9" s="90">
        <v>2.7200339902370598</v>
      </c>
      <c r="R9" s="90">
        <v>2.4763977872747063</v>
      </c>
      <c r="S9" s="90">
        <v>2.2327615843123527</v>
      </c>
      <c r="T9" s="90">
        <v>1.9891253813499996</v>
      </c>
      <c r="U9" s="90">
        <v>1.7008104451448329</v>
      </c>
      <c r="V9" s="90">
        <v>1.4124955089396662</v>
      </c>
      <c r="W9" s="90">
        <v>1.1241805727344998</v>
      </c>
      <c r="X9" s="90">
        <v>1.1241805727344998</v>
      </c>
      <c r="Y9" s="90">
        <v>1.1241805727344998</v>
      </c>
      <c r="Z9" s="90">
        <v>1.1241805727344998</v>
      </c>
    </row>
    <row r="10" spans="1:26">
      <c r="A10" s="58" t="s">
        <v>25</v>
      </c>
      <c r="B10" s="87">
        <v>43</v>
      </c>
      <c r="C10" s="87">
        <v>43</v>
      </c>
      <c r="D10" s="87">
        <v>43</v>
      </c>
      <c r="E10" s="87">
        <v>43</v>
      </c>
      <c r="F10" s="87">
        <v>43</v>
      </c>
      <c r="G10" s="87">
        <v>43</v>
      </c>
      <c r="H10" s="87">
        <v>16</v>
      </c>
      <c r="I10" s="87">
        <v>17</v>
      </c>
      <c r="J10" s="87">
        <v>17</v>
      </c>
      <c r="K10" s="87">
        <v>9</v>
      </c>
      <c r="L10" s="87">
        <v>10</v>
      </c>
      <c r="M10" s="87">
        <v>10</v>
      </c>
      <c r="N10" s="90">
        <v>2.8796067099822005</v>
      </c>
      <c r="O10" s="90">
        <v>2.4138357047503041</v>
      </c>
      <c r="P10" s="90">
        <v>1.9480646995184077</v>
      </c>
      <c r="Q10" s="90">
        <v>1.4822936942865115</v>
      </c>
      <c r="R10" s="90">
        <v>1.441718179369341</v>
      </c>
      <c r="S10" s="90">
        <v>1.4011426644521705</v>
      </c>
      <c r="T10" s="90">
        <v>1.3605671494912297</v>
      </c>
      <c r="U10" s="90">
        <v>1.3698623329688624</v>
      </c>
      <c r="V10" s="90">
        <v>1.3791575164464951</v>
      </c>
      <c r="W10" s="90">
        <v>1.388452699924128</v>
      </c>
      <c r="X10" s="90">
        <v>1.388452699924128</v>
      </c>
      <c r="Y10" s="90">
        <v>1.388452699924128</v>
      </c>
      <c r="Z10" s="90">
        <v>1.388452699924128</v>
      </c>
    </row>
    <row r="11" spans="1:26">
      <c r="A11" s="58" t="s">
        <v>26</v>
      </c>
      <c r="B11" s="87">
        <v>38</v>
      </c>
      <c r="C11" s="87">
        <v>38</v>
      </c>
      <c r="D11" s="87">
        <v>39</v>
      </c>
      <c r="E11" s="87">
        <v>39</v>
      </c>
      <c r="F11" s="87">
        <v>40</v>
      </c>
      <c r="G11" s="87">
        <v>40</v>
      </c>
      <c r="H11" s="87">
        <v>43</v>
      </c>
      <c r="I11" s="87">
        <v>45</v>
      </c>
      <c r="J11" s="87">
        <v>45</v>
      </c>
      <c r="K11" s="87">
        <v>48</v>
      </c>
      <c r="L11" s="87">
        <v>50</v>
      </c>
      <c r="M11" s="87">
        <v>52</v>
      </c>
      <c r="N11" s="90">
        <v>177.23902321567707</v>
      </c>
      <c r="O11" s="90">
        <v>178.04404555208677</v>
      </c>
      <c r="P11" s="90">
        <v>178.61648322349646</v>
      </c>
      <c r="Q11" s="90">
        <v>179.01498558490613</v>
      </c>
      <c r="R11" s="90">
        <v>138.07766628113342</v>
      </c>
      <c r="S11" s="90">
        <v>97.140346977360707</v>
      </c>
      <c r="T11" s="90">
        <v>56.203027676255083</v>
      </c>
      <c r="U11" s="90">
        <v>48.687877445283618</v>
      </c>
      <c r="V11" s="90">
        <v>41.172727214312154</v>
      </c>
      <c r="W11" s="90">
        <v>33.657576983340689</v>
      </c>
      <c r="X11" s="90">
        <v>33.657576983340689</v>
      </c>
      <c r="Y11" s="90">
        <v>33.657576983340689</v>
      </c>
      <c r="Z11" s="90">
        <v>33.657576983340689</v>
      </c>
    </row>
    <row r="12" spans="1:26">
      <c r="A12" s="58" t="s">
        <v>27</v>
      </c>
      <c r="B12" s="87" t="s">
        <v>28</v>
      </c>
      <c r="C12" s="87" t="s">
        <v>28</v>
      </c>
      <c r="D12" s="87" t="s">
        <v>28</v>
      </c>
      <c r="E12" s="87" t="s">
        <v>28</v>
      </c>
      <c r="F12" s="87" t="s">
        <v>28</v>
      </c>
      <c r="G12" s="87" t="s">
        <v>28</v>
      </c>
      <c r="H12" s="87">
        <v>0</v>
      </c>
      <c r="I12" s="87">
        <v>0</v>
      </c>
      <c r="J12" s="87">
        <v>0</v>
      </c>
      <c r="K12" s="87">
        <v>0</v>
      </c>
      <c r="L12" s="87">
        <v>0</v>
      </c>
      <c r="M12" s="87">
        <v>0</v>
      </c>
      <c r="N12" s="90">
        <v>0.29581800096790001</v>
      </c>
      <c r="O12" s="90">
        <v>0.31790533737545706</v>
      </c>
      <c r="P12" s="90">
        <v>0.33999267378301412</v>
      </c>
      <c r="Q12" s="90">
        <v>0.36208001019057123</v>
      </c>
      <c r="R12" s="90">
        <v>0.40562342198871415</v>
      </c>
      <c r="S12" s="90">
        <v>0.44916683378685707</v>
      </c>
      <c r="T12" s="90">
        <v>0.49301946953771197</v>
      </c>
      <c r="U12" s="90">
        <v>0.53459823118251482</v>
      </c>
      <c r="V12" s="90">
        <v>0.5761769928273176</v>
      </c>
      <c r="W12" s="90">
        <v>0.61775575447212039</v>
      </c>
      <c r="X12" s="90">
        <v>0.61775575447212039</v>
      </c>
      <c r="Y12" s="90">
        <v>0.61775575447212039</v>
      </c>
      <c r="Z12" s="90">
        <v>0.61775575447212039</v>
      </c>
    </row>
    <row r="13" spans="1:26">
      <c r="A13" s="58" t="s">
        <v>29</v>
      </c>
      <c r="B13" s="87">
        <v>0</v>
      </c>
      <c r="C13" s="87">
        <v>0</v>
      </c>
      <c r="D13" s="87">
        <v>0</v>
      </c>
      <c r="E13" s="87">
        <v>0</v>
      </c>
      <c r="F13" s="87">
        <v>0</v>
      </c>
      <c r="G13" s="87">
        <v>0</v>
      </c>
      <c r="H13" s="87">
        <v>1</v>
      </c>
      <c r="I13" s="87">
        <v>1</v>
      </c>
      <c r="J13" s="87">
        <v>1</v>
      </c>
      <c r="K13" s="87">
        <v>5</v>
      </c>
      <c r="L13" s="87">
        <v>5</v>
      </c>
      <c r="M13" s="87">
        <v>5</v>
      </c>
      <c r="N13" s="90">
        <v>0.73076576589179998</v>
      </c>
      <c r="O13" s="90">
        <v>0.68437636488273335</v>
      </c>
      <c r="P13" s="90">
        <v>0.63798696387366671</v>
      </c>
      <c r="Q13" s="90">
        <v>0.59159756286460019</v>
      </c>
      <c r="R13" s="90">
        <v>2.100976803833067</v>
      </c>
      <c r="S13" s="90">
        <v>3.610356044801533</v>
      </c>
      <c r="T13" s="90">
        <v>5.1194260613728293</v>
      </c>
      <c r="U13" s="90">
        <v>5.414095370043011</v>
      </c>
      <c r="V13" s="90">
        <v>5.7087646787131927</v>
      </c>
      <c r="W13" s="90">
        <v>6.0034339873833735</v>
      </c>
      <c r="X13" s="90">
        <v>6.0034339873833735</v>
      </c>
      <c r="Y13" s="90">
        <v>6.0034339873833735</v>
      </c>
      <c r="Z13" s="90">
        <v>6.0034339873833735</v>
      </c>
    </row>
    <row r="14" spans="1:26">
      <c r="A14" s="58" t="s">
        <v>30</v>
      </c>
      <c r="B14" s="87">
        <v>82</v>
      </c>
      <c r="C14" s="87">
        <v>86</v>
      </c>
      <c r="D14" s="87">
        <v>89</v>
      </c>
      <c r="E14" s="87">
        <v>93</v>
      </c>
      <c r="F14" s="87">
        <v>93</v>
      </c>
      <c r="G14" s="87">
        <v>93</v>
      </c>
      <c r="H14" s="87">
        <v>84</v>
      </c>
      <c r="I14" s="87">
        <v>84</v>
      </c>
      <c r="J14" s="87">
        <v>86</v>
      </c>
      <c r="K14" s="87">
        <v>82</v>
      </c>
      <c r="L14" s="87">
        <v>83</v>
      </c>
      <c r="M14" s="87">
        <v>85</v>
      </c>
      <c r="N14" s="90">
        <v>25.762770265110309</v>
      </c>
      <c r="O14" s="90">
        <v>26.448957430173621</v>
      </c>
      <c r="P14" s="90">
        <v>27.128711338303155</v>
      </c>
      <c r="Q14" s="90">
        <v>27.802031989498907</v>
      </c>
      <c r="R14" s="90">
        <v>41.015175681494334</v>
      </c>
      <c r="S14" s="90">
        <v>54.228319373489768</v>
      </c>
      <c r="T14" s="90">
        <v>67.426126410654305</v>
      </c>
      <c r="U14" s="90">
        <v>56.858368591124055</v>
      </c>
      <c r="V14" s="90">
        <v>46.290610771593805</v>
      </c>
      <c r="W14" s="90">
        <v>35.722852952063555</v>
      </c>
      <c r="X14" s="90">
        <v>35.722852952063555</v>
      </c>
      <c r="Y14" s="90">
        <v>35.722852952063555</v>
      </c>
      <c r="Z14" s="90">
        <v>35.722852952063555</v>
      </c>
    </row>
    <row r="15" spans="1:26">
      <c r="A15" s="58" t="s">
        <v>31</v>
      </c>
      <c r="B15" s="87">
        <v>155</v>
      </c>
      <c r="C15" s="87">
        <v>169</v>
      </c>
      <c r="D15" s="87">
        <v>182</v>
      </c>
      <c r="E15" s="87">
        <v>195</v>
      </c>
      <c r="F15" s="87">
        <v>209</v>
      </c>
      <c r="G15" s="87">
        <v>222</v>
      </c>
      <c r="H15" s="87">
        <v>236</v>
      </c>
      <c r="I15" s="87">
        <v>265</v>
      </c>
      <c r="J15" s="87">
        <v>256</v>
      </c>
      <c r="K15" s="87">
        <v>267</v>
      </c>
      <c r="L15" s="87">
        <v>275</v>
      </c>
      <c r="M15" s="87">
        <v>278</v>
      </c>
      <c r="N15" s="90">
        <v>155.22697397846358</v>
      </c>
      <c r="O15" s="90">
        <v>152.08354276631124</v>
      </c>
      <c r="P15" s="90">
        <v>148.9401115541589</v>
      </c>
      <c r="Q15" s="90">
        <v>145.79668034200657</v>
      </c>
      <c r="R15" s="90">
        <v>146.25015769555102</v>
      </c>
      <c r="S15" s="90">
        <v>146.70363504909548</v>
      </c>
      <c r="T15" s="90">
        <v>137.70739153417773</v>
      </c>
      <c r="U15" s="90">
        <v>133.04411790049494</v>
      </c>
      <c r="V15" s="90">
        <v>128.38084426681215</v>
      </c>
      <c r="W15" s="90">
        <v>123.71757063312936</v>
      </c>
      <c r="X15" s="90">
        <v>118.44730928210375</v>
      </c>
      <c r="Y15" s="90">
        <v>113.17704793107814</v>
      </c>
      <c r="Z15" s="90">
        <v>107.90678658005253</v>
      </c>
    </row>
    <row r="16" spans="1:26">
      <c r="A16" s="58" t="s">
        <v>32</v>
      </c>
      <c r="B16" s="87">
        <v>31</v>
      </c>
      <c r="C16" s="87">
        <v>35</v>
      </c>
      <c r="D16" s="87">
        <v>35</v>
      </c>
      <c r="E16" s="87">
        <v>36</v>
      </c>
      <c r="F16" s="87">
        <v>36</v>
      </c>
      <c r="G16" s="87">
        <v>37</v>
      </c>
      <c r="H16" s="87">
        <v>34</v>
      </c>
      <c r="I16" s="87">
        <v>34</v>
      </c>
      <c r="J16" s="87">
        <v>35</v>
      </c>
      <c r="K16" s="87">
        <v>3</v>
      </c>
      <c r="L16" s="87">
        <v>3</v>
      </c>
      <c r="M16" s="87">
        <v>3</v>
      </c>
      <c r="N16" s="90">
        <v>2.6742859978568556</v>
      </c>
      <c r="O16" s="90">
        <v>2.7070780186658872</v>
      </c>
      <c r="P16" s="90">
        <v>2.7398700394749187</v>
      </c>
      <c r="Q16" s="90">
        <v>2.7726620602839502</v>
      </c>
      <c r="R16" s="90">
        <v>2.6443943426156502</v>
      </c>
      <c r="S16" s="90">
        <v>2.5161266249473497</v>
      </c>
      <c r="T16" s="90">
        <v>3.6081236845072691</v>
      </c>
      <c r="U16" s="90">
        <v>3.4983449969830138</v>
      </c>
      <c r="V16" s="90">
        <v>3.3885663094587586</v>
      </c>
      <c r="W16" s="90">
        <v>3.2787876219345038</v>
      </c>
      <c r="X16" s="90">
        <v>3.300626152427006</v>
      </c>
      <c r="Y16" s="90">
        <v>3.3224646829195081</v>
      </c>
      <c r="Z16" s="90">
        <v>3.3443032134120103</v>
      </c>
    </row>
    <row r="17" spans="1:28">
      <c r="A17" s="58" t="s">
        <v>33</v>
      </c>
      <c r="B17" s="87">
        <v>3757</v>
      </c>
      <c r="C17" s="87">
        <v>3799</v>
      </c>
      <c r="D17" s="87">
        <v>3841</v>
      </c>
      <c r="E17" s="87">
        <v>3897</v>
      </c>
      <c r="F17" s="87">
        <v>3953</v>
      </c>
      <c r="G17" s="87">
        <v>4009</v>
      </c>
      <c r="H17" s="87">
        <v>4138</v>
      </c>
      <c r="I17" s="87">
        <v>4195</v>
      </c>
      <c r="J17" s="87">
        <v>4318</v>
      </c>
      <c r="K17" s="87">
        <v>4366</v>
      </c>
      <c r="L17" s="87">
        <v>4403</v>
      </c>
      <c r="M17" s="87">
        <v>3177</v>
      </c>
      <c r="N17" s="90">
        <v>3538.980106566522</v>
      </c>
      <c r="O17" s="90">
        <v>3554.4176700680446</v>
      </c>
      <c r="P17" s="90">
        <v>3569.8552335695672</v>
      </c>
      <c r="Q17" s="90">
        <v>3490.4787512026896</v>
      </c>
      <c r="R17" s="90">
        <v>3647.8876625859598</v>
      </c>
      <c r="S17" s="90">
        <v>3805.2965739692304</v>
      </c>
      <c r="T17" s="90">
        <v>3962.7054853555837</v>
      </c>
      <c r="U17" s="90">
        <v>3939.8240733846696</v>
      </c>
      <c r="V17" s="90">
        <v>3916.9426614137556</v>
      </c>
      <c r="W17" s="90">
        <v>3899.2013337972971</v>
      </c>
      <c r="X17" s="90">
        <v>3899.2013337972971</v>
      </c>
      <c r="Y17" s="90">
        <v>3899.2013337972971</v>
      </c>
      <c r="Z17" s="90">
        <v>3899.2013337972971</v>
      </c>
      <c r="AA17" s="84"/>
      <c r="AB17" s="84"/>
    </row>
    <row r="18" spans="1:28">
      <c r="B18" s="87"/>
      <c r="C18" s="87"/>
      <c r="D18" s="87"/>
      <c r="E18" s="87"/>
      <c r="F18" s="87"/>
      <c r="G18" s="87"/>
      <c r="H18" s="87"/>
      <c r="I18" s="87"/>
      <c r="J18" s="87"/>
      <c r="K18" s="87"/>
      <c r="L18" s="87"/>
      <c r="M18" s="87"/>
      <c r="N18" s="90"/>
      <c r="O18" s="90"/>
      <c r="P18" s="90"/>
      <c r="Q18" s="90"/>
      <c r="R18" s="90"/>
      <c r="S18" s="87"/>
      <c r="T18" s="87"/>
      <c r="U18" s="87"/>
      <c r="V18" s="87"/>
      <c r="W18" s="87"/>
      <c r="X18" s="87"/>
      <c r="Y18" s="87"/>
    </row>
    <row r="19" spans="1:28">
      <c r="A19" s="78" t="s">
        <v>36</v>
      </c>
      <c r="B19" s="87">
        <v>4320</v>
      </c>
      <c r="C19" s="87">
        <v>4384</v>
      </c>
      <c r="D19" s="87">
        <v>4443</v>
      </c>
      <c r="E19" s="87">
        <v>4518</v>
      </c>
      <c r="F19" s="87">
        <v>4589</v>
      </c>
      <c r="G19" s="87">
        <v>4659</v>
      </c>
      <c r="H19" s="87">
        <v>4727</v>
      </c>
      <c r="I19" s="87">
        <v>4817</v>
      </c>
      <c r="J19" s="87">
        <v>4940</v>
      </c>
      <c r="K19" s="87">
        <v>4857</v>
      </c>
      <c r="L19" s="87">
        <v>4907</v>
      </c>
      <c r="M19" s="87">
        <v>3689</v>
      </c>
      <c r="N19" s="90">
        <v>3992.2123799100095</v>
      </c>
      <c r="O19" s="90">
        <v>3971.2874638662574</v>
      </c>
      <c r="P19" s="90">
        <v>3950.3625478225049</v>
      </c>
      <c r="Q19" s="90">
        <v>3929.257263211819</v>
      </c>
      <c r="R19" s="90">
        <v>4074.4542757036238</v>
      </c>
      <c r="S19" s="87">
        <v>4219.6512881954286</v>
      </c>
      <c r="T19" s="87">
        <v>4356.6336111278615</v>
      </c>
      <c r="U19" s="87">
        <f>SUM(U5:U17)</f>
        <v>4315.1389589486953</v>
      </c>
      <c r="V19" s="87">
        <f t="shared" ref="V19:Z19" si="0">SUM(V5:V17)</f>
        <v>4270.9566804259593</v>
      </c>
      <c r="W19" s="87">
        <f t="shared" si="0"/>
        <v>4231.9144862576795</v>
      </c>
      <c r="X19" s="87">
        <f t="shared" si="0"/>
        <v>4226.6660634371465</v>
      </c>
      <c r="Y19" s="87">
        <f t="shared" si="0"/>
        <v>4221.4176406166134</v>
      </c>
      <c r="Z19" s="87">
        <f t="shared" si="0"/>
        <v>4216.1692177960804</v>
      </c>
    </row>
    <row r="20" spans="1:28">
      <c r="A20" s="78" t="s">
        <v>49</v>
      </c>
      <c r="B20" s="87">
        <f>B17</f>
        <v>3757</v>
      </c>
      <c r="C20" s="87">
        <f t="shared" ref="C20:Z20" si="1">C17</f>
        <v>3799</v>
      </c>
      <c r="D20" s="87">
        <f t="shared" si="1"/>
        <v>3841</v>
      </c>
      <c r="E20" s="87">
        <f t="shared" si="1"/>
        <v>3897</v>
      </c>
      <c r="F20" s="87">
        <f t="shared" si="1"/>
        <v>3953</v>
      </c>
      <c r="G20" s="87">
        <f t="shared" si="1"/>
        <v>4009</v>
      </c>
      <c r="H20" s="87">
        <f t="shared" si="1"/>
        <v>4138</v>
      </c>
      <c r="I20" s="87">
        <f t="shared" si="1"/>
        <v>4195</v>
      </c>
      <c r="J20" s="87">
        <f t="shared" si="1"/>
        <v>4318</v>
      </c>
      <c r="K20" s="87">
        <f t="shared" si="1"/>
        <v>4366</v>
      </c>
      <c r="L20" s="87">
        <f t="shared" si="1"/>
        <v>4403</v>
      </c>
      <c r="M20" s="87">
        <f t="shared" si="1"/>
        <v>3177</v>
      </c>
      <c r="N20" s="90">
        <f t="shared" si="1"/>
        <v>3538.980106566522</v>
      </c>
      <c r="O20" s="90">
        <f t="shared" si="1"/>
        <v>3554.4176700680446</v>
      </c>
      <c r="P20" s="90">
        <f t="shared" si="1"/>
        <v>3569.8552335695672</v>
      </c>
      <c r="Q20" s="90">
        <f t="shared" si="1"/>
        <v>3490.4787512026896</v>
      </c>
      <c r="R20" s="90">
        <f t="shared" si="1"/>
        <v>3647.8876625859598</v>
      </c>
      <c r="S20" s="87">
        <f t="shared" si="1"/>
        <v>3805.2965739692304</v>
      </c>
      <c r="T20" s="87">
        <f t="shared" si="1"/>
        <v>3962.7054853555837</v>
      </c>
      <c r="U20" s="87">
        <f t="shared" si="1"/>
        <v>3939.8240733846696</v>
      </c>
      <c r="V20" s="87">
        <f t="shared" si="1"/>
        <v>3916.9426614137556</v>
      </c>
      <c r="W20" s="87">
        <f t="shared" si="1"/>
        <v>3899.2013337972971</v>
      </c>
      <c r="X20" s="87">
        <f t="shared" si="1"/>
        <v>3899.2013337972971</v>
      </c>
      <c r="Y20" s="87">
        <f t="shared" si="1"/>
        <v>3899.2013337972971</v>
      </c>
      <c r="Z20" s="87">
        <f t="shared" si="1"/>
        <v>3899.2013337972971</v>
      </c>
    </row>
    <row r="21" spans="1:28">
      <c r="A21" s="78" t="s">
        <v>51</v>
      </c>
      <c r="B21" s="87">
        <f>B19 - B20</f>
        <v>563</v>
      </c>
      <c r="C21" s="87">
        <f t="shared" ref="C21:Z21" si="2">C19 - C20</f>
        <v>585</v>
      </c>
      <c r="D21" s="87">
        <f t="shared" si="2"/>
        <v>602</v>
      </c>
      <c r="E21" s="87">
        <f t="shared" si="2"/>
        <v>621</v>
      </c>
      <c r="F21" s="87">
        <f t="shared" si="2"/>
        <v>636</v>
      </c>
      <c r="G21" s="87">
        <f t="shared" si="2"/>
        <v>650</v>
      </c>
      <c r="H21" s="87">
        <f t="shared" si="2"/>
        <v>589</v>
      </c>
      <c r="I21" s="87">
        <f t="shared" si="2"/>
        <v>622</v>
      </c>
      <c r="J21" s="87">
        <f t="shared" si="2"/>
        <v>622</v>
      </c>
      <c r="K21" s="87">
        <f t="shared" si="2"/>
        <v>491</v>
      </c>
      <c r="L21" s="87">
        <f t="shared" si="2"/>
        <v>504</v>
      </c>
      <c r="M21" s="87">
        <f t="shared" si="2"/>
        <v>512</v>
      </c>
      <c r="N21" s="90">
        <f t="shared" si="2"/>
        <v>453.23227334348758</v>
      </c>
      <c r="O21" s="90">
        <f t="shared" si="2"/>
        <v>416.86979379821287</v>
      </c>
      <c r="P21" s="90">
        <f t="shared" si="2"/>
        <v>380.5073142529377</v>
      </c>
      <c r="Q21" s="90">
        <f t="shared" si="2"/>
        <v>438.77851200912937</v>
      </c>
      <c r="R21" s="90">
        <f t="shared" si="2"/>
        <v>426.56661311766402</v>
      </c>
      <c r="S21" s="87">
        <f t="shared" si="2"/>
        <v>414.35471422619821</v>
      </c>
      <c r="T21" s="87">
        <f t="shared" si="2"/>
        <v>393.92812577227778</v>
      </c>
      <c r="U21" s="87">
        <f t="shared" si="2"/>
        <v>375.31488556402564</v>
      </c>
      <c r="V21" s="87">
        <f t="shared" si="2"/>
        <v>354.01401901220379</v>
      </c>
      <c r="W21" s="87">
        <f t="shared" si="2"/>
        <v>332.71315246038239</v>
      </c>
      <c r="X21" s="87">
        <f t="shared" si="2"/>
        <v>327.46472963984934</v>
      </c>
      <c r="Y21" s="87">
        <f t="shared" si="2"/>
        <v>322.21630681931629</v>
      </c>
      <c r="Z21" s="87">
        <f t="shared" si="2"/>
        <v>316.96788399878324</v>
      </c>
    </row>
    <row r="22" spans="1:28">
      <c r="A22" s="78" t="s">
        <v>44</v>
      </c>
      <c r="B22" s="87"/>
      <c r="C22" s="87"/>
      <c r="D22" s="87"/>
      <c r="E22" s="87"/>
      <c r="F22" s="87"/>
      <c r="G22" s="87"/>
      <c r="H22" s="87"/>
      <c r="I22" s="87"/>
      <c r="J22" s="87"/>
      <c r="K22" s="87"/>
      <c r="L22" s="87"/>
      <c r="M22" s="87"/>
      <c r="N22" s="90">
        <v>224.73888348849999</v>
      </c>
      <c r="O22" s="90">
        <v>224.7388834884996</v>
      </c>
      <c r="P22" s="90">
        <v>224.7388834884996</v>
      </c>
      <c r="Q22" s="90">
        <v>129.92483762009999</v>
      </c>
      <c r="R22" s="90">
        <v>129.92483762009999</v>
      </c>
      <c r="S22" s="87">
        <v>129.92483762009999</v>
      </c>
      <c r="T22" s="87">
        <v>198.11168669214999</v>
      </c>
      <c r="U22" s="87">
        <v>198.11168669214999</v>
      </c>
      <c r="V22" s="87">
        <v>198.11168669214999</v>
      </c>
      <c r="W22" s="87">
        <v>203.25177104660563</v>
      </c>
      <c r="X22" s="87">
        <v>203.25177104660563</v>
      </c>
      <c r="Y22" s="87">
        <v>203.25177104660563</v>
      </c>
      <c r="Z22" s="87">
        <v>203.25177104660563</v>
      </c>
    </row>
    <row r="23" spans="1:28">
      <c r="A23" s="78" t="s">
        <v>50</v>
      </c>
      <c r="B23" s="87"/>
      <c r="C23" s="87"/>
      <c r="D23" s="87"/>
      <c r="E23" s="87"/>
      <c r="F23" s="87"/>
      <c r="G23" s="87"/>
      <c r="H23" s="87"/>
      <c r="I23" s="87"/>
      <c r="J23" s="87"/>
      <c r="K23" s="87"/>
      <c r="L23" s="87"/>
      <c r="M23" s="87"/>
      <c r="N23" s="90">
        <f>N19 - N22</f>
        <v>3767.4734964215095</v>
      </c>
      <c r="O23" s="90">
        <f t="shared" ref="O23:Z23" si="3">O19 - O22</f>
        <v>3746.5485803777578</v>
      </c>
      <c r="P23" s="90">
        <f t="shared" si="3"/>
        <v>3725.6236643340053</v>
      </c>
      <c r="Q23" s="90">
        <f t="shared" si="3"/>
        <v>3799.3324255917191</v>
      </c>
      <c r="R23" s="90">
        <f t="shared" si="3"/>
        <v>3944.5294380835239</v>
      </c>
      <c r="S23" s="87">
        <f t="shared" si="3"/>
        <v>4089.7264505753287</v>
      </c>
      <c r="T23" s="87">
        <f t="shared" si="3"/>
        <v>4158.5219244357113</v>
      </c>
      <c r="U23" s="87">
        <f t="shared" si="3"/>
        <v>4117.0272722565451</v>
      </c>
      <c r="V23" s="87">
        <f t="shared" si="3"/>
        <v>4072.8449937338091</v>
      </c>
      <c r="W23" s="87">
        <f t="shared" si="3"/>
        <v>4028.6627152110741</v>
      </c>
      <c r="X23" s="87">
        <f t="shared" si="3"/>
        <v>4023.414292390541</v>
      </c>
      <c r="Y23" s="87">
        <f t="shared" si="3"/>
        <v>4018.165869570008</v>
      </c>
      <c r="Z23" s="87">
        <f t="shared" si="3"/>
        <v>4012.9174467494749</v>
      </c>
    </row>
    <row r="24" spans="1:28">
      <c r="A24" s="78" t="s">
        <v>45</v>
      </c>
      <c r="B24" s="87"/>
      <c r="C24" s="87"/>
      <c r="D24" s="87"/>
      <c r="E24" s="87"/>
      <c r="F24" s="87"/>
      <c r="G24" s="87"/>
      <c r="H24" s="87"/>
      <c r="I24" s="87"/>
      <c r="J24" s="87"/>
      <c r="K24" s="87"/>
      <c r="L24" s="87"/>
      <c r="M24" s="87"/>
      <c r="N24" s="87">
        <f>N20 - N22</f>
        <v>3314.2412230780219</v>
      </c>
      <c r="O24" s="87">
        <f t="shared" ref="O24:Z24" si="4">O20 - O22</f>
        <v>3329.678786579545</v>
      </c>
      <c r="P24" s="87">
        <f t="shared" si="4"/>
        <v>3345.1163500810676</v>
      </c>
      <c r="Q24" s="87">
        <f t="shared" si="4"/>
        <v>3360.5539135825898</v>
      </c>
      <c r="R24" s="87">
        <f t="shared" si="4"/>
        <v>3517.9628249658599</v>
      </c>
      <c r="S24" s="87">
        <f t="shared" si="4"/>
        <v>3675.3717363491305</v>
      </c>
      <c r="T24" s="87">
        <f t="shared" si="4"/>
        <v>3764.5937986634335</v>
      </c>
      <c r="U24" s="87">
        <f t="shared" si="4"/>
        <v>3741.7123866925194</v>
      </c>
      <c r="V24" s="87">
        <f t="shared" si="4"/>
        <v>3718.8309747216053</v>
      </c>
      <c r="W24" s="87">
        <f t="shared" si="4"/>
        <v>3695.9495627506917</v>
      </c>
      <c r="X24" s="87">
        <f t="shared" si="4"/>
        <v>3695.9495627506917</v>
      </c>
      <c r="Y24" s="87">
        <f t="shared" si="4"/>
        <v>3695.9495627506917</v>
      </c>
      <c r="Z24" s="87">
        <f t="shared" si="4"/>
        <v>3695.9495627506917</v>
      </c>
    </row>
    <row r="27" spans="1:28">
      <c r="A27" s="78" t="s">
        <v>46</v>
      </c>
      <c r="B27" s="87">
        <f>SUM(B5:B7)</f>
        <v>25</v>
      </c>
      <c r="C27" s="87">
        <f t="shared" ref="C27:Z27" si="5">SUM(C5:C7)</f>
        <v>25</v>
      </c>
      <c r="D27" s="87">
        <f t="shared" si="5"/>
        <v>25</v>
      </c>
      <c r="E27" s="87">
        <f t="shared" si="5"/>
        <v>26</v>
      </c>
      <c r="F27" s="87">
        <f t="shared" si="5"/>
        <v>26</v>
      </c>
      <c r="G27" s="87">
        <f t="shared" si="5"/>
        <v>26</v>
      </c>
      <c r="H27" s="87">
        <f t="shared" si="5"/>
        <v>47</v>
      </c>
      <c r="I27" s="87">
        <f t="shared" si="5"/>
        <v>46</v>
      </c>
      <c r="J27" s="87">
        <f t="shared" si="5"/>
        <v>47</v>
      </c>
      <c r="K27" s="87">
        <f t="shared" si="5"/>
        <v>50</v>
      </c>
      <c r="L27" s="87">
        <f t="shared" si="5"/>
        <v>50</v>
      </c>
      <c r="M27" s="87">
        <f t="shared" si="5"/>
        <v>50</v>
      </c>
      <c r="N27" s="87">
        <f t="shared" si="5"/>
        <v>63.956117123564326</v>
      </c>
      <c r="O27" s="87">
        <f t="shared" si="5"/>
        <v>63.603018259320422</v>
      </c>
      <c r="P27" s="87">
        <f t="shared" si="5"/>
        <v>63.185160395076508</v>
      </c>
      <c r="Q27" s="87">
        <f t="shared" si="5"/>
        <v>62.767302530832602</v>
      </c>
      <c r="R27" s="87">
        <f t="shared" si="5"/>
        <v>76.519257704352555</v>
      </c>
      <c r="S27" s="87">
        <f t="shared" si="5"/>
        <v>90.271212877872543</v>
      </c>
      <c r="T27" s="87">
        <f t="shared" si="5"/>
        <v>104.02316805014144</v>
      </c>
      <c r="U27" s="87">
        <f t="shared" si="5"/>
        <v>104.05802804828238</v>
      </c>
      <c r="V27" s="87">
        <f t="shared" si="5"/>
        <v>104.09288804642331</v>
      </c>
      <c r="W27" s="87">
        <f t="shared" si="5"/>
        <v>104.12774804456424</v>
      </c>
      <c r="X27" s="87">
        <f t="shared" si="5"/>
        <v>104.12774804456424</v>
      </c>
      <c r="Y27" s="87">
        <f t="shared" si="5"/>
        <v>104.12774804456424</v>
      </c>
      <c r="Z27" s="87">
        <f t="shared" si="5"/>
        <v>104.12774804456424</v>
      </c>
    </row>
    <row r="28" spans="1:28">
      <c r="A28" s="78" t="s">
        <v>47</v>
      </c>
      <c r="B28" s="87">
        <f>SUM(B8:B14)</f>
        <v>352</v>
      </c>
      <c r="C28" s="87">
        <f t="shared" ref="C28:Z28" si="6">SUM(C8:C14)</f>
        <v>356</v>
      </c>
      <c r="D28" s="87">
        <f t="shared" si="6"/>
        <v>360</v>
      </c>
      <c r="E28" s="87">
        <f t="shared" si="6"/>
        <v>364</v>
      </c>
      <c r="F28" s="87">
        <f t="shared" si="6"/>
        <v>365</v>
      </c>
      <c r="G28" s="87">
        <f t="shared" si="6"/>
        <v>365</v>
      </c>
      <c r="H28" s="87">
        <f t="shared" si="6"/>
        <v>272</v>
      </c>
      <c r="I28" s="87">
        <f t="shared" si="6"/>
        <v>277</v>
      </c>
      <c r="J28" s="87">
        <f t="shared" si="6"/>
        <v>284</v>
      </c>
      <c r="K28" s="87">
        <f t="shared" si="6"/>
        <v>171</v>
      </c>
      <c r="L28" s="87">
        <f t="shared" si="6"/>
        <v>176</v>
      </c>
      <c r="M28" s="87">
        <f t="shared" si="6"/>
        <v>181</v>
      </c>
      <c r="N28" s="87">
        <f t="shared" si="6"/>
        <v>233.27948517128507</v>
      </c>
      <c r="O28" s="87">
        <f t="shared" si="6"/>
        <v>232.31783237540748</v>
      </c>
      <c r="P28" s="87">
        <f t="shared" si="6"/>
        <v>231.11716165759609</v>
      </c>
      <c r="Q28" s="87">
        <f t="shared" si="6"/>
        <v>229.73612237285093</v>
      </c>
      <c r="R28" s="87">
        <f t="shared" si="6"/>
        <v>203.58821674847167</v>
      </c>
      <c r="S28" s="87">
        <f t="shared" si="6"/>
        <v>177.44031112409243</v>
      </c>
      <c r="T28" s="87">
        <f t="shared" si="6"/>
        <v>151.27706884702081</v>
      </c>
      <c r="U28" s="87">
        <f t="shared" si="6"/>
        <v>134.71439461826532</v>
      </c>
      <c r="V28" s="87">
        <f t="shared" si="6"/>
        <v>118.15172038950985</v>
      </c>
      <c r="W28" s="87">
        <f t="shared" si="6"/>
        <v>101.58904616075435</v>
      </c>
      <c r="X28" s="87">
        <f t="shared" si="6"/>
        <v>101.58904616075435</v>
      </c>
      <c r="Y28" s="87">
        <f t="shared" si="6"/>
        <v>101.58904616075435</v>
      </c>
      <c r="Z28" s="87">
        <f t="shared" si="6"/>
        <v>101.58904616075435</v>
      </c>
    </row>
    <row r="29" spans="1:28">
      <c r="A29" s="78" t="s">
        <v>48</v>
      </c>
      <c r="B29" s="87">
        <f>B15+B16</f>
        <v>186</v>
      </c>
      <c r="C29" s="87">
        <f t="shared" ref="C29:Z29" si="7">C15+C16</f>
        <v>204</v>
      </c>
      <c r="D29" s="87">
        <f t="shared" si="7"/>
        <v>217</v>
      </c>
      <c r="E29" s="87">
        <f t="shared" si="7"/>
        <v>231</v>
      </c>
      <c r="F29" s="87">
        <f t="shared" si="7"/>
        <v>245</v>
      </c>
      <c r="G29" s="87">
        <f t="shared" si="7"/>
        <v>259</v>
      </c>
      <c r="H29" s="87">
        <f t="shared" si="7"/>
        <v>270</v>
      </c>
      <c r="I29" s="87">
        <f t="shared" si="7"/>
        <v>299</v>
      </c>
      <c r="J29" s="87">
        <f t="shared" si="7"/>
        <v>291</v>
      </c>
      <c r="K29" s="87">
        <f t="shared" si="7"/>
        <v>270</v>
      </c>
      <c r="L29" s="87">
        <f t="shared" si="7"/>
        <v>278</v>
      </c>
      <c r="M29" s="87">
        <f t="shared" si="7"/>
        <v>281</v>
      </c>
      <c r="N29" s="87">
        <f t="shared" si="7"/>
        <v>157.90125997632043</v>
      </c>
      <c r="O29" s="87">
        <f t="shared" si="7"/>
        <v>154.79062078497714</v>
      </c>
      <c r="P29" s="87">
        <f t="shared" si="7"/>
        <v>151.67998159363381</v>
      </c>
      <c r="Q29" s="87">
        <f t="shared" si="7"/>
        <v>148.56934240229052</v>
      </c>
      <c r="R29" s="87">
        <f t="shared" si="7"/>
        <v>148.89455203816667</v>
      </c>
      <c r="S29" s="87">
        <f t="shared" si="7"/>
        <v>149.21976167404284</v>
      </c>
      <c r="T29" s="87">
        <f t="shared" si="7"/>
        <v>141.31551521868499</v>
      </c>
      <c r="U29" s="87">
        <f t="shared" si="7"/>
        <v>136.54246289747795</v>
      </c>
      <c r="V29" s="87">
        <f t="shared" si="7"/>
        <v>131.7694105762709</v>
      </c>
      <c r="W29" s="87">
        <f t="shared" si="7"/>
        <v>126.99635825506385</v>
      </c>
      <c r="X29" s="87">
        <f t="shared" si="7"/>
        <v>121.74793543453075</v>
      </c>
      <c r="Y29" s="87">
        <f t="shared" si="7"/>
        <v>116.49951261399764</v>
      </c>
      <c r="Z29" s="87">
        <f t="shared" si="7"/>
        <v>111.25108979346453</v>
      </c>
    </row>
    <row r="30" spans="1:28">
      <c r="A30" s="78" t="s">
        <v>49</v>
      </c>
      <c r="B30" s="87">
        <f>B17</f>
        <v>3757</v>
      </c>
      <c r="C30" s="87">
        <f t="shared" ref="C30:Z30" si="8">C17</f>
        <v>3799</v>
      </c>
      <c r="D30" s="87">
        <f t="shared" si="8"/>
        <v>3841</v>
      </c>
      <c r="E30" s="87">
        <f t="shared" si="8"/>
        <v>3897</v>
      </c>
      <c r="F30" s="87">
        <f t="shared" si="8"/>
        <v>3953</v>
      </c>
      <c r="G30" s="87">
        <f t="shared" si="8"/>
        <v>4009</v>
      </c>
      <c r="H30" s="87">
        <f t="shared" si="8"/>
        <v>4138</v>
      </c>
      <c r="I30" s="87">
        <f t="shared" si="8"/>
        <v>4195</v>
      </c>
      <c r="J30" s="87">
        <f t="shared" si="8"/>
        <v>4318</v>
      </c>
      <c r="K30" s="87">
        <f t="shared" si="8"/>
        <v>4366</v>
      </c>
      <c r="L30" s="87">
        <f t="shared" si="8"/>
        <v>4403</v>
      </c>
      <c r="M30" s="87">
        <f t="shared" si="8"/>
        <v>3177</v>
      </c>
      <c r="N30" s="87">
        <f t="shared" si="8"/>
        <v>3538.980106566522</v>
      </c>
      <c r="O30" s="87">
        <f t="shared" si="8"/>
        <v>3554.4176700680446</v>
      </c>
      <c r="P30" s="87">
        <f t="shared" si="8"/>
        <v>3569.8552335695672</v>
      </c>
      <c r="Q30" s="87">
        <f t="shared" si="8"/>
        <v>3490.4787512026896</v>
      </c>
      <c r="R30" s="87">
        <f t="shared" si="8"/>
        <v>3647.8876625859598</v>
      </c>
      <c r="S30" s="87">
        <f t="shared" si="8"/>
        <v>3805.2965739692304</v>
      </c>
      <c r="T30" s="87">
        <f t="shared" si="8"/>
        <v>3962.7054853555837</v>
      </c>
      <c r="U30" s="87">
        <f t="shared" si="8"/>
        <v>3939.8240733846696</v>
      </c>
      <c r="V30" s="87">
        <f t="shared" si="8"/>
        <v>3916.9426614137556</v>
      </c>
      <c r="W30" s="87">
        <f t="shared" si="8"/>
        <v>3899.2013337972971</v>
      </c>
      <c r="X30" s="87">
        <f t="shared" si="8"/>
        <v>3899.2013337972971</v>
      </c>
      <c r="Y30" s="87">
        <f t="shared" si="8"/>
        <v>3899.2013337972971</v>
      </c>
      <c r="Z30" s="87">
        <f t="shared" si="8"/>
        <v>3899.2013337972971</v>
      </c>
    </row>
    <row r="31" spans="1:28">
      <c r="A31" s="78" t="s">
        <v>36</v>
      </c>
      <c r="B31" s="87">
        <f>SUM(B27:B30)</f>
        <v>4320</v>
      </c>
      <c r="C31" s="87">
        <f t="shared" ref="C31:Z31" si="9">SUM(C27:C30)</f>
        <v>4384</v>
      </c>
      <c r="D31" s="87">
        <f t="shared" si="9"/>
        <v>4443</v>
      </c>
      <c r="E31" s="87">
        <f t="shared" si="9"/>
        <v>4518</v>
      </c>
      <c r="F31" s="87">
        <f t="shared" si="9"/>
        <v>4589</v>
      </c>
      <c r="G31" s="87">
        <f t="shared" si="9"/>
        <v>4659</v>
      </c>
      <c r="H31" s="87">
        <f t="shared" si="9"/>
        <v>4727</v>
      </c>
      <c r="I31" s="87">
        <f t="shared" si="9"/>
        <v>4817</v>
      </c>
      <c r="J31" s="87">
        <f t="shared" si="9"/>
        <v>4940</v>
      </c>
      <c r="K31" s="87">
        <f t="shared" si="9"/>
        <v>4857</v>
      </c>
      <c r="L31" s="87">
        <f t="shared" si="9"/>
        <v>4907</v>
      </c>
      <c r="M31" s="87">
        <f t="shared" si="9"/>
        <v>3689</v>
      </c>
      <c r="N31" s="87">
        <f t="shared" si="9"/>
        <v>3994.1169688376917</v>
      </c>
      <c r="O31" s="87">
        <f t="shared" si="9"/>
        <v>4005.1291414877496</v>
      </c>
      <c r="P31" s="87">
        <f t="shared" si="9"/>
        <v>4015.8375372158735</v>
      </c>
      <c r="Q31" s="87">
        <f t="shared" si="9"/>
        <v>3931.5515185086638</v>
      </c>
      <c r="R31" s="87">
        <f t="shared" si="9"/>
        <v>4076.8896890769506</v>
      </c>
      <c r="S31" s="87">
        <f t="shared" si="9"/>
        <v>4222.2278596452379</v>
      </c>
      <c r="T31" s="87">
        <f t="shared" si="9"/>
        <v>4359.3212374714312</v>
      </c>
      <c r="U31" s="87">
        <f t="shared" si="9"/>
        <v>4315.1389589486953</v>
      </c>
      <c r="V31" s="87">
        <f t="shared" si="9"/>
        <v>4270.9566804259593</v>
      </c>
      <c r="W31" s="87">
        <f t="shared" si="9"/>
        <v>4231.9144862576795</v>
      </c>
      <c r="X31" s="87">
        <f t="shared" si="9"/>
        <v>4226.6660634371465</v>
      </c>
      <c r="Y31" s="87">
        <f t="shared" si="9"/>
        <v>4221.4176406166134</v>
      </c>
      <c r="Z31" s="87">
        <f t="shared" si="9"/>
        <v>4216.1692177960804</v>
      </c>
    </row>
    <row r="35" spans="1:26">
      <c r="A35" s="96" t="str">
        <f>PROPER(A17)</f>
        <v>Miscellaneous</v>
      </c>
      <c r="B35" s="99"/>
      <c r="C35" s="99"/>
      <c r="D35" s="99"/>
      <c r="E35" s="99"/>
      <c r="F35" s="99"/>
      <c r="G35" s="99"/>
      <c r="H35" s="99"/>
      <c r="I35" s="99"/>
      <c r="J35" s="99"/>
      <c r="K35" s="99"/>
      <c r="L35" s="99"/>
      <c r="M35" s="99"/>
      <c r="N35" s="99"/>
      <c r="O35" s="99"/>
      <c r="P35" s="99"/>
      <c r="Q35" s="99"/>
      <c r="R35" s="99"/>
      <c r="S35" s="99"/>
      <c r="T35" s="99"/>
      <c r="U35" s="99"/>
      <c r="V35" s="99"/>
      <c r="W35" s="99"/>
      <c r="X35" s="99"/>
      <c r="Y35" s="99"/>
      <c r="Z35" s="99"/>
    </row>
    <row r="36" spans="1:26">
      <c r="A36" s="92" t="s">
        <v>82</v>
      </c>
      <c r="G36" s="86">
        <f t="shared" ref="G36:M36" si="10">SLOPE($H$17:$L$17,$H$4:$L$4)*G$4+INTERCEPT($H$17:$L$17,$H$4:$L$4)</f>
        <v>4073.7000000000116</v>
      </c>
      <c r="H36" s="86">
        <f t="shared" si="10"/>
        <v>4143.7999999999884</v>
      </c>
      <c r="I36" s="86">
        <f t="shared" si="10"/>
        <v>4213.8999999999942</v>
      </c>
      <c r="J36" s="86">
        <f t="shared" si="10"/>
        <v>4284</v>
      </c>
      <c r="K36" s="86">
        <f t="shared" si="10"/>
        <v>4354.1000000000058</v>
      </c>
      <c r="L36" s="86">
        <f t="shared" si="10"/>
        <v>4424.2000000000116</v>
      </c>
      <c r="M36" s="86">
        <f t="shared" si="10"/>
        <v>4494.2999999999884</v>
      </c>
      <c r="N36" s="86">
        <f>SLOPE($H$17:$L$17,$H$4:$L$4)*N$4+INTERCEPT($H$17:$L$17,$H$4:$L$4)</f>
        <v>4564.3999999999942</v>
      </c>
    </row>
    <row r="37" spans="1:26">
      <c r="A37" s="92" t="s">
        <v>83</v>
      </c>
      <c r="L37" s="86">
        <f t="shared" ref="L37:M37" si="11">SLOPE($M$17:$S$17,$M$4:$S$4)*L$4+INTERCEPT($M$17:$S$17,$M$4:$S$4)</f>
        <v>3249.3071546972496</v>
      </c>
      <c r="M37" s="86">
        <f t="shared" si="11"/>
        <v>3322.1202230930212</v>
      </c>
      <c r="N37" s="86">
        <f>SLOPE($M$17:$S$17,$M$4:$S$4)*N$4+INTERCEPT($M$17:$S$17,$M$4:$S$4)</f>
        <v>3394.9332914887636</v>
      </c>
      <c r="O37" s="86">
        <f t="shared" ref="O37:T37" si="12">SLOPE($M$17:$S$17,$M$4:$S$4)*O$4+INTERCEPT($M$17:$S$17,$M$4:$S$4)</f>
        <v>3467.7463598845352</v>
      </c>
      <c r="P37" s="86">
        <f t="shared" si="12"/>
        <v>3540.5594282802776</v>
      </c>
      <c r="Q37" s="86">
        <f t="shared" si="12"/>
        <v>3613.3724966760492</v>
      </c>
      <c r="R37" s="86">
        <f t="shared" si="12"/>
        <v>3686.1855650717916</v>
      </c>
      <c r="S37" s="86">
        <f t="shared" si="12"/>
        <v>3758.9986334675632</v>
      </c>
      <c r="T37" s="86">
        <f t="shared" si="12"/>
        <v>3831.8117018633056</v>
      </c>
    </row>
    <row r="38" spans="1:26">
      <c r="K38" s="94" t="s">
        <v>85</v>
      </c>
      <c r="L38" s="86">
        <f>AVERAGE(L36:L37)</f>
        <v>3836.7535773486306</v>
      </c>
      <c r="M38" s="86">
        <f>AVERAGE(M36:M37)</f>
        <v>3908.2101115465048</v>
      </c>
      <c r="N38" s="86"/>
    </row>
    <row r="39" spans="1:26">
      <c r="K39" s="94" t="s">
        <v>86</v>
      </c>
      <c r="L39" s="86">
        <f>L$38-L$36</f>
        <v>-587.446422651381</v>
      </c>
      <c r="M39" s="86">
        <f>M$38-M$36</f>
        <v>-586.08988845348358</v>
      </c>
      <c r="N39" s="86"/>
    </row>
    <row r="40" spans="1:26">
      <c r="L40" s="86"/>
      <c r="M40" s="86"/>
      <c r="N40" s="86"/>
    </row>
    <row r="41" spans="1:26">
      <c r="A41" s="93" t="s">
        <v>88</v>
      </c>
      <c r="B41" s="86">
        <v>0</v>
      </c>
      <c r="C41" s="86">
        <v>0</v>
      </c>
      <c r="D41" s="86">
        <v>0</v>
      </c>
      <c r="E41" s="86">
        <v>0</v>
      </c>
      <c r="F41" s="86">
        <v>0</v>
      </c>
      <c r="G41" s="86">
        <v>0</v>
      </c>
      <c r="H41" s="86">
        <f t="shared" ref="H41:K41" si="13">I41-$M41/5</f>
        <v>0</v>
      </c>
      <c r="I41" s="86">
        <f t="shared" si="13"/>
        <v>0</v>
      </c>
      <c r="J41" s="86">
        <f t="shared" si="13"/>
        <v>0</v>
      </c>
      <c r="K41" s="86">
        <f t="shared" si="13"/>
        <v>0</v>
      </c>
      <c r="L41" s="86">
        <f>M41-$M41/5</f>
        <v>0</v>
      </c>
    </row>
    <row r="42" spans="1:26">
      <c r="A42" s="93" t="str">
        <f>"Adj "&amp;A35</f>
        <v>Adj Miscellaneous</v>
      </c>
      <c r="B42" s="95">
        <f t="shared" ref="B42:K42" si="14">B20*($L$37/$L$36)</f>
        <v>2759.2891325431797</v>
      </c>
      <c r="C42" s="95">
        <f t="shared" si="14"/>
        <v>2790.1355907723023</v>
      </c>
      <c r="D42" s="95">
        <f t="shared" si="14"/>
        <v>2820.9820490014249</v>
      </c>
      <c r="E42" s="95">
        <f t="shared" si="14"/>
        <v>2862.1106599735881</v>
      </c>
      <c r="F42" s="95">
        <f t="shared" si="14"/>
        <v>2903.2392709457517</v>
      </c>
      <c r="G42" s="95">
        <f t="shared" si="14"/>
        <v>2944.3678819179149</v>
      </c>
      <c r="H42" s="95">
        <f t="shared" si="14"/>
        <v>3039.1105750502202</v>
      </c>
      <c r="I42" s="95">
        <f t="shared" si="14"/>
        <v>3080.9736255040293</v>
      </c>
      <c r="J42" s="95">
        <f t="shared" si="14"/>
        <v>3171.3096817464598</v>
      </c>
      <c r="K42" s="95">
        <f t="shared" si="14"/>
        <v>3206.5627768654572</v>
      </c>
      <c r="L42" s="95">
        <f>L20*($L$37/$L$36)</f>
        <v>3233.7370376863505</v>
      </c>
      <c r="M42" s="95">
        <f>M17</f>
        <v>3177</v>
      </c>
      <c r="N42" s="95">
        <f>N17</f>
        <v>3538.980106566522</v>
      </c>
      <c r="O42" s="95">
        <f t="shared" ref="O42:Z42" si="15">O17</f>
        <v>3554.4176700680446</v>
      </c>
      <c r="P42" s="95">
        <f t="shared" si="15"/>
        <v>3569.8552335695672</v>
      </c>
      <c r="Q42" s="95">
        <f t="shared" si="15"/>
        <v>3490.4787512026896</v>
      </c>
      <c r="R42" s="95">
        <f t="shared" si="15"/>
        <v>3647.8876625859598</v>
      </c>
      <c r="S42" s="95">
        <f t="shared" si="15"/>
        <v>3805.2965739692304</v>
      </c>
      <c r="T42" s="95">
        <f t="shared" si="15"/>
        <v>3962.7054853555837</v>
      </c>
      <c r="U42" s="95">
        <f t="shared" si="15"/>
        <v>3939.8240733846696</v>
      </c>
      <c r="V42" s="95">
        <f t="shared" si="15"/>
        <v>3916.9426614137556</v>
      </c>
      <c r="W42" s="95">
        <f t="shared" si="15"/>
        <v>3899.2013337972971</v>
      </c>
      <c r="X42" s="95">
        <f t="shared" si="15"/>
        <v>3899.2013337972971</v>
      </c>
      <c r="Y42" s="95">
        <f t="shared" si="15"/>
        <v>3899.2013337972971</v>
      </c>
      <c r="Z42" s="95">
        <f t="shared" si="15"/>
        <v>3899.2013337972971</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6" sqref="A16"/>
    </sheetView>
  </sheetViews>
  <sheetFormatPr baseColWidth="10" defaultColWidth="8.83203125" defaultRowHeight="14" x14ac:dyDescent="0"/>
  <cols>
    <col min="1" max="1" width="131.5" customWidth="1"/>
  </cols>
  <sheetData>
    <row r="1" spans="1:1" s="70" customFormat="1">
      <c r="A1" s="4" t="s">
        <v>56</v>
      </c>
    </row>
    <row r="2" spans="1:1">
      <c r="A2" s="2" t="s">
        <v>73</v>
      </c>
    </row>
    <row r="3" spans="1:1">
      <c r="A3" s="2" t="s">
        <v>52</v>
      </c>
    </row>
    <row r="4" spans="1:1">
      <c r="A4" s="2" t="s">
        <v>53</v>
      </c>
    </row>
    <row r="5" spans="1:1">
      <c r="A5" s="2" t="s">
        <v>54</v>
      </c>
    </row>
    <row r="6" spans="1:1">
      <c r="A6" s="2" t="s">
        <v>55</v>
      </c>
    </row>
    <row r="7" spans="1:1">
      <c r="A7" s="82" t="s">
        <v>74</v>
      </c>
    </row>
    <row r="8" spans="1:1">
      <c r="A8" s="82" t="s">
        <v>61</v>
      </c>
    </row>
    <row r="9" spans="1:1">
      <c r="A9" s="82" t="s">
        <v>62</v>
      </c>
    </row>
    <row r="10" spans="1:1">
      <c r="A10" s="82" t="s">
        <v>75</v>
      </c>
    </row>
    <row r="11" spans="1:1">
      <c r="A11" s="82" t="s">
        <v>63</v>
      </c>
    </row>
    <row r="12" spans="1:1">
      <c r="A12" s="82" t="s">
        <v>64</v>
      </c>
    </row>
    <row r="13" spans="1:1">
      <c r="A13" s="82" t="s">
        <v>76</v>
      </c>
    </row>
    <row r="14" spans="1:1">
      <c r="A14" s="82" t="s">
        <v>77</v>
      </c>
    </row>
    <row r="15" spans="1:1">
      <c r="A15" s="82" t="s">
        <v>78</v>
      </c>
    </row>
    <row r="16" spans="1:1" ht="56">
      <c r="A16" s="3" t="s">
        <v>79</v>
      </c>
    </row>
    <row r="17" spans="1:1" ht="28">
      <c r="A17" s="3" t="s">
        <v>80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2"/>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ColWidth="8.83203125" defaultRowHeight="14" x14ac:dyDescent="0"/>
  <cols>
    <col min="1" max="1" width="35.5" bestFit="1" customWidth="1"/>
  </cols>
  <sheetData>
    <row r="1" spans="1:30">
      <c r="A1" s="8"/>
      <c r="B1" s="8"/>
      <c r="C1" s="10" t="s">
        <v>34</v>
      </c>
      <c r="D1" s="10"/>
      <c r="E1" s="8"/>
      <c r="F1" s="8"/>
      <c r="G1" s="8"/>
      <c r="H1" s="8"/>
      <c r="I1" s="8"/>
      <c r="J1" s="8"/>
      <c r="K1" s="8"/>
      <c r="L1" s="8"/>
      <c r="M1" s="8"/>
      <c r="N1" s="8"/>
      <c r="O1" s="8"/>
      <c r="P1" s="8"/>
      <c r="Q1" s="8"/>
      <c r="R1" s="8"/>
      <c r="S1" s="8"/>
      <c r="T1" s="8"/>
      <c r="U1" s="8"/>
      <c r="V1" s="8"/>
      <c r="W1" s="8"/>
      <c r="X1" s="8"/>
      <c r="Y1" s="8"/>
      <c r="Z1" s="8"/>
      <c r="AA1" s="8"/>
      <c r="AB1" s="6"/>
      <c r="AC1" s="6"/>
      <c r="AD1" s="6"/>
    </row>
    <row r="2" spans="1:30">
      <c r="A2" s="8"/>
      <c r="B2" s="8"/>
      <c r="C2" s="10" t="s">
        <v>35</v>
      </c>
      <c r="D2" s="10"/>
      <c r="E2" s="8"/>
      <c r="F2" s="8"/>
      <c r="G2" s="8"/>
      <c r="H2" s="8"/>
      <c r="I2" s="8"/>
      <c r="J2" s="8"/>
      <c r="K2" s="8"/>
      <c r="L2" s="8"/>
      <c r="M2" s="8"/>
      <c r="N2" s="8"/>
      <c r="O2" s="8"/>
      <c r="P2" s="8"/>
      <c r="Q2" s="8"/>
      <c r="R2" s="8"/>
      <c r="S2" s="8"/>
      <c r="T2" s="8"/>
      <c r="U2" s="8"/>
      <c r="V2" s="8"/>
      <c r="W2" s="8"/>
      <c r="X2" s="8"/>
      <c r="Y2" s="8"/>
      <c r="Z2" s="8"/>
      <c r="AA2" s="8"/>
      <c r="AB2" s="6"/>
      <c r="AC2" s="6"/>
      <c r="AD2" s="6"/>
    </row>
    <row r="3" spans="1:30">
      <c r="A3" s="6"/>
      <c r="B3" s="6"/>
      <c r="C3" s="6"/>
      <c r="D3" s="6"/>
      <c r="E3" s="6"/>
      <c r="F3" s="6"/>
      <c r="G3" s="6"/>
      <c r="H3" s="6"/>
      <c r="I3" s="6"/>
      <c r="J3" s="6"/>
      <c r="K3" s="6"/>
      <c r="L3" s="6"/>
      <c r="M3" s="6"/>
      <c r="N3" s="6"/>
      <c r="O3" s="6"/>
      <c r="P3" s="6"/>
      <c r="Q3" s="6"/>
      <c r="R3" s="6"/>
      <c r="S3" s="6"/>
      <c r="T3" s="6"/>
      <c r="U3" s="6"/>
      <c r="V3" s="6"/>
      <c r="W3" s="6"/>
      <c r="X3" s="6"/>
      <c r="Y3" s="6"/>
      <c r="Z3" s="6"/>
      <c r="AA3" s="6"/>
      <c r="AB3" s="6"/>
      <c r="AC3" s="6"/>
      <c r="AD3" s="6"/>
    </row>
    <row r="4" spans="1:30">
      <c r="A4" s="8"/>
      <c r="B4" s="9"/>
      <c r="C4" s="8"/>
      <c r="D4" s="8"/>
      <c r="E4" s="8"/>
      <c r="F4" s="8"/>
      <c r="G4" s="8"/>
      <c r="H4" s="8"/>
      <c r="I4" s="8"/>
      <c r="J4" s="8"/>
      <c r="K4" s="8"/>
      <c r="L4" s="8"/>
      <c r="M4" s="8"/>
      <c r="N4" s="8"/>
      <c r="O4" s="8"/>
      <c r="P4" s="8"/>
      <c r="Q4" s="8"/>
      <c r="R4" s="8"/>
      <c r="S4" s="8"/>
      <c r="T4" s="8"/>
      <c r="U4" s="8"/>
      <c r="V4" s="8"/>
      <c r="W4" s="8"/>
      <c r="X4" s="8"/>
      <c r="Y4" s="8"/>
      <c r="Z4" s="8"/>
      <c r="AA4" s="8"/>
      <c r="AB4" s="6"/>
      <c r="AC4" s="6"/>
      <c r="AD4" s="6"/>
    </row>
    <row r="5" spans="1:30">
      <c r="A5" s="9" t="s">
        <v>19</v>
      </c>
      <c r="B5" s="10">
        <v>1970</v>
      </c>
      <c r="C5" s="10">
        <v>1975</v>
      </c>
      <c r="D5" s="10">
        <v>1980</v>
      </c>
      <c r="E5" s="10">
        <v>1985</v>
      </c>
      <c r="F5" s="10">
        <v>1990</v>
      </c>
      <c r="G5" s="10">
        <v>1991</v>
      </c>
      <c r="H5" s="10">
        <v>1992</v>
      </c>
      <c r="I5" s="10">
        <v>1993</v>
      </c>
      <c r="J5" s="10">
        <v>1994</v>
      </c>
      <c r="K5" s="10">
        <v>1995</v>
      </c>
      <c r="L5" s="10">
        <v>1996</v>
      </c>
      <c r="M5" s="10">
        <v>1997</v>
      </c>
      <c r="N5" s="10">
        <v>1998</v>
      </c>
      <c r="O5" s="10">
        <v>1999</v>
      </c>
      <c r="P5" s="10">
        <v>2000</v>
      </c>
      <c r="Q5" s="10">
        <v>2001</v>
      </c>
      <c r="R5" s="10">
        <v>2002</v>
      </c>
      <c r="S5" s="10">
        <v>2003</v>
      </c>
      <c r="T5" s="10">
        <v>2004</v>
      </c>
      <c r="U5" s="10">
        <v>2005</v>
      </c>
      <c r="V5" s="10">
        <v>2006</v>
      </c>
      <c r="W5" s="10">
        <v>2007</v>
      </c>
      <c r="X5" s="10">
        <v>2008</v>
      </c>
      <c r="Y5" s="10">
        <v>2009</v>
      </c>
      <c r="Z5" s="10">
        <v>2010</v>
      </c>
      <c r="AA5" s="10">
        <v>2011</v>
      </c>
      <c r="AB5" s="10">
        <v>2012</v>
      </c>
      <c r="AC5" s="10">
        <v>2013</v>
      </c>
      <c r="AD5" s="11">
        <v>2014</v>
      </c>
    </row>
    <row r="6" spans="1:30">
      <c r="A6" s="8" t="s">
        <v>20</v>
      </c>
      <c r="B6" s="67">
        <v>237</v>
      </c>
      <c r="C6" s="67">
        <v>276</v>
      </c>
      <c r="D6" s="67">
        <v>322</v>
      </c>
      <c r="E6" s="67">
        <v>291</v>
      </c>
      <c r="F6" s="67">
        <v>363</v>
      </c>
      <c r="G6" s="67">
        <v>349</v>
      </c>
      <c r="H6" s="67">
        <v>350</v>
      </c>
      <c r="I6" s="67">
        <v>363</v>
      </c>
      <c r="J6" s="67">
        <v>370</v>
      </c>
      <c r="K6" s="67">
        <v>372</v>
      </c>
      <c r="L6" s="67">
        <v>407.74885999999998</v>
      </c>
      <c r="M6" s="67">
        <v>422.67057</v>
      </c>
      <c r="N6" s="67">
        <v>450.78603999999996</v>
      </c>
      <c r="O6" s="67">
        <v>496.20483899999999</v>
      </c>
      <c r="P6" s="67">
        <v>483.96913199999995</v>
      </c>
      <c r="Q6" s="67">
        <v>484.73252000000002</v>
      </c>
      <c r="R6" s="85">
        <v>656.59267291024696</v>
      </c>
      <c r="S6" s="85">
        <v>652.54836220951631</v>
      </c>
      <c r="T6" s="85">
        <v>647.60557430878555</v>
      </c>
      <c r="U6" s="85">
        <v>642.66278640805501</v>
      </c>
      <c r="V6" s="85">
        <v>672.8937946254033</v>
      </c>
      <c r="W6" s="85">
        <v>703.12480284275171</v>
      </c>
      <c r="X6" s="85">
        <v>728.48011348893078</v>
      </c>
      <c r="Y6" s="90">
        <v>747.11622620694163</v>
      </c>
      <c r="Z6" s="90">
        <v>765.75233892495248</v>
      </c>
      <c r="AA6" s="90">
        <v>784.38845164296322</v>
      </c>
      <c r="AB6" s="90">
        <v>784.38845164296322</v>
      </c>
      <c r="AC6" s="90">
        <v>784.38845164296322</v>
      </c>
      <c r="AD6" s="90">
        <v>784.38845164296322</v>
      </c>
    </row>
    <row r="7" spans="1:30">
      <c r="A7" s="8" t="s">
        <v>21</v>
      </c>
      <c r="B7" s="67">
        <v>770</v>
      </c>
      <c r="C7" s="67">
        <v>763</v>
      </c>
      <c r="D7" s="67">
        <v>750</v>
      </c>
      <c r="E7" s="67">
        <v>670</v>
      </c>
      <c r="F7" s="67">
        <v>879</v>
      </c>
      <c r="G7" s="67">
        <v>920</v>
      </c>
      <c r="H7" s="67">
        <v>955</v>
      </c>
      <c r="I7" s="67">
        <v>1043</v>
      </c>
      <c r="J7" s="67">
        <v>1041</v>
      </c>
      <c r="K7" s="67">
        <v>1056</v>
      </c>
      <c r="L7" s="67">
        <v>1188.11618</v>
      </c>
      <c r="M7" s="67">
        <v>1162.4085600000001</v>
      </c>
      <c r="N7" s="67">
        <v>1150.6751999999999</v>
      </c>
      <c r="O7" s="67">
        <v>1212.6454920000001</v>
      </c>
      <c r="P7" s="67">
        <v>1219.1205979999995</v>
      </c>
      <c r="Q7" s="67">
        <v>1252.8060559999994</v>
      </c>
      <c r="R7" s="85">
        <v>1267.1338480802497</v>
      </c>
      <c r="S7" s="85">
        <v>1230.6313506467734</v>
      </c>
      <c r="T7" s="85">
        <v>1191.9829307544551</v>
      </c>
      <c r="U7" s="85">
        <v>1151.7175558621054</v>
      </c>
      <c r="V7" s="85">
        <v>1067.4640522195627</v>
      </c>
      <c r="W7" s="85">
        <v>983.21054857701984</v>
      </c>
      <c r="X7" s="85">
        <v>898.34839542582961</v>
      </c>
      <c r="Y7" s="90">
        <v>919.31544703936868</v>
      </c>
      <c r="Z7" s="90">
        <v>940.28249865290775</v>
      </c>
      <c r="AA7" s="90">
        <v>961.24955026644693</v>
      </c>
      <c r="AB7" s="90">
        <v>961.24955026644693</v>
      </c>
      <c r="AC7" s="90">
        <v>961.24955026644693</v>
      </c>
      <c r="AD7" s="90">
        <v>961.24955026644693</v>
      </c>
    </row>
    <row r="8" spans="1:30">
      <c r="A8" s="8" t="s">
        <v>22</v>
      </c>
      <c r="B8" s="67">
        <v>3625</v>
      </c>
      <c r="C8" s="67">
        <v>3441</v>
      </c>
      <c r="D8" s="67">
        <v>6230</v>
      </c>
      <c r="E8" s="67">
        <v>7525</v>
      </c>
      <c r="F8" s="67">
        <v>4269</v>
      </c>
      <c r="G8" s="67">
        <v>4587</v>
      </c>
      <c r="H8" s="67">
        <v>4849</v>
      </c>
      <c r="I8" s="67">
        <v>4181</v>
      </c>
      <c r="J8" s="67">
        <v>4108</v>
      </c>
      <c r="K8" s="67">
        <v>4506</v>
      </c>
      <c r="L8" s="67">
        <v>2740.5335399999999</v>
      </c>
      <c r="M8" s="67">
        <v>2742.2360299999996</v>
      </c>
      <c r="N8" s="67">
        <v>2727.4366400000004</v>
      </c>
      <c r="O8" s="67">
        <v>3828.9991940000018</v>
      </c>
      <c r="P8" s="67">
        <v>3080.9052110000011</v>
      </c>
      <c r="Q8" s="67">
        <v>3087.9353070000006</v>
      </c>
      <c r="R8" s="85">
        <v>3550.0528319395198</v>
      </c>
      <c r="S8" s="85">
        <v>3477.7417653152252</v>
      </c>
      <c r="T8" s="85">
        <v>3404.5474358549377</v>
      </c>
      <c r="U8" s="85">
        <v>3330.7379159636571</v>
      </c>
      <c r="V8" s="85">
        <v>3136.8784069241283</v>
      </c>
      <c r="W8" s="85">
        <v>2943.018897884599</v>
      </c>
      <c r="X8" s="85">
        <v>2749.1268536041566</v>
      </c>
      <c r="Y8" s="90">
        <v>2783.4481347665815</v>
      </c>
      <c r="Z8" s="90">
        <v>2817.7694159290063</v>
      </c>
      <c r="AA8" s="90">
        <v>2852.0906970914311</v>
      </c>
      <c r="AB8" s="90">
        <v>2852.0906970914311</v>
      </c>
      <c r="AC8" s="90">
        <v>2852.0906970914311</v>
      </c>
      <c r="AD8" s="90">
        <v>2852.0906970914311</v>
      </c>
    </row>
    <row r="9" spans="1:30">
      <c r="A9" s="8" t="s">
        <v>23</v>
      </c>
      <c r="B9" s="67">
        <v>3397</v>
      </c>
      <c r="C9" s="67">
        <v>2204</v>
      </c>
      <c r="D9" s="67">
        <v>2151</v>
      </c>
      <c r="E9" s="67">
        <v>1845</v>
      </c>
      <c r="F9" s="67">
        <v>1183</v>
      </c>
      <c r="G9" s="67">
        <v>1127</v>
      </c>
      <c r="H9" s="67">
        <v>1112</v>
      </c>
      <c r="I9" s="67">
        <v>1093</v>
      </c>
      <c r="J9" s="67">
        <v>1171</v>
      </c>
      <c r="K9" s="67">
        <v>1223</v>
      </c>
      <c r="L9" s="67">
        <v>1052.98846</v>
      </c>
      <c r="M9" s="67">
        <v>1071.1041200000002</v>
      </c>
      <c r="N9" s="67">
        <v>1081.03072</v>
      </c>
      <c r="O9" s="67">
        <v>349.960509</v>
      </c>
      <c r="P9" s="67">
        <v>360.53034700000012</v>
      </c>
      <c r="Q9" s="67">
        <v>372.45794000000001</v>
      </c>
      <c r="R9" s="85">
        <v>283.91125561267341</v>
      </c>
      <c r="S9" s="85">
        <v>258.61606936588169</v>
      </c>
      <c r="T9" s="85">
        <v>233.32088311908993</v>
      </c>
      <c r="U9" s="85">
        <v>208.02569687229814</v>
      </c>
      <c r="V9" s="85">
        <v>199.64242284735377</v>
      </c>
      <c r="W9" s="85">
        <v>191.2591488224094</v>
      </c>
      <c r="X9" s="85">
        <v>182.875874798495</v>
      </c>
      <c r="Y9" s="90">
        <v>177.73111472151899</v>
      </c>
      <c r="Z9" s="90">
        <v>172.58635464454298</v>
      </c>
      <c r="AA9" s="90">
        <v>167.44159456756699</v>
      </c>
      <c r="AB9" s="90">
        <v>167.44159456756699</v>
      </c>
      <c r="AC9" s="90">
        <v>167.44159456756699</v>
      </c>
      <c r="AD9" s="90">
        <v>167.44159456756699</v>
      </c>
    </row>
    <row r="10" spans="1:30">
      <c r="A10" s="8" t="s">
        <v>24</v>
      </c>
      <c r="B10" s="67">
        <v>3644</v>
      </c>
      <c r="C10" s="67">
        <v>2496</v>
      </c>
      <c r="D10" s="67">
        <v>2246</v>
      </c>
      <c r="E10" s="67">
        <v>2223</v>
      </c>
      <c r="F10" s="67">
        <v>2640</v>
      </c>
      <c r="G10" s="67">
        <v>2571</v>
      </c>
      <c r="H10" s="67">
        <v>2496</v>
      </c>
      <c r="I10" s="67">
        <v>2536</v>
      </c>
      <c r="J10" s="67">
        <v>2475</v>
      </c>
      <c r="K10" s="67">
        <v>2380</v>
      </c>
      <c r="L10" s="67">
        <v>1598.51695</v>
      </c>
      <c r="M10" s="67">
        <v>1709.65122</v>
      </c>
      <c r="N10" s="67">
        <v>1701.9840300000001</v>
      </c>
      <c r="O10" s="67">
        <v>1254.5538729999998</v>
      </c>
      <c r="P10" s="67">
        <v>1295.3036599999998</v>
      </c>
      <c r="Q10" s="67">
        <v>1379.5920000000001</v>
      </c>
      <c r="R10" s="85">
        <v>986.72991907683718</v>
      </c>
      <c r="S10" s="85">
        <v>934.29389472611786</v>
      </c>
      <c r="T10" s="85">
        <v>881.82668037539838</v>
      </c>
      <c r="U10" s="85">
        <v>829.35946602467902</v>
      </c>
      <c r="V10" s="85">
        <v>832.92576475851945</v>
      </c>
      <c r="W10" s="85">
        <v>836.49206349235976</v>
      </c>
      <c r="X10" s="85">
        <v>840.05836221541995</v>
      </c>
      <c r="Y10" s="90">
        <v>815.2992808758712</v>
      </c>
      <c r="Z10" s="90">
        <v>790.54019953632246</v>
      </c>
      <c r="AA10" s="90">
        <v>765.78111819677372</v>
      </c>
      <c r="AB10" s="90">
        <v>765.78111819677372</v>
      </c>
      <c r="AC10" s="90">
        <v>765.78111819677372</v>
      </c>
      <c r="AD10" s="90">
        <v>765.78111819677372</v>
      </c>
    </row>
    <row r="11" spans="1:30">
      <c r="A11" s="8" t="s">
        <v>25</v>
      </c>
      <c r="B11" s="67">
        <v>2179</v>
      </c>
      <c r="C11" s="67">
        <v>2211</v>
      </c>
      <c r="D11" s="67">
        <v>1723</v>
      </c>
      <c r="E11" s="67">
        <v>462</v>
      </c>
      <c r="F11" s="67">
        <v>333</v>
      </c>
      <c r="G11" s="67">
        <v>345</v>
      </c>
      <c r="H11" s="67">
        <v>371</v>
      </c>
      <c r="I11" s="67">
        <v>371</v>
      </c>
      <c r="J11" s="67">
        <v>338</v>
      </c>
      <c r="K11" s="67">
        <v>348</v>
      </c>
      <c r="L11" s="67">
        <v>353.75628999999998</v>
      </c>
      <c r="M11" s="67">
        <v>366.94756999999998</v>
      </c>
      <c r="N11" s="67">
        <v>365.62103000000002</v>
      </c>
      <c r="O11" s="67">
        <v>159.42779999999999</v>
      </c>
      <c r="P11" s="67">
        <v>160.59365899999997</v>
      </c>
      <c r="Q11" s="67">
        <v>161.50072299999999</v>
      </c>
      <c r="R11" s="85">
        <v>356.52981678585678</v>
      </c>
      <c r="S11" s="85">
        <v>354.92536028994982</v>
      </c>
      <c r="T11" s="85">
        <v>352.89193438904283</v>
      </c>
      <c r="U11" s="85">
        <v>350.8585084881359</v>
      </c>
      <c r="V11" s="85">
        <v>322.1775988352473</v>
      </c>
      <c r="W11" s="85">
        <v>293.49668918235869</v>
      </c>
      <c r="X11" s="85">
        <v>264.72351853407696</v>
      </c>
      <c r="Y11" s="90">
        <v>400.50358393963927</v>
      </c>
      <c r="Z11" s="90">
        <v>536.28364934520152</v>
      </c>
      <c r="AA11" s="90">
        <v>672.06371475076378</v>
      </c>
      <c r="AB11" s="90">
        <v>672.06371475076378</v>
      </c>
      <c r="AC11" s="90">
        <v>672.06371475076378</v>
      </c>
      <c r="AD11" s="90">
        <v>672.06371475076378</v>
      </c>
    </row>
    <row r="12" spans="1:30">
      <c r="A12" s="8" t="s">
        <v>26</v>
      </c>
      <c r="B12" s="67">
        <v>620</v>
      </c>
      <c r="C12" s="67">
        <v>630</v>
      </c>
      <c r="D12" s="67">
        <v>830</v>
      </c>
      <c r="E12" s="67">
        <v>694</v>
      </c>
      <c r="F12" s="67">
        <v>537</v>
      </c>
      <c r="G12" s="67">
        <v>548</v>
      </c>
      <c r="H12" s="67">
        <v>544</v>
      </c>
      <c r="I12" s="67">
        <v>594</v>
      </c>
      <c r="J12" s="67">
        <v>600</v>
      </c>
      <c r="K12" s="67">
        <v>624</v>
      </c>
      <c r="L12" s="67">
        <v>560.62594999999999</v>
      </c>
      <c r="M12" s="67">
        <v>581.50247999999999</v>
      </c>
      <c r="N12" s="67">
        <v>590.05785000000003</v>
      </c>
      <c r="O12" s="67">
        <v>571.09001000000001</v>
      </c>
      <c r="P12" s="67">
        <v>592.49881799999991</v>
      </c>
      <c r="Q12" s="67">
        <v>615.09772800000007</v>
      </c>
      <c r="R12" s="85">
        <v>489.85667666574994</v>
      </c>
      <c r="S12" s="85">
        <v>505.18703800617027</v>
      </c>
      <c r="T12" s="85">
        <v>520.17093634659057</v>
      </c>
      <c r="U12" s="85">
        <v>533.74835468701099</v>
      </c>
      <c r="V12" s="85">
        <v>498.17777659822735</v>
      </c>
      <c r="W12" s="85">
        <v>462.60719850944366</v>
      </c>
      <c r="X12" s="85">
        <v>426.21526534526504</v>
      </c>
      <c r="Y12" s="90">
        <v>396.56012252344664</v>
      </c>
      <c r="Z12" s="90">
        <v>366.90497970162824</v>
      </c>
      <c r="AA12" s="90">
        <v>337.24983687980983</v>
      </c>
      <c r="AB12" s="90">
        <v>337.24983687980983</v>
      </c>
      <c r="AC12" s="90">
        <v>337.24983687980983</v>
      </c>
      <c r="AD12" s="90">
        <v>337.24983687980983</v>
      </c>
    </row>
    <row r="13" spans="1:30">
      <c r="A13" s="8" t="s">
        <v>27</v>
      </c>
      <c r="B13" s="67" t="s">
        <v>28</v>
      </c>
      <c r="C13" s="67" t="s">
        <v>28</v>
      </c>
      <c r="D13" s="67" t="s">
        <v>28</v>
      </c>
      <c r="E13" s="67">
        <v>2</v>
      </c>
      <c r="F13" s="67">
        <v>5</v>
      </c>
      <c r="G13" s="67">
        <v>5</v>
      </c>
      <c r="H13" s="67">
        <v>5</v>
      </c>
      <c r="I13" s="67">
        <v>5</v>
      </c>
      <c r="J13" s="67">
        <v>5</v>
      </c>
      <c r="K13" s="67">
        <v>6</v>
      </c>
      <c r="L13" s="67">
        <v>1.47204</v>
      </c>
      <c r="M13" s="67">
        <v>1.52017</v>
      </c>
      <c r="N13" s="67">
        <v>1.5333800000000002</v>
      </c>
      <c r="O13" s="67">
        <v>52.140698999999991</v>
      </c>
      <c r="P13" s="67">
        <v>51.351063000000011</v>
      </c>
      <c r="Q13" s="67">
        <v>50.479819999999997</v>
      </c>
      <c r="R13" s="85">
        <v>1.6597416351438001</v>
      </c>
      <c r="S13" s="85">
        <v>1.9395300262657658</v>
      </c>
      <c r="T13" s="85">
        <v>2.2193184173877314</v>
      </c>
      <c r="U13" s="85">
        <v>2.4991068085096972</v>
      </c>
      <c r="V13" s="85">
        <v>3.9966382175731319</v>
      </c>
      <c r="W13" s="85">
        <v>5.4941696266365669</v>
      </c>
      <c r="X13" s="85">
        <v>6.9917010352675009</v>
      </c>
      <c r="Y13" s="90">
        <v>5.2651392629635403</v>
      </c>
      <c r="Z13" s="90">
        <v>3.5385774906595797</v>
      </c>
      <c r="AA13" s="90">
        <v>1.812015718355618</v>
      </c>
      <c r="AB13" s="90">
        <v>1.812015718355618</v>
      </c>
      <c r="AC13" s="90">
        <v>1.812015718355618</v>
      </c>
      <c r="AD13" s="90">
        <v>1.812015718355618</v>
      </c>
    </row>
    <row r="14" spans="1:30">
      <c r="A14" s="8" t="s">
        <v>29</v>
      </c>
      <c r="B14" s="67" t="s">
        <v>28</v>
      </c>
      <c r="C14" s="67" t="s">
        <v>28</v>
      </c>
      <c r="D14" s="67" t="s">
        <v>28</v>
      </c>
      <c r="E14" s="67">
        <v>49</v>
      </c>
      <c r="F14" s="67">
        <v>76</v>
      </c>
      <c r="G14" s="67">
        <v>28</v>
      </c>
      <c r="H14" s="67">
        <v>17</v>
      </c>
      <c r="I14" s="67">
        <v>51</v>
      </c>
      <c r="J14" s="67">
        <v>24</v>
      </c>
      <c r="K14" s="67">
        <v>25</v>
      </c>
      <c r="L14" s="67">
        <v>69.770560000000003</v>
      </c>
      <c r="M14" s="67">
        <v>71.313980000000001</v>
      </c>
      <c r="N14" s="67">
        <v>72.053939999999997</v>
      </c>
      <c r="O14" s="67">
        <v>163.24246800000006</v>
      </c>
      <c r="P14" s="67">
        <v>169.47743599999998</v>
      </c>
      <c r="Q14" s="67">
        <v>178.08602099999993</v>
      </c>
      <c r="R14" s="85">
        <v>117.90558978733409</v>
      </c>
      <c r="S14" s="85">
        <v>114.39777669519367</v>
      </c>
      <c r="T14" s="85">
        <v>110.88996360305325</v>
      </c>
      <c r="U14" s="85">
        <v>107.38215051091284</v>
      </c>
      <c r="V14" s="85">
        <v>77.612276791041893</v>
      </c>
      <c r="W14" s="85">
        <v>47.842403071170949</v>
      </c>
      <c r="X14" s="85">
        <v>18.072529351269203</v>
      </c>
      <c r="Y14" s="90">
        <v>21.069797998014149</v>
      </c>
      <c r="Z14" s="90">
        <v>24.067066644759095</v>
      </c>
      <c r="AA14" s="90">
        <v>27.064335291504044</v>
      </c>
      <c r="AB14" s="90">
        <v>27.064335291504044</v>
      </c>
      <c r="AC14" s="90">
        <v>27.064335291504044</v>
      </c>
      <c r="AD14" s="90">
        <v>27.064335291504044</v>
      </c>
    </row>
    <row r="15" spans="1:30">
      <c r="A15" s="8" t="s">
        <v>30</v>
      </c>
      <c r="B15" s="67">
        <v>7059</v>
      </c>
      <c r="C15" s="67">
        <v>3230</v>
      </c>
      <c r="D15" s="67">
        <v>2300</v>
      </c>
      <c r="E15" s="67">
        <v>1941</v>
      </c>
      <c r="F15" s="67">
        <v>1079</v>
      </c>
      <c r="G15" s="67">
        <v>1116</v>
      </c>
      <c r="H15" s="67">
        <v>1138</v>
      </c>
      <c r="I15" s="67">
        <v>1248</v>
      </c>
      <c r="J15" s="67">
        <v>1225</v>
      </c>
      <c r="K15" s="67">
        <v>1185</v>
      </c>
      <c r="L15" s="67">
        <v>2903.79052</v>
      </c>
      <c r="M15" s="67">
        <v>2947.54754</v>
      </c>
      <c r="N15" s="67">
        <v>3121.3610600000002</v>
      </c>
      <c r="O15" s="67">
        <v>3018.5570040000007</v>
      </c>
      <c r="P15" s="67">
        <v>1849.0858400000002</v>
      </c>
      <c r="Q15" s="67">
        <v>1851.3775740000001</v>
      </c>
      <c r="R15" s="85">
        <v>1593.8215257238398</v>
      </c>
      <c r="S15" s="85">
        <v>1581.1374115565479</v>
      </c>
      <c r="T15" s="85">
        <v>1567.792927169256</v>
      </c>
      <c r="U15" s="85">
        <v>1553.8367427819639</v>
      </c>
      <c r="V15" s="85">
        <v>1495.4454381735093</v>
      </c>
      <c r="W15" s="85">
        <v>1437.0541335650546</v>
      </c>
      <c r="X15" s="85">
        <v>1378.1830947989886</v>
      </c>
      <c r="Y15" s="90">
        <v>1289.1693938764206</v>
      </c>
      <c r="Z15" s="90">
        <v>1200.1556929538526</v>
      </c>
      <c r="AA15" s="90">
        <v>1111.1419920312844</v>
      </c>
      <c r="AB15" s="90">
        <v>1111.1419920312844</v>
      </c>
      <c r="AC15" s="90">
        <v>1111.1419920312844</v>
      </c>
      <c r="AD15" s="90">
        <v>1111.1419920312844</v>
      </c>
    </row>
    <row r="16" spans="1:30">
      <c r="A16" s="8" t="s">
        <v>31</v>
      </c>
      <c r="B16" s="67">
        <v>163231</v>
      </c>
      <c r="C16" s="67">
        <v>153555</v>
      </c>
      <c r="D16" s="67">
        <v>143827</v>
      </c>
      <c r="E16" s="67">
        <v>134187</v>
      </c>
      <c r="F16" s="67">
        <v>110255</v>
      </c>
      <c r="G16" s="67">
        <v>104980</v>
      </c>
      <c r="H16" s="67">
        <v>99705</v>
      </c>
      <c r="I16" s="67">
        <v>94431</v>
      </c>
      <c r="J16" s="67">
        <v>89156</v>
      </c>
      <c r="K16" s="67">
        <v>83881</v>
      </c>
      <c r="L16" s="67">
        <v>78605.994599999976</v>
      </c>
      <c r="M16" s="67">
        <v>75849.129540000009</v>
      </c>
      <c r="N16" s="67">
        <v>73244.49222</v>
      </c>
      <c r="O16" s="67">
        <v>68708.336649999997</v>
      </c>
      <c r="P16" s="67">
        <v>68060.943259999985</v>
      </c>
      <c r="Q16" s="67">
        <v>63476.038739999982</v>
      </c>
      <c r="R16" s="85">
        <v>51610.937972855761</v>
      </c>
      <c r="S16" s="85">
        <v>48682.53010175901</v>
      </c>
      <c r="T16" s="85">
        <v>45754.122230662266</v>
      </c>
      <c r="U16" s="85">
        <v>42825.714359565514</v>
      </c>
      <c r="V16" s="85">
        <v>40045.945180033144</v>
      </c>
      <c r="W16" s="85">
        <v>37266.176000500782</v>
      </c>
      <c r="X16" s="85">
        <v>33156.468155717928</v>
      </c>
      <c r="Y16" s="90">
        <v>27436.85145307667</v>
      </c>
      <c r="Z16" s="90">
        <v>28242.218741849196</v>
      </c>
      <c r="AA16" s="90">
        <v>27355.394763755543</v>
      </c>
      <c r="AB16" s="90">
        <v>25657.427989821237</v>
      </c>
      <c r="AC16" s="90">
        <v>23959.461215886931</v>
      </c>
      <c r="AD16" s="90">
        <v>22261.494441952625</v>
      </c>
    </row>
    <row r="17" spans="1:30">
      <c r="A17" s="8" t="s">
        <v>32</v>
      </c>
      <c r="B17" s="67">
        <v>11371</v>
      </c>
      <c r="C17" s="67">
        <v>14329</v>
      </c>
      <c r="D17" s="67">
        <v>16685</v>
      </c>
      <c r="E17" s="67">
        <v>19029</v>
      </c>
      <c r="F17" s="67">
        <v>21447</v>
      </c>
      <c r="G17" s="67">
        <v>21934</v>
      </c>
      <c r="H17" s="67">
        <v>22419</v>
      </c>
      <c r="I17" s="67">
        <v>22904</v>
      </c>
      <c r="J17" s="67">
        <v>23389</v>
      </c>
      <c r="K17" s="67">
        <v>23874</v>
      </c>
      <c r="L17" s="67">
        <v>24358.496760000005</v>
      </c>
      <c r="M17" s="67">
        <v>23667.830380000003</v>
      </c>
      <c r="N17" s="67">
        <v>23688.959260000007</v>
      </c>
      <c r="O17" s="67">
        <v>23316.011545999998</v>
      </c>
      <c r="P17" s="67">
        <v>24178.456670999993</v>
      </c>
      <c r="Q17" s="67">
        <v>24676.658330000006</v>
      </c>
      <c r="R17" s="85">
        <v>22624.294728354689</v>
      </c>
      <c r="S17" s="85">
        <v>22383.928701756115</v>
      </c>
      <c r="T17" s="85">
        <v>22143.562675157544</v>
      </c>
      <c r="U17" s="85">
        <v>21903.196648558966</v>
      </c>
      <c r="V17" s="85">
        <v>20372.736928841605</v>
      </c>
      <c r="W17" s="85">
        <v>18842.277209124244</v>
      </c>
      <c r="X17" s="85">
        <v>17884.237223024506</v>
      </c>
      <c r="Y17" s="90">
        <v>15920.77760368445</v>
      </c>
      <c r="Z17" s="90">
        <v>15353.423195899577</v>
      </c>
      <c r="AA17" s="90">
        <v>14948.952024850267</v>
      </c>
      <c r="AB17" s="90">
        <v>14645.129198269438</v>
      </c>
      <c r="AC17" s="90">
        <v>14341.30637168861</v>
      </c>
      <c r="AD17" s="90">
        <v>14037.483545107782</v>
      </c>
    </row>
    <row r="18" spans="1:30">
      <c r="A18" s="8" t="s">
        <v>33</v>
      </c>
      <c r="B18" s="67">
        <v>7909</v>
      </c>
      <c r="C18" s="67">
        <v>5263</v>
      </c>
      <c r="D18" s="67">
        <v>8344</v>
      </c>
      <c r="E18" s="67">
        <v>7927</v>
      </c>
      <c r="F18" s="67">
        <v>11122</v>
      </c>
      <c r="G18" s="67">
        <v>8618</v>
      </c>
      <c r="H18" s="67">
        <v>6934</v>
      </c>
      <c r="I18" s="67">
        <v>7082</v>
      </c>
      <c r="J18" s="67">
        <v>9656</v>
      </c>
      <c r="K18" s="67">
        <v>7298</v>
      </c>
      <c r="L18" s="67">
        <v>15016.3282</v>
      </c>
      <c r="M18" s="67">
        <v>7316.2786199999982</v>
      </c>
      <c r="N18" s="67">
        <v>7184.1086699999969</v>
      </c>
      <c r="O18" s="67">
        <v>11410.093849999996</v>
      </c>
      <c r="P18" s="67">
        <v>12964.397550999998</v>
      </c>
      <c r="Q18" s="67">
        <v>8675.5646280000001</v>
      </c>
      <c r="R18" s="85">
        <v>18493.421145654007</v>
      </c>
      <c r="S18" s="90">
        <v>19414.8205777406</v>
      </c>
      <c r="T18" s="90">
        <v>20336.220009827193</v>
      </c>
      <c r="U18" s="90">
        <v>15106.150261548795</v>
      </c>
      <c r="V18" s="90">
        <v>17111.202873365368</v>
      </c>
      <c r="W18" s="85">
        <v>19116.25548518194</v>
      </c>
      <c r="X18" s="85">
        <v>21121.308047615032</v>
      </c>
      <c r="Y18" s="90">
        <v>21839.417403587748</v>
      </c>
      <c r="Z18" s="90">
        <v>22557.526759560464</v>
      </c>
      <c r="AA18" s="90">
        <v>23776.943965482562</v>
      </c>
      <c r="AB18" s="90">
        <v>23776.943965482562</v>
      </c>
      <c r="AC18" s="90">
        <v>23776.943965482562</v>
      </c>
      <c r="AD18" s="90">
        <v>23776.943965482562</v>
      </c>
    </row>
    <row r="19" spans="1:30">
      <c r="A19" s="8"/>
      <c r="B19" s="67"/>
      <c r="C19" s="67"/>
      <c r="D19" s="67"/>
      <c r="E19" s="67"/>
      <c r="F19" s="67"/>
      <c r="G19" s="67"/>
      <c r="H19" s="67"/>
      <c r="I19" s="67"/>
      <c r="J19" s="67"/>
      <c r="K19" s="67"/>
      <c r="L19" s="67"/>
      <c r="M19" s="67"/>
      <c r="N19" s="67"/>
      <c r="O19" s="67"/>
      <c r="P19" s="67"/>
      <c r="Q19" s="67"/>
      <c r="R19" s="90"/>
      <c r="S19" s="90"/>
      <c r="T19" s="90"/>
      <c r="U19" s="90"/>
      <c r="V19" s="90"/>
      <c r="W19" s="67"/>
      <c r="X19" s="67"/>
      <c r="Y19" s="67"/>
      <c r="Z19" s="67"/>
      <c r="AA19" s="67"/>
      <c r="AB19" s="67"/>
      <c r="AC19" s="67"/>
      <c r="AD19" s="6"/>
    </row>
    <row r="20" spans="1:30">
      <c r="A20" s="7" t="s">
        <v>36</v>
      </c>
      <c r="B20" s="67">
        <v>204042</v>
      </c>
      <c r="C20" s="67">
        <v>188398</v>
      </c>
      <c r="D20" s="67">
        <v>185408</v>
      </c>
      <c r="E20" s="67">
        <v>176845</v>
      </c>
      <c r="F20" s="67">
        <v>154188</v>
      </c>
      <c r="G20" s="67">
        <v>147128</v>
      </c>
      <c r="H20" s="67">
        <v>140895</v>
      </c>
      <c r="I20" s="67">
        <v>135902</v>
      </c>
      <c r="J20" s="67">
        <v>133558</v>
      </c>
      <c r="K20" s="67">
        <v>126778</v>
      </c>
      <c r="L20" s="67">
        <v>128858.13890999999</v>
      </c>
      <c r="M20" s="67">
        <v>117910.14078</v>
      </c>
      <c r="N20" s="67">
        <v>115380.10004</v>
      </c>
      <c r="O20" s="67">
        <v>114541.26393399999</v>
      </c>
      <c r="P20" s="67">
        <v>114466.63324599998</v>
      </c>
      <c r="Q20" s="67">
        <v>106262.327387</v>
      </c>
      <c r="R20" s="90">
        <f>SUM(R6:R18)</f>
        <v>102032.84772508191</v>
      </c>
      <c r="S20" s="90">
        <f t="shared" ref="S20:AD20" si="0">SUM(S6:S18)</f>
        <v>99592.697940093363</v>
      </c>
      <c r="T20" s="90">
        <f t="shared" si="0"/>
        <v>97147.153499984997</v>
      </c>
      <c r="U20" s="90">
        <f t="shared" si="0"/>
        <v>88545.889554080597</v>
      </c>
      <c r="V20" s="90">
        <f t="shared" si="0"/>
        <v>85837.099152230687</v>
      </c>
      <c r="W20" s="85">
        <f t="shared" si="0"/>
        <v>83128.308750380776</v>
      </c>
      <c r="X20" s="85">
        <f t="shared" si="0"/>
        <v>79655.089134955168</v>
      </c>
      <c r="Y20" s="85">
        <f t="shared" si="0"/>
        <v>72752.52470155964</v>
      </c>
      <c r="Z20" s="85">
        <f t="shared" si="0"/>
        <v>73771.049471133068</v>
      </c>
      <c r="AA20" s="85">
        <f t="shared" si="0"/>
        <v>73761.574060525279</v>
      </c>
      <c r="AB20" s="90">
        <f t="shared" si="0"/>
        <v>71759.784460010138</v>
      </c>
      <c r="AC20" s="90">
        <f t="shared" si="0"/>
        <v>69757.994859494996</v>
      </c>
      <c r="AD20" s="90">
        <f t="shared" si="0"/>
        <v>67756.20525897987</v>
      </c>
    </row>
    <row r="21" spans="1:30">
      <c r="A21" s="56" t="s">
        <v>44</v>
      </c>
      <c r="B21" s="67">
        <v>6766</v>
      </c>
      <c r="C21" s="67">
        <v>4433</v>
      </c>
      <c r="D21" s="67">
        <v>7622</v>
      </c>
      <c r="E21" s="67">
        <v>7289</v>
      </c>
      <c r="F21" s="67">
        <v>10583.356699999998</v>
      </c>
      <c r="G21" s="67">
        <v>10583.356699999998</v>
      </c>
      <c r="H21" s="67">
        <v>6388.6960099999997</v>
      </c>
      <c r="I21" s="67">
        <v>6537.03946</v>
      </c>
      <c r="J21" s="67">
        <v>9088.8297100000018</v>
      </c>
      <c r="K21" s="67">
        <v>6704.5981400000001</v>
      </c>
      <c r="L21" s="67">
        <v>14502.10442</v>
      </c>
      <c r="M21" s="67">
        <v>6792.9585199999992</v>
      </c>
      <c r="N21" s="67">
        <v>6654.1118299999998</v>
      </c>
      <c r="O21" s="67">
        <v>10508.142009000001</v>
      </c>
      <c r="P21" s="67">
        <v>12048.633207999999</v>
      </c>
      <c r="Q21" s="67">
        <v>7743.9547080000002</v>
      </c>
      <c r="R21" s="90">
        <v>14051.517051558771</v>
      </c>
      <c r="S21" s="90">
        <v>14051.517051558771</v>
      </c>
      <c r="T21" s="90">
        <v>14051.517051558771</v>
      </c>
      <c r="U21" s="90">
        <v>7900.0478711937776</v>
      </c>
      <c r="V21" s="90">
        <v>7900.0478711937776</v>
      </c>
      <c r="W21" s="67">
        <v>7900.0478711937776</v>
      </c>
      <c r="X21" s="67">
        <v>12200.1179825899</v>
      </c>
      <c r="Y21" s="67">
        <v>12200.1179825899</v>
      </c>
      <c r="Z21" s="67">
        <v>12200.1179825899</v>
      </c>
      <c r="AA21" s="67">
        <v>12701.425832539282</v>
      </c>
      <c r="AB21" s="90">
        <v>12701.425832539282</v>
      </c>
      <c r="AC21" s="90">
        <v>12701.425832539282</v>
      </c>
      <c r="AD21" s="90">
        <v>12701.425832539282</v>
      </c>
    </row>
    <row r="22" spans="1:30">
      <c r="A22" s="1" t="s">
        <v>50</v>
      </c>
      <c r="B22" s="67">
        <v>197277</v>
      </c>
      <c r="C22" s="67">
        <v>183965</v>
      </c>
      <c r="D22" s="67">
        <v>177785</v>
      </c>
      <c r="E22" s="67">
        <v>169555</v>
      </c>
      <c r="F22" s="67">
        <v>143602.6433</v>
      </c>
      <c r="G22" s="67">
        <v>136544.6433</v>
      </c>
      <c r="H22" s="67">
        <v>134507.30398999999</v>
      </c>
      <c r="I22" s="67">
        <v>129363.96054</v>
      </c>
      <c r="J22" s="67">
        <v>124470.17028999999</v>
      </c>
      <c r="K22" s="67">
        <v>120072.40186</v>
      </c>
      <c r="L22" s="67">
        <v>114356.04414</v>
      </c>
      <c r="M22" s="67">
        <v>111117.19213000001</v>
      </c>
      <c r="N22" s="67">
        <v>108725.99831000001</v>
      </c>
      <c r="O22" s="67">
        <v>104033.12804399998</v>
      </c>
      <c r="P22" s="67">
        <v>102418.00605899998</v>
      </c>
      <c r="Q22" s="67">
        <v>98518.379019999993</v>
      </c>
      <c r="R22" s="90">
        <f>R20 - R21</f>
        <v>87981.330673523145</v>
      </c>
      <c r="S22" s="90">
        <f t="shared" ref="S22:AD22" si="1">S20 - S21</f>
        <v>85541.180888534596</v>
      </c>
      <c r="T22" s="90">
        <f t="shared" si="1"/>
        <v>83095.63644842623</v>
      </c>
      <c r="U22" s="90">
        <f t="shared" si="1"/>
        <v>80645.841682886821</v>
      </c>
      <c r="V22" s="90">
        <f t="shared" si="1"/>
        <v>77937.051281036911</v>
      </c>
      <c r="W22" s="85">
        <f t="shared" si="1"/>
        <v>75228.260879187001</v>
      </c>
      <c r="X22" s="85">
        <f t="shared" si="1"/>
        <v>67454.971152365266</v>
      </c>
      <c r="Y22" s="85">
        <f t="shared" si="1"/>
        <v>60552.406718969738</v>
      </c>
      <c r="Z22" s="85">
        <f t="shared" si="1"/>
        <v>61570.931488543167</v>
      </c>
      <c r="AA22" s="85">
        <f t="shared" si="1"/>
        <v>61060.148227985999</v>
      </c>
      <c r="AB22" s="90">
        <f t="shared" si="1"/>
        <v>59058.358627470858</v>
      </c>
      <c r="AC22" s="90">
        <f t="shared" si="1"/>
        <v>57056.569026955716</v>
      </c>
      <c r="AD22" s="90">
        <f t="shared" si="1"/>
        <v>55054.779426440589</v>
      </c>
    </row>
    <row r="23" spans="1:30">
      <c r="A23" s="56" t="s">
        <v>45</v>
      </c>
      <c r="B23" s="67"/>
      <c r="C23" s="67"/>
      <c r="D23" s="67"/>
      <c r="E23" s="67"/>
      <c r="F23" s="67"/>
      <c r="G23" s="67"/>
      <c r="H23" s="67"/>
      <c r="I23" s="67"/>
      <c r="J23" s="67"/>
      <c r="K23" s="67"/>
      <c r="L23" s="67"/>
      <c r="M23" s="67"/>
      <c r="N23" s="67"/>
      <c r="O23" s="67"/>
      <c r="P23" s="67"/>
      <c r="Q23" s="67"/>
      <c r="R23" s="90">
        <f t="shared" ref="R23:AD23" si="2">R18 - R21</f>
        <v>4441.9040940952364</v>
      </c>
      <c r="S23" s="90">
        <f t="shared" si="2"/>
        <v>5363.3035261818295</v>
      </c>
      <c r="T23" s="90">
        <f t="shared" si="2"/>
        <v>6284.7029582684227</v>
      </c>
      <c r="U23" s="90">
        <f t="shared" si="2"/>
        <v>7206.1023903550176</v>
      </c>
      <c r="V23" s="90">
        <f t="shared" si="2"/>
        <v>9211.1550021715902</v>
      </c>
      <c r="W23" s="85">
        <f t="shared" si="2"/>
        <v>11216.207613988163</v>
      </c>
      <c r="X23" s="85">
        <f t="shared" si="2"/>
        <v>8921.1900650251318</v>
      </c>
      <c r="Y23" s="85">
        <f t="shared" si="2"/>
        <v>9639.2994209978478</v>
      </c>
      <c r="Z23" s="85">
        <f t="shared" si="2"/>
        <v>10357.408776970564</v>
      </c>
      <c r="AA23" s="85">
        <f t="shared" si="2"/>
        <v>11075.51813294328</v>
      </c>
      <c r="AB23" s="90">
        <f t="shared" si="2"/>
        <v>11075.51813294328</v>
      </c>
      <c r="AC23" s="90">
        <f t="shared" si="2"/>
        <v>11075.51813294328</v>
      </c>
      <c r="AD23" s="90">
        <f t="shared" si="2"/>
        <v>11075.51813294328</v>
      </c>
    </row>
    <row r="24" spans="1:30" s="65" customFormat="1">
      <c r="A24" s="56"/>
      <c r="B24" s="67"/>
      <c r="C24" s="67"/>
      <c r="D24" s="67"/>
      <c r="E24" s="67"/>
      <c r="F24" s="67"/>
      <c r="G24" s="67"/>
      <c r="H24" s="67"/>
      <c r="I24" s="67"/>
      <c r="J24" s="67"/>
      <c r="K24" s="67"/>
      <c r="L24" s="67"/>
      <c r="M24" s="67"/>
      <c r="N24" s="67"/>
      <c r="O24" s="67"/>
      <c r="P24" s="67"/>
      <c r="Q24" s="67"/>
      <c r="R24" s="90"/>
      <c r="S24" s="90"/>
      <c r="T24" s="90"/>
      <c r="U24" s="90"/>
      <c r="V24" s="90"/>
      <c r="W24" s="67"/>
      <c r="X24" s="67"/>
      <c r="Y24" s="67"/>
      <c r="Z24" s="67"/>
      <c r="AA24" s="67"/>
      <c r="AB24" s="67"/>
      <c r="AC24" s="67"/>
    </row>
    <row r="25" spans="1:30">
      <c r="A25" s="7"/>
      <c r="B25" s="67"/>
      <c r="C25" s="67"/>
      <c r="D25" s="67"/>
      <c r="E25" s="67"/>
      <c r="F25" s="67"/>
      <c r="G25" s="67"/>
      <c r="H25" s="67"/>
      <c r="I25" s="67"/>
      <c r="J25" s="67"/>
      <c r="K25" s="67"/>
      <c r="L25" s="67"/>
      <c r="M25" s="67"/>
      <c r="N25" s="67"/>
      <c r="O25" s="67"/>
      <c r="P25" s="67"/>
      <c r="Q25" s="67"/>
      <c r="R25" s="90"/>
      <c r="S25" s="90"/>
      <c r="T25" s="90"/>
      <c r="U25" s="90"/>
      <c r="V25" s="90"/>
      <c r="W25" s="67"/>
      <c r="X25" s="67"/>
      <c r="Y25" s="67"/>
      <c r="Z25" s="67"/>
      <c r="AA25" s="67"/>
      <c r="AB25" s="67"/>
      <c r="AC25" s="67"/>
      <c r="AD25" s="6"/>
    </row>
    <row r="26" spans="1:30">
      <c r="A26" s="56" t="s">
        <v>46</v>
      </c>
      <c r="B26" s="67">
        <v>4632</v>
      </c>
      <c r="C26" s="67">
        <v>4480</v>
      </c>
      <c r="D26" s="67">
        <v>7302</v>
      </c>
      <c r="E26" s="67">
        <v>8486</v>
      </c>
      <c r="F26" s="67">
        <v>5511</v>
      </c>
      <c r="G26" s="67">
        <v>5856</v>
      </c>
      <c r="H26" s="67">
        <v>6154</v>
      </c>
      <c r="I26" s="67">
        <v>5587</v>
      </c>
      <c r="J26" s="67">
        <v>5519</v>
      </c>
      <c r="K26" s="67">
        <v>5934</v>
      </c>
      <c r="L26" s="67">
        <v>4336.39858</v>
      </c>
      <c r="M26" s="67">
        <v>4327.3151600000001</v>
      </c>
      <c r="N26" s="67">
        <v>4328.8978800000004</v>
      </c>
      <c r="O26" s="67">
        <v>5537.8495250000014</v>
      </c>
      <c r="P26" s="67">
        <v>4783.9949410000008</v>
      </c>
      <c r="Q26" s="67">
        <v>4825.4738830000006</v>
      </c>
      <c r="R26" s="90">
        <f>SUM(R6:R8)</f>
        <v>5473.7793529300161</v>
      </c>
      <c r="S26" s="90">
        <f t="shared" ref="S26:AA26" si="3">SUM(S6:S8)</f>
        <v>5360.9214781715145</v>
      </c>
      <c r="T26" s="90">
        <f t="shared" si="3"/>
        <v>5244.1359409181787</v>
      </c>
      <c r="U26" s="90">
        <f t="shared" si="3"/>
        <v>5125.118258233817</v>
      </c>
      <c r="V26" s="90">
        <f t="shared" si="3"/>
        <v>4877.2362537690942</v>
      </c>
      <c r="W26" s="67">
        <f t="shared" si="3"/>
        <v>4629.3542493043706</v>
      </c>
      <c r="X26" s="67">
        <f t="shared" si="3"/>
        <v>4375.9553625189164</v>
      </c>
      <c r="Y26" s="67">
        <f t="shared" si="3"/>
        <v>4449.8798080128918</v>
      </c>
      <c r="Z26" s="67">
        <f t="shared" si="3"/>
        <v>4523.8042535068671</v>
      </c>
      <c r="AA26" s="67">
        <f t="shared" si="3"/>
        <v>4597.7286990008415</v>
      </c>
      <c r="AB26" s="90">
        <f t="shared" ref="AB26:AD26" si="4">SUM(AB6:AB8)</f>
        <v>4597.7286990008415</v>
      </c>
      <c r="AC26" s="90">
        <f t="shared" si="4"/>
        <v>4597.7286990008415</v>
      </c>
      <c r="AD26" s="90">
        <f t="shared" si="4"/>
        <v>4597.7286990008415</v>
      </c>
    </row>
    <row r="27" spans="1:30">
      <c r="A27" s="56" t="s">
        <v>47</v>
      </c>
      <c r="B27" s="67">
        <v>16899</v>
      </c>
      <c r="C27" s="67">
        <v>10771</v>
      </c>
      <c r="D27" s="67">
        <v>9250</v>
      </c>
      <c r="E27" s="67">
        <v>7216</v>
      </c>
      <c r="F27" s="67">
        <v>5853</v>
      </c>
      <c r="G27" s="67">
        <v>5740</v>
      </c>
      <c r="H27" s="67">
        <v>5683</v>
      </c>
      <c r="I27" s="67">
        <v>5898</v>
      </c>
      <c r="J27" s="67">
        <v>5838</v>
      </c>
      <c r="K27" s="67">
        <v>5791</v>
      </c>
      <c r="L27" s="67">
        <v>6540.9207699999997</v>
      </c>
      <c r="M27" s="67">
        <v>6749.5870799999993</v>
      </c>
      <c r="N27" s="67">
        <v>6933.6420100000005</v>
      </c>
      <c r="O27" s="67">
        <v>5568.9723630000008</v>
      </c>
      <c r="P27" s="67">
        <v>4478.8408230000005</v>
      </c>
      <c r="Q27" s="67">
        <v>4608.5918060000004</v>
      </c>
      <c r="R27" s="67">
        <f>SUM(R9:R15)</f>
        <v>3830.414525287435</v>
      </c>
      <c r="S27" s="67">
        <f t="shared" ref="S27:AA27" si="5">SUM(S9:S15)</f>
        <v>3750.4970806661267</v>
      </c>
      <c r="T27" s="67">
        <f t="shared" si="5"/>
        <v>3669.1126434198186</v>
      </c>
      <c r="U27" s="67">
        <f t="shared" si="5"/>
        <v>3585.7100261735104</v>
      </c>
      <c r="V27" s="67">
        <f t="shared" si="5"/>
        <v>3429.9779162214718</v>
      </c>
      <c r="W27" s="67">
        <f t="shared" si="5"/>
        <v>3274.2458062694341</v>
      </c>
      <c r="X27" s="67">
        <f t="shared" si="5"/>
        <v>3117.1203460787819</v>
      </c>
      <c r="Y27" s="67">
        <f t="shared" si="5"/>
        <v>3105.5984331978743</v>
      </c>
      <c r="Z27" s="67">
        <f t="shared" si="5"/>
        <v>3094.0765203169667</v>
      </c>
      <c r="AA27" s="67">
        <f t="shared" si="5"/>
        <v>3082.5546074360586</v>
      </c>
      <c r="AB27" s="90">
        <f t="shared" ref="AB27:AD27" si="6">SUM(AB9:AB15)</f>
        <v>3082.5546074360586</v>
      </c>
      <c r="AC27" s="90">
        <f t="shared" si="6"/>
        <v>3082.5546074360586</v>
      </c>
      <c r="AD27" s="90">
        <f t="shared" si="6"/>
        <v>3082.5546074360586</v>
      </c>
    </row>
    <row r="28" spans="1:30">
      <c r="A28" s="56" t="s">
        <v>48</v>
      </c>
      <c r="B28" s="67">
        <v>174602</v>
      </c>
      <c r="C28" s="67">
        <v>167884</v>
      </c>
      <c r="D28" s="67">
        <v>160512</v>
      </c>
      <c r="E28" s="67">
        <v>153216</v>
      </c>
      <c r="F28" s="67">
        <v>131702</v>
      </c>
      <c r="G28" s="67">
        <v>126914</v>
      </c>
      <c r="H28" s="67">
        <v>122124</v>
      </c>
      <c r="I28" s="67">
        <v>117335</v>
      </c>
      <c r="J28" s="5">
        <v>112545</v>
      </c>
      <c r="K28" s="67">
        <v>107755</v>
      </c>
      <c r="L28" s="67">
        <v>102964.49135999999</v>
      </c>
      <c r="M28" s="67">
        <v>99516.959920000008</v>
      </c>
      <c r="N28" s="67">
        <v>96933.451480000003</v>
      </c>
      <c r="O28" s="67">
        <v>92024.348195999992</v>
      </c>
      <c r="P28" s="67">
        <v>92239.399930999978</v>
      </c>
      <c r="Q28" s="67">
        <v>88152.697069999995</v>
      </c>
      <c r="R28" s="67">
        <f>SUM(R16:R17)</f>
        <v>74235.232701210451</v>
      </c>
      <c r="S28" s="67">
        <f t="shared" ref="S28:AA28" si="7">SUM(S16:S17)</f>
        <v>71066.458803515125</v>
      </c>
      <c r="T28" s="67">
        <f t="shared" si="7"/>
        <v>67897.684905819813</v>
      </c>
      <c r="U28" s="67">
        <f t="shared" si="7"/>
        <v>64728.91100812448</v>
      </c>
      <c r="V28" s="67">
        <f t="shared" si="7"/>
        <v>60418.682108874753</v>
      </c>
      <c r="W28" s="67">
        <f t="shared" si="7"/>
        <v>56108.453209625026</v>
      </c>
      <c r="X28" s="67">
        <f t="shared" si="7"/>
        <v>51040.705378742437</v>
      </c>
      <c r="Y28" s="67">
        <f t="shared" si="7"/>
        <v>43357.629056761121</v>
      </c>
      <c r="Z28" s="67">
        <f t="shared" si="7"/>
        <v>43595.641937748776</v>
      </c>
      <c r="AA28" s="67">
        <f t="shared" si="7"/>
        <v>42304.346788605806</v>
      </c>
      <c r="AB28" s="90">
        <f t="shared" ref="AB28:AD28" si="8">SUM(AB16:AB17)</f>
        <v>40302.557188090679</v>
      </c>
      <c r="AC28" s="90">
        <f t="shared" si="8"/>
        <v>38300.767587575538</v>
      </c>
      <c r="AD28" s="90">
        <f t="shared" si="8"/>
        <v>36298.977987060411</v>
      </c>
    </row>
    <row r="29" spans="1:30">
      <c r="A29" s="56" t="s">
        <v>49</v>
      </c>
      <c r="B29" s="67">
        <v>7909</v>
      </c>
      <c r="C29" s="67">
        <v>5263</v>
      </c>
      <c r="D29" s="67">
        <v>8344</v>
      </c>
      <c r="E29" s="67">
        <v>7927</v>
      </c>
      <c r="F29" s="67">
        <v>11122</v>
      </c>
      <c r="G29" s="67">
        <v>8618</v>
      </c>
      <c r="H29" s="67">
        <v>6934</v>
      </c>
      <c r="I29" s="67">
        <v>7082</v>
      </c>
      <c r="J29" s="67">
        <v>9656</v>
      </c>
      <c r="K29" s="67">
        <v>7298</v>
      </c>
      <c r="L29" s="67">
        <v>15016.33785</v>
      </c>
      <c r="M29" s="67">
        <v>7316.2884899999981</v>
      </c>
      <c r="N29" s="67">
        <v>7184.1187699999973</v>
      </c>
      <c r="O29" s="67">
        <v>11410.099968999995</v>
      </c>
      <c r="P29" s="67">
        <v>12964.403571999997</v>
      </c>
      <c r="Q29" s="67">
        <v>8675.5709690000003</v>
      </c>
      <c r="R29" s="67">
        <f>R18</f>
        <v>18493.421145654007</v>
      </c>
      <c r="S29" s="67">
        <f t="shared" ref="S29:AA29" si="9">S18</f>
        <v>19414.8205777406</v>
      </c>
      <c r="T29" s="67">
        <f t="shared" si="9"/>
        <v>20336.220009827193</v>
      </c>
      <c r="U29" s="67">
        <f t="shared" si="9"/>
        <v>15106.150261548795</v>
      </c>
      <c r="V29" s="67">
        <f t="shared" si="9"/>
        <v>17111.202873365368</v>
      </c>
      <c r="W29" s="67">
        <f t="shared" si="9"/>
        <v>19116.25548518194</v>
      </c>
      <c r="X29" s="67">
        <f t="shared" si="9"/>
        <v>21121.308047615032</v>
      </c>
      <c r="Y29" s="67">
        <f t="shared" si="9"/>
        <v>21839.417403587748</v>
      </c>
      <c r="Z29" s="67">
        <f t="shared" si="9"/>
        <v>22557.526759560464</v>
      </c>
      <c r="AA29" s="67">
        <f t="shared" si="9"/>
        <v>23776.943965482562</v>
      </c>
      <c r="AB29" s="90">
        <f t="shared" ref="AB29:AD29" si="10">AB18</f>
        <v>23776.943965482562</v>
      </c>
      <c r="AC29" s="90">
        <f t="shared" si="10"/>
        <v>23776.943965482562</v>
      </c>
      <c r="AD29" s="90">
        <f t="shared" si="10"/>
        <v>23776.943965482562</v>
      </c>
    </row>
    <row r="30" spans="1:30">
      <c r="A30" s="56" t="s">
        <v>36</v>
      </c>
      <c r="B30" s="67">
        <v>204042</v>
      </c>
      <c r="C30" s="67">
        <v>188398</v>
      </c>
      <c r="D30" s="67">
        <v>185408</v>
      </c>
      <c r="E30" s="67">
        <v>176845</v>
      </c>
      <c r="F30" s="67">
        <v>154188</v>
      </c>
      <c r="G30" s="67">
        <v>147128</v>
      </c>
      <c r="H30" s="67">
        <v>140895</v>
      </c>
      <c r="I30" s="67">
        <v>135902</v>
      </c>
      <c r="J30" s="67">
        <v>133558</v>
      </c>
      <c r="K30" s="67">
        <v>126778</v>
      </c>
      <c r="L30" s="67">
        <v>128858.14855999999</v>
      </c>
      <c r="M30" s="67">
        <v>117910.15065</v>
      </c>
      <c r="N30" s="67">
        <v>115380.11014</v>
      </c>
      <c r="O30" s="67">
        <v>114541.27005299999</v>
      </c>
      <c r="P30" s="67">
        <v>114466.63926699998</v>
      </c>
      <c r="Q30" s="67">
        <v>106262.333728</v>
      </c>
      <c r="R30" s="67">
        <f>SUM(R26:R29)</f>
        <v>102032.84772508191</v>
      </c>
      <c r="S30" s="67">
        <f t="shared" ref="S30:AA30" si="11">SUM(S26:S29)</f>
        <v>99592.697940093363</v>
      </c>
      <c r="T30" s="67">
        <f t="shared" si="11"/>
        <v>97147.153499984997</v>
      </c>
      <c r="U30" s="67">
        <f t="shared" si="11"/>
        <v>88545.889554080612</v>
      </c>
      <c r="V30" s="67">
        <f t="shared" si="11"/>
        <v>85837.099152230687</v>
      </c>
      <c r="W30" s="67">
        <f t="shared" si="11"/>
        <v>83128.308750380776</v>
      </c>
      <c r="X30" s="67">
        <f t="shared" si="11"/>
        <v>79655.089134955168</v>
      </c>
      <c r="Y30" s="67">
        <f t="shared" si="11"/>
        <v>72752.52470155964</v>
      </c>
      <c r="Z30" s="67">
        <f t="shared" si="11"/>
        <v>73771.049471133068</v>
      </c>
      <c r="AA30" s="67">
        <f t="shared" si="11"/>
        <v>73761.574060525279</v>
      </c>
      <c r="AB30" s="90">
        <f t="shared" ref="AB30:AD30" si="12">SUM(AB26:AB29)</f>
        <v>71759.784460010153</v>
      </c>
      <c r="AC30" s="90">
        <f t="shared" si="12"/>
        <v>69757.994859494996</v>
      </c>
      <c r="AD30" s="90">
        <f t="shared" si="12"/>
        <v>67756.20525897987</v>
      </c>
    </row>
    <row r="31" spans="1:30">
      <c r="B31" s="5"/>
      <c r="C31" s="5"/>
      <c r="D31" s="5"/>
      <c r="E31" s="5"/>
      <c r="F31" s="5"/>
      <c r="G31" s="5"/>
      <c r="H31" s="5"/>
      <c r="I31" s="5"/>
      <c r="J31" s="5"/>
      <c r="K31" s="5"/>
      <c r="L31" s="5"/>
      <c r="M31" s="5"/>
      <c r="N31" s="5"/>
      <c r="O31" s="5"/>
      <c r="P31" s="5"/>
      <c r="Q31" s="5"/>
      <c r="R31" s="5"/>
      <c r="S31" s="5"/>
      <c r="T31" s="5"/>
      <c r="U31" s="5"/>
    </row>
    <row r="32" spans="1:30">
      <c r="B32" s="5"/>
      <c r="C32" s="5"/>
      <c r="D32" s="5"/>
      <c r="E32" s="5"/>
      <c r="F32" s="5"/>
      <c r="G32" s="5"/>
      <c r="H32" s="5"/>
      <c r="I32" s="5"/>
      <c r="J32" s="5"/>
      <c r="K32" s="5"/>
      <c r="L32" s="5"/>
      <c r="M32" s="5"/>
      <c r="N32" s="5"/>
      <c r="O32" s="5"/>
      <c r="P32" s="5"/>
      <c r="Q32" s="5"/>
      <c r="R32" s="5"/>
      <c r="S32" s="5"/>
      <c r="T32" s="5"/>
      <c r="U32" s="5"/>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9"/>
  <sheetViews>
    <sheetView workbookViewId="0">
      <pane xSplit="1" ySplit="5" topLeftCell="H44" activePane="bottomRight" state="frozen"/>
      <selection pane="topRight" activeCell="B1" sqref="B1"/>
      <selection pane="bottomLeft" activeCell="A6" sqref="A6"/>
      <selection pane="bottomRight" activeCell="P70" sqref="P70"/>
    </sheetView>
  </sheetViews>
  <sheetFormatPr baseColWidth="10" defaultColWidth="8.83203125" defaultRowHeight="14" x14ac:dyDescent="0"/>
  <cols>
    <col min="1" max="1" width="35.5" bestFit="1" customWidth="1"/>
    <col min="18" max="18" width="9.1640625" bestFit="1" customWidth="1"/>
  </cols>
  <sheetData>
    <row r="1" spans="1:32">
      <c r="A1" s="15"/>
      <c r="B1" s="15"/>
      <c r="C1" s="15"/>
      <c r="D1" s="15"/>
      <c r="E1" s="15"/>
      <c r="F1" s="17" t="s">
        <v>37</v>
      </c>
      <c r="G1" s="17"/>
      <c r="H1" s="15"/>
      <c r="I1" s="15"/>
      <c r="J1" s="15"/>
      <c r="K1" s="15"/>
      <c r="L1" s="15"/>
      <c r="M1" s="15"/>
      <c r="N1" s="15"/>
      <c r="O1" s="15"/>
      <c r="P1" s="15"/>
      <c r="Q1" s="15"/>
      <c r="R1" s="14"/>
      <c r="S1" s="15"/>
      <c r="T1" s="15"/>
      <c r="U1" s="15"/>
      <c r="V1" s="15"/>
      <c r="W1" s="15"/>
      <c r="X1" s="15"/>
      <c r="Y1" s="15"/>
      <c r="Z1" s="15"/>
      <c r="AA1" s="15"/>
      <c r="AB1" s="12"/>
      <c r="AC1" s="12"/>
      <c r="AD1" s="12"/>
    </row>
    <row r="2" spans="1:32">
      <c r="A2" s="15"/>
      <c r="B2" s="15"/>
      <c r="C2" s="15"/>
      <c r="D2" s="15"/>
      <c r="E2" s="15"/>
      <c r="F2" s="17" t="s">
        <v>35</v>
      </c>
      <c r="G2" s="17"/>
      <c r="H2" s="15"/>
      <c r="I2" s="15"/>
      <c r="J2" s="15"/>
      <c r="K2" s="15"/>
      <c r="L2" s="15"/>
      <c r="M2" s="15"/>
      <c r="N2" s="15"/>
      <c r="O2" s="15"/>
      <c r="P2" s="15"/>
      <c r="Q2" s="15"/>
      <c r="R2" s="14"/>
      <c r="S2" s="15"/>
      <c r="T2" s="15"/>
      <c r="U2" s="15"/>
      <c r="V2" s="15"/>
      <c r="W2" s="15"/>
      <c r="X2" s="15"/>
      <c r="Y2" s="15"/>
      <c r="Z2" s="15"/>
      <c r="AA2" s="15"/>
      <c r="AB2" s="12"/>
      <c r="AC2" s="12"/>
      <c r="AD2" s="12"/>
    </row>
    <row r="3" spans="1:32">
      <c r="A3" s="15"/>
      <c r="B3" s="15"/>
      <c r="C3" s="15"/>
      <c r="D3" s="15"/>
      <c r="E3" s="15"/>
      <c r="F3" s="17"/>
      <c r="G3" s="17"/>
      <c r="H3" s="15"/>
      <c r="I3" s="15"/>
      <c r="J3" s="15"/>
      <c r="K3" s="15"/>
      <c r="L3" s="15"/>
      <c r="M3" s="15"/>
      <c r="N3" s="15"/>
      <c r="O3" s="15"/>
      <c r="P3" s="15"/>
      <c r="Q3" s="15"/>
      <c r="R3" s="15"/>
      <c r="S3" s="15"/>
      <c r="T3" s="15"/>
      <c r="U3" s="15"/>
      <c r="V3" s="15"/>
      <c r="W3" s="15"/>
      <c r="X3" s="15"/>
      <c r="Y3" s="15"/>
      <c r="Z3" s="15"/>
      <c r="AA3" s="15"/>
      <c r="AB3" s="12"/>
      <c r="AC3" s="12"/>
      <c r="AD3" s="12"/>
    </row>
    <row r="4" spans="1:32">
      <c r="A4" s="15"/>
      <c r="B4" s="17"/>
      <c r="C4" s="17"/>
      <c r="D4" s="15"/>
      <c r="E4" s="15"/>
      <c r="F4" s="15"/>
      <c r="G4" s="15"/>
      <c r="H4" s="15"/>
      <c r="I4" s="15"/>
      <c r="J4" s="15"/>
      <c r="K4" s="15"/>
      <c r="L4" s="15"/>
      <c r="M4" s="15"/>
      <c r="N4" s="15"/>
      <c r="O4" s="15"/>
      <c r="P4" s="15"/>
      <c r="Q4" s="15"/>
      <c r="R4" s="12"/>
      <c r="S4" s="15"/>
      <c r="T4" s="15"/>
      <c r="U4" s="15"/>
      <c r="V4" s="15"/>
      <c r="W4" s="15"/>
      <c r="X4" s="15"/>
      <c r="Y4" s="15"/>
      <c r="Z4" s="15"/>
      <c r="AA4" s="15"/>
      <c r="AB4" s="12"/>
      <c r="AC4" s="12"/>
      <c r="AD4" s="12"/>
    </row>
    <row r="5" spans="1:32">
      <c r="A5" s="16" t="s">
        <v>19</v>
      </c>
      <c r="B5" s="17">
        <v>1970</v>
      </c>
      <c r="C5" s="17">
        <v>1975</v>
      </c>
      <c r="D5" s="17">
        <v>1980</v>
      </c>
      <c r="E5" s="17">
        <v>1985</v>
      </c>
      <c r="F5" s="17">
        <v>1990</v>
      </c>
      <c r="G5" s="17">
        <v>1991</v>
      </c>
      <c r="H5" s="17">
        <v>1992</v>
      </c>
      <c r="I5" s="17">
        <v>1993</v>
      </c>
      <c r="J5" s="17">
        <v>1994</v>
      </c>
      <c r="K5" s="17">
        <v>1995</v>
      </c>
      <c r="L5" s="17">
        <v>1996</v>
      </c>
      <c r="M5" s="17">
        <v>1997</v>
      </c>
      <c r="N5" s="17">
        <v>1998</v>
      </c>
      <c r="O5" s="17">
        <v>1999</v>
      </c>
      <c r="P5" s="17">
        <v>2000</v>
      </c>
      <c r="Q5" s="17">
        <v>2001</v>
      </c>
      <c r="R5" s="17">
        <v>2002</v>
      </c>
      <c r="S5" s="17">
        <v>2003</v>
      </c>
      <c r="T5" s="17">
        <v>2004</v>
      </c>
      <c r="U5" s="17">
        <v>2005</v>
      </c>
      <c r="V5" s="17">
        <v>2006</v>
      </c>
      <c r="W5" s="17">
        <v>2007</v>
      </c>
      <c r="X5" s="17">
        <v>2008</v>
      </c>
      <c r="Y5" s="17">
        <v>2009</v>
      </c>
      <c r="Z5" s="17">
        <v>2010</v>
      </c>
      <c r="AA5" s="17">
        <v>2011</v>
      </c>
      <c r="AB5" s="18">
        <v>2012</v>
      </c>
      <c r="AC5" s="18">
        <v>2013</v>
      </c>
      <c r="AD5" s="18">
        <v>2014</v>
      </c>
    </row>
    <row r="6" spans="1:32">
      <c r="A6" s="15" t="s">
        <v>20</v>
      </c>
      <c r="B6" s="19">
        <v>4900</v>
      </c>
      <c r="C6" s="19">
        <v>5694</v>
      </c>
      <c r="D6" s="19">
        <v>7024</v>
      </c>
      <c r="E6" s="19">
        <v>6127</v>
      </c>
      <c r="F6" s="19">
        <v>6663</v>
      </c>
      <c r="G6" s="19">
        <v>6519</v>
      </c>
      <c r="H6" s="19">
        <v>6504</v>
      </c>
      <c r="I6" s="19">
        <v>6651</v>
      </c>
      <c r="J6" s="19">
        <v>6565</v>
      </c>
      <c r="K6" s="19">
        <v>6384</v>
      </c>
      <c r="L6" s="19">
        <v>6164.2186600000005</v>
      </c>
      <c r="M6" s="19">
        <v>6276.4222699999991</v>
      </c>
      <c r="N6" s="19">
        <v>6232.1956900000005</v>
      </c>
      <c r="O6" s="19">
        <v>5721.1754069999997</v>
      </c>
      <c r="P6" s="19">
        <v>5330.201145</v>
      </c>
      <c r="Q6" s="19">
        <v>4917.2186760000004</v>
      </c>
      <c r="R6" s="85">
        <v>4709.4075706228896</v>
      </c>
      <c r="S6" s="85">
        <v>4339.60928423526</v>
      </c>
      <c r="T6" s="85">
        <v>3969.2129178476298</v>
      </c>
      <c r="U6" s="85">
        <v>3792.2918834001216</v>
      </c>
      <c r="V6" s="85">
        <v>3587.7494531870811</v>
      </c>
      <c r="W6" s="85">
        <v>3383.2070229740411</v>
      </c>
      <c r="X6" s="85">
        <v>3143.6202005819327</v>
      </c>
      <c r="Y6" s="90">
        <v>2818.1266040498053</v>
      </c>
      <c r="Z6" s="90">
        <v>2457.5886153386105</v>
      </c>
      <c r="AA6" s="90">
        <v>2090.1144652652492</v>
      </c>
      <c r="AB6" s="90">
        <v>1825.9913550718502</v>
      </c>
      <c r="AC6" s="90">
        <v>1838.3846620718498</v>
      </c>
      <c r="AD6" s="90">
        <v>1776.2761840718501</v>
      </c>
      <c r="AF6" s="84"/>
    </row>
    <row r="7" spans="1:32">
      <c r="A7" s="15" t="s">
        <v>21</v>
      </c>
      <c r="B7" s="19">
        <v>4325</v>
      </c>
      <c r="C7" s="19">
        <v>4007</v>
      </c>
      <c r="D7" s="19">
        <v>3555</v>
      </c>
      <c r="E7" s="19">
        <v>3209</v>
      </c>
      <c r="F7" s="19">
        <v>3035</v>
      </c>
      <c r="G7" s="19">
        <v>2979</v>
      </c>
      <c r="H7" s="19">
        <v>3071</v>
      </c>
      <c r="I7" s="19">
        <v>3151</v>
      </c>
      <c r="J7" s="19">
        <v>3147</v>
      </c>
      <c r="K7" s="19">
        <v>3144</v>
      </c>
      <c r="L7" s="19">
        <v>3151.4075800000001</v>
      </c>
      <c r="M7" s="19">
        <v>3100.6291200000001</v>
      </c>
      <c r="N7" s="19">
        <v>3049.7537699999998</v>
      </c>
      <c r="O7" s="19">
        <v>2708.91635</v>
      </c>
      <c r="P7" s="19">
        <v>2723.1669440000001</v>
      </c>
      <c r="Q7" s="19">
        <v>2757.201896</v>
      </c>
      <c r="R7" s="85">
        <v>2040.8726871181088</v>
      </c>
      <c r="S7" s="85">
        <v>1971.3723553472516</v>
      </c>
      <c r="T7" s="85">
        <v>1897.427666166165</v>
      </c>
      <c r="U7" s="85">
        <v>1819.9680195988888</v>
      </c>
      <c r="V7" s="85">
        <v>1681.3364020589393</v>
      </c>
      <c r="W7" s="85">
        <v>1542.70478451899</v>
      </c>
      <c r="X7" s="85">
        <v>1399.0445595462593</v>
      </c>
      <c r="Y7" s="90">
        <v>1352.129349998361</v>
      </c>
      <c r="Z7" s="90">
        <v>1305.2141404504628</v>
      </c>
      <c r="AA7" s="90">
        <v>1258.2989309025645</v>
      </c>
      <c r="AB7" s="90">
        <v>1258.2989309025645</v>
      </c>
      <c r="AC7" s="90">
        <v>1258.2989309025645</v>
      </c>
      <c r="AD7" s="90">
        <v>1258.2989309025645</v>
      </c>
    </row>
    <row r="8" spans="1:32">
      <c r="A8" s="15" t="s">
        <v>22</v>
      </c>
      <c r="B8" s="19">
        <v>836</v>
      </c>
      <c r="C8" s="19">
        <v>785</v>
      </c>
      <c r="D8" s="19">
        <v>741</v>
      </c>
      <c r="E8" s="19">
        <v>712</v>
      </c>
      <c r="F8" s="19">
        <v>1196</v>
      </c>
      <c r="G8" s="19">
        <v>1281</v>
      </c>
      <c r="H8" s="19">
        <v>1353</v>
      </c>
      <c r="I8" s="19">
        <v>1308</v>
      </c>
      <c r="J8" s="19">
        <v>1303</v>
      </c>
      <c r="K8" s="19">
        <v>1298</v>
      </c>
      <c r="L8" s="19">
        <v>1196.9553500000002</v>
      </c>
      <c r="M8" s="19">
        <v>1177.0580299999999</v>
      </c>
      <c r="N8" s="19">
        <v>1100.92275</v>
      </c>
      <c r="O8" s="19">
        <v>767.93349799999999</v>
      </c>
      <c r="P8" s="19">
        <v>765.56884000000002</v>
      </c>
      <c r="Q8" s="19">
        <v>779.19232399999999</v>
      </c>
      <c r="R8" s="85">
        <v>737.82918226867719</v>
      </c>
      <c r="S8" s="85">
        <v>736.43552061866342</v>
      </c>
      <c r="T8" s="85">
        <v>733.83694894653399</v>
      </c>
      <c r="U8" s="85">
        <v>730.25936465728887</v>
      </c>
      <c r="V8" s="85">
        <v>681.83431181522224</v>
      </c>
      <c r="W8" s="85">
        <v>633.40925897315572</v>
      </c>
      <c r="X8" s="85">
        <v>584.79460552917806</v>
      </c>
      <c r="Y8" s="90">
        <v>574.93963427204926</v>
      </c>
      <c r="Z8" s="90">
        <v>565.08466301492047</v>
      </c>
      <c r="AA8" s="90">
        <v>555.22969175779167</v>
      </c>
      <c r="AB8" s="90">
        <v>555.22969175779167</v>
      </c>
      <c r="AC8" s="90">
        <v>555.22969175779167</v>
      </c>
      <c r="AD8" s="90">
        <v>555.22969175779167</v>
      </c>
    </row>
    <row r="9" spans="1:32">
      <c r="A9" s="15" t="s">
        <v>23</v>
      </c>
      <c r="B9" s="19">
        <v>271</v>
      </c>
      <c r="C9" s="19">
        <v>221</v>
      </c>
      <c r="D9" s="19">
        <v>213</v>
      </c>
      <c r="E9" s="19">
        <v>262</v>
      </c>
      <c r="F9" s="19">
        <v>168</v>
      </c>
      <c r="G9" s="19">
        <v>165</v>
      </c>
      <c r="H9" s="19">
        <v>163</v>
      </c>
      <c r="I9" s="19">
        <v>155</v>
      </c>
      <c r="J9" s="19">
        <v>160</v>
      </c>
      <c r="K9" s="19">
        <v>158</v>
      </c>
      <c r="L9" s="19">
        <v>124.77827000000001</v>
      </c>
      <c r="M9" s="19">
        <v>126.84078</v>
      </c>
      <c r="N9" s="19">
        <v>129.07328000000001</v>
      </c>
      <c r="O9" s="19">
        <v>102.469069</v>
      </c>
      <c r="P9" s="19">
        <v>104.668492</v>
      </c>
      <c r="Q9" s="19">
        <v>107.18793700000001</v>
      </c>
      <c r="R9" s="85">
        <v>69.832238463935283</v>
      </c>
      <c r="S9" s="85">
        <v>66.85504224209707</v>
      </c>
      <c r="T9" s="85">
        <v>63.877846020258865</v>
      </c>
      <c r="U9" s="85">
        <v>60.900649798420659</v>
      </c>
      <c r="V9" s="85">
        <v>58.817829515613766</v>
      </c>
      <c r="W9" s="85">
        <v>56.735009232806881</v>
      </c>
      <c r="X9" s="85">
        <v>54.652188952959996</v>
      </c>
      <c r="Y9" s="90">
        <v>53.59743295831165</v>
      </c>
      <c r="Z9" s="90">
        <v>52.542676963663304</v>
      </c>
      <c r="AA9" s="90">
        <v>51.487920969014965</v>
      </c>
      <c r="AB9" s="90">
        <v>51.487920969014965</v>
      </c>
      <c r="AC9" s="90">
        <v>51.487920969014965</v>
      </c>
      <c r="AD9" s="90">
        <v>51.487920969014965</v>
      </c>
    </row>
    <row r="10" spans="1:32">
      <c r="A10" s="15" t="s">
        <v>24</v>
      </c>
      <c r="B10" s="19">
        <v>77</v>
      </c>
      <c r="C10" s="19">
        <v>73</v>
      </c>
      <c r="D10" s="19">
        <v>65</v>
      </c>
      <c r="E10" s="19">
        <v>87</v>
      </c>
      <c r="F10" s="19">
        <v>97</v>
      </c>
      <c r="G10" s="19">
        <v>76</v>
      </c>
      <c r="H10" s="19">
        <v>81</v>
      </c>
      <c r="I10" s="19">
        <v>83</v>
      </c>
      <c r="J10" s="19">
        <v>91</v>
      </c>
      <c r="K10" s="19">
        <v>98</v>
      </c>
      <c r="L10" s="19">
        <v>83.40795</v>
      </c>
      <c r="M10" s="19">
        <v>89.052089999999993</v>
      </c>
      <c r="N10" s="19">
        <v>89.152259999999998</v>
      </c>
      <c r="O10" s="19">
        <v>85.839584000000002</v>
      </c>
      <c r="P10" s="19">
        <v>88.854873999999995</v>
      </c>
      <c r="Q10" s="19">
        <v>94.370709000000005</v>
      </c>
      <c r="R10" s="85">
        <v>68.942318994498351</v>
      </c>
      <c r="S10" s="85">
        <v>68.031785881019914</v>
      </c>
      <c r="T10" s="85">
        <v>67.102362767541464</v>
      </c>
      <c r="U10" s="85">
        <v>66.172939654063015</v>
      </c>
      <c r="V10" s="85">
        <v>70.560855850858687</v>
      </c>
      <c r="W10" s="85">
        <v>74.948772047654344</v>
      </c>
      <c r="X10" s="85">
        <v>79.336688248990015</v>
      </c>
      <c r="Y10" s="90">
        <v>76.395382605606812</v>
      </c>
      <c r="Z10" s="90">
        <v>73.45407696222361</v>
      </c>
      <c r="AA10" s="90">
        <v>70.512771318840407</v>
      </c>
      <c r="AB10" s="90">
        <v>70.512771318840407</v>
      </c>
      <c r="AC10" s="90">
        <v>70.512771318840407</v>
      </c>
      <c r="AD10" s="90">
        <v>70.512771318840407</v>
      </c>
    </row>
    <row r="11" spans="1:32">
      <c r="A11" s="15" t="s">
        <v>25</v>
      </c>
      <c r="B11" s="19">
        <v>240</v>
      </c>
      <c r="C11" s="19">
        <v>63</v>
      </c>
      <c r="D11" s="19">
        <v>72</v>
      </c>
      <c r="E11" s="19">
        <v>124</v>
      </c>
      <c r="F11" s="19">
        <v>153</v>
      </c>
      <c r="G11" s="19">
        <v>121</v>
      </c>
      <c r="H11" s="19">
        <v>148</v>
      </c>
      <c r="I11" s="19">
        <v>123</v>
      </c>
      <c r="J11" s="19">
        <v>117</v>
      </c>
      <c r="K11" s="19">
        <v>110</v>
      </c>
      <c r="L11" s="19">
        <v>139.08267999999998</v>
      </c>
      <c r="M11" s="19">
        <v>143.15672000000001</v>
      </c>
      <c r="N11" s="19">
        <v>142.97984</v>
      </c>
      <c r="O11" s="19">
        <v>120.085521</v>
      </c>
      <c r="P11" s="19">
        <v>122.131897</v>
      </c>
      <c r="Q11" s="19">
        <v>124.29669899999999</v>
      </c>
      <c r="R11" s="85">
        <v>354.19122147511536</v>
      </c>
      <c r="S11" s="85">
        <v>357.19445137944541</v>
      </c>
      <c r="T11" s="85">
        <v>355.40608487377551</v>
      </c>
      <c r="U11" s="85">
        <v>353.61771836810561</v>
      </c>
      <c r="V11" s="85">
        <v>379.46226250983705</v>
      </c>
      <c r="W11" s="85">
        <v>405.30680665156854</v>
      </c>
      <c r="X11" s="85">
        <v>431.10159302277901</v>
      </c>
      <c r="Y11" s="90">
        <v>515.83167403989376</v>
      </c>
      <c r="Z11" s="90">
        <v>600.56175505700844</v>
      </c>
      <c r="AA11" s="90">
        <v>685.29183607412313</v>
      </c>
      <c r="AB11" s="90">
        <v>685.29183607412313</v>
      </c>
      <c r="AC11" s="90">
        <v>685.29183607412313</v>
      </c>
      <c r="AD11" s="90">
        <v>685.29183607412313</v>
      </c>
    </row>
    <row r="12" spans="1:32">
      <c r="A12" s="15" t="s">
        <v>26</v>
      </c>
      <c r="B12" s="19">
        <v>187</v>
      </c>
      <c r="C12" s="19">
        <v>182</v>
      </c>
      <c r="D12" s="19">
        <v>205</v>
      </c>
      <c r="E12" s="19">
        <v>327</v>
      </c>
      <c r="F12" s="19">
        <v>378</v>
      </c>
      <c r="G12" s="19">
        <v>352</v>
      </c>
      <c r="H12" s="19">
        <v>361</v>
      </c>
      <c r="I12" s="19">
        <v>370</v>
      </c>
      <c r="J12" s="19">
        <v>389</v>
      </c>
      <c r="K12" s="19">
        <v>399</v>
      </c>
      <c r="L12" s="19">
        <v>432.79967999999997</v>
      </c>
      <c r="M12" s="19">
        <v>460.22217000000001</v>
      </c>
      <c r="N12" s="19">
        <v>466.66404999999997</v>
      </c>
      <c r="O12" s="19">
        <v>451.14304299999998</v>
      </c>
      <c r="P12" s="19">
        <v>478.78160800000001</v>
      </c>
      <c r="Q12" s="19">
        <v>504.27396999999996</v>
      </c>
      <c r="R12" s="85">
        <v>429.41703632859327</v>
      </c>
      <c r="S12" s="85">
        <v>448.09480315366233</v>
      </c>
      <c r="T12" s="85">
        <v>466.6387169787314</v>
      </c>
      <c r="U12" s="85">
        <v>482.00709080380039</v>
      </c>
      <c r="V12" s="85">
        <v>460.84304476063357</v>
      </c>
      <c r="W12" s="85">
        <v>439.67899871746681</v>
      </c>
      <c r="X12" s="85">
        <v>415.61537886786653</v>
      </c>
      <c r="Y12" s="90">
        <v>394.73716399052222</v>
      </c>
      <c r="Z12" s="90">
        <v>373.85894911317791</v>
      </c>
      <c r="AA12" s="90">
        <v>352.98073423583361</v>
      </c>
      <c r="AB12" s="90">
        <v>352.98073423583361</v>
      </c>
      <c r="AC12" s="90">
        <v>352.98073423583361</v>
      </c>
      <c r="AD12" s="90">
        <v>352.98073423583361</v>
      </c>
    </row>
    <row r="13" spans="1:32">
      <c r="A13" s="15" t="s">
        <v>27</v>
      </c>
      <c r="B13" s="19">
        <v>0</v>
      </c>
      <c r="C13" s="19">
        <v>0</v>
      </c>
      <c r="D13" s="19">
        <v>0</v>
      </c>
      <c r="E13" s="19">
        <v>2</v>
      </c>
      <c r="F13" s="19">
        <v>1</v>
      </c>
      <c r="G13" s="19">
        <v>2</v>
      </c>
      <c r="H13" s="19">
        <v>3</v>
      </c>
      <c r="I13" s="19">
        <v>3</v>
      </c>
      <c r="J13" s="19">
        <v>3</v>
      </c>
      <c r="K13" s="19">
        <v>3</v>
      </c>
      <c r="L13" s="19">
        <v>2.3939499999999998</v>
      </c>
      <c r="M13" s="19">
        <v>2.5049999999999999</v>
      </c>
      <c r="N13" s="19">
        <v>2.55593</v>
      </c>
      <c r="O13" s="19">
        <v>4.2687879999999998</v>
      </c>
      <c r="P13" s="19">
        <v>4.3423470000000002</v>
      </c>
      <c r="Q13" s="19">
        <v>4.4422690000000005</v>
      </c>
      <c r="R13" s="85">
        <v>6.8837153010068972</v>
      </c>
      <c r="S13" s="85">
        <v>6.0440878971122682</v>
      </c>
      <c r="T13" s="85">
        <v>5.2044604932176393</v>
      </c>
      <c r="U13" s="85">
        <v>4.3648330893230094</v>
      </c>
      <c r="V13" s="85">
        <v>4.9626428834153398</v>
      </c>
      <c r="W13" s="85">
        <v>5.5604526775076701</v>
      </c>
      <c r="X13" s="85">
        <v>6.1582624718643011</v>
      </c>
      <c r="Y13" s="90">
        <v>4.4157021671166632</v>
      </c>
      <c r="Z13" s="90">
        <v>2.6731418623690253</v>
      </c>
      <c r="AA13" s="90">
        <v>0.93058155762138806</v>
      </c>
      <c r="AB13" s="90">
        <v>0.93058155762138806</v>
      </c>
      <c r="AC13" s="90">
        <v>0.93058155762138806</v>
      </c>
      <c r="AD13" s="90">
        <v>0.93058155762138806</v>
      </c>
    </row>
    <row r="14" spans="1:32">
      <c r="A14" s="15" t="s">
        <v>29</v>
      </c>
      <c r="B14" s="19">
        <v>0</v>
      </c>
      <c r="C14" s="19">
        <v>0</v>
      </c>
      <c r="D14" s="19">
        <v>0</v>
      </c>
      <c r="E14" s="19">
        <v>2</v>
      </c>
      <c r="F14" s="19">
        <v>3</v>
      </c>
      <c r="G14" s="19">
        <v>6</v>
      </c>
      <c r="H14" s="19">
        <v>5</v>
      </c>
      <c r="I14" s="19">
        <v>5</v>
      </c>
      <c r="J14" s="19">
        <v>5</v>
      </c>
      <c r="K14" s="19">
        <v>6</v>
      </c>
      <c r="L14" s="19">
        <v>15.41628</v>
      </c>
      <c r="M14" s="19">
        <v>15.87298</v>
      </c>
      <c r="N14" s="19">
        <v>16.109929999999999</v>
      </c>
      <c r="O14" s="19">
        <v>14.487960999999999</v>
      </c>
      <c r="P14" s="19">
        <v>15.477937000000001</v>
      </c>
      <c r="Q14" s="19">
        <v>16.054811999999998</v>
      </c>
      <c r="R14" s="85">
        <v>19.134947455362997</v>
      </c>
      <c r="S14" s="85">
        <v>18.126297306349759</v>
      </c>
      <c r="T14" s="85">
        <v>17.117647157336521</v>
      </c>
      <c r="U14" s="85">
        <v>16.108997008323279</v>
      </c>
      <c r="V14" s="85">
        <v>14.160868191782185</v>
      </c>
      <c r="W14" s="85">
        <v>12.212739375241092</v>
      </c>
      <c r="X14" s="85">
        <v>10.264610558989501</v>
      </c>
      <c r="Y14" s="90">
        <v>13.360862965478017</v>
      </c>
      <c r="Z14" s="90">
        <v>16.45711537196653</v>
      </c>
      <c r="AA14" s="90">
        <v>19.553367778455048</v>
      </c>
      <c r="AB14" s="90">
        <v>19.553367778455048</v>
      </c>
      <c r="AC14" s="90">
        <v>19.553367778455048</v>
      </c>
      <c r="AD14" s="90">
        <v>19.553367778455048</v>
      </c>
    </row>
    <row r="15" spans="1:32">
      <c r="A15" s="15" t="s">
        <v>30</v>
      </c>
      <c r="B15" s="19">
        <v>440</v>
      </c>
      <c r="C15" s="19">
        <v>159</v>
      </c>
      <c r="D15" s="19">
        <v>111</v>
      </c>
      <c r="E15" s="19">
        <v>87</v>
      </c>
      <c r="F15" s="19">
        <v>91</v>
      </c>
      <c r="G15" s="19">
        <v>95</v>
      </c>
      <c r="H15" s="19">
        <v>96</v>
      </c>
      <c r="I15" s="19">
        <v>123</v>
      </c>
      <c r="J15" s="19">
        <v>114</v>
      </c>
      <c r="K15" s="19">
        <v>99</v>
      </c>
      <c r="L15" s="19">
        <v>152.58750000000001</v>
      </c>
      <c r="M15" s="19">
        <v>156.72121999999999</v>
      </c>
      <c r="N15" s="19">
        <v>163.25598000000002</v>
      </c>
      <c r="O15" s="19">
        <v>161.662462</v>
      </c>
      <c r="P15" s="19">
        <v>128.73061100000001</v>
      </c>
      <c r="Q15" s="19">
        <v>130.05542399999999</v>
      </c>
      <c r="R15" s="85">
        <v>110.75884598519221</v>
      </c>
      <c r="S15" s="85">
        <v>122.45176893154651</v>
      </c>
      <c r="T15" s="85">
        <v>134.08415893790081</v>
      </c>
      <c r="U15" s="85">
        <v>145.67798894425513</v>
      </c>
      <c r="V15" s="85">
        <v>129.51245676313343</v>
      </c>
      <c r="W15" s="85">
        <v>113.34692458201171</v>
      </c>
      <c r="X15" s="85">
        <v>97.055642013634028</v>
      </c>
      <c r="Y15" s="90">
        <v>92.475651779094903</v>
      </c>
      <c r="Z15" s="90">
        <v>87.895661544555779</v>
      </c>
      <c r="AA15" s="90">
        <v>83.315671310016654</v>
      </c>
      <c r="AB15" s="90">
        <v>83.315671310016654</v>
      </c>
      <c r="AC15" s="90">
        <v>83.315671310016654</v>
      </c>
      <c r="AD15" s="90">
        <v>83.315671310016654</v>
      </c>
    </row>
    <row r="16" spans="1:32">
      <c r="A16" s="15" t="s">
        <v>31</v>
      </c>
      <c r="B16" s="19">
        <v>12624</v>
      </c>
      <c r="C16" s="19">
        <v>12061</v>
      </c>
      <c r="D16" s="19">
        <v>11493</v>
      </c>
      <c r="E16" s="19">
        <v>10932</v>
      </c>
      <c r="F16" s="19">
        <v>9592</v>
      </c>
      <c r="G16" s="19">
        <v>9449</v>
      </c>
      <c r="H16" s="19">
        <v>9306</v>
      </c>
      <c r="I16" s="19">
        <v>9162</v>
      </c>
      <c r="J16" s="19">
        <v>9019</v>
      </c>
      <c r="K16" s="19">
        <v>8876</v>
      </c>
      <c r="L16" s="19">
        <v>8732.7439600000016</v>
      </c>
      <c r="M16" s="19">
        <v>8791.7872799999986</v>
      </c>
      <c r="N16" s="19">
        <v>8619.2681699999994</v>
      </c>
      <c r="O16" s="19">
        <v>8371.3374299999996</v>
      </c>
      <c r="P16" s="19">
        <v>8393.5218599999989</v>
      </c>
      <c r="Q16" s="19">
        <v>7774.1959100000004</v>
      </c>
      <c r="R16" s="85">
        <v>10337.276260006405</v>
      </c>
      <c r="S16" s="85">
        <v>9670.7664437215917</v>
      </c>
      <c r="T16" s="85">
        <v>9004.25662743678</v>
      </c>
      <c r="U16" s="85">
        <v>8337.7468111519684</v>
      </c>
      <c r="V16" s="85">
        <v>7992.0753288743799</v>
      </c>
      <c r="W16" s="85">
        <v>7646.4038465967915</v>
      </c>
      <c r="X16" s="85">
        <v>6941.4348573545103</v>
      </c>
      <c r="Y16" s="90">
        <v>6206.306086120233</v>
      </c>
      <c r="Z16" s="90">
        <v>5701.1166933170362</v>
      </c>
      <c r="AA16" s="90">
        <v>5870.3464310505587</v>
      </c>
      <c r="AB16" s="90">
        <v>5409.9372400136463</v>
      </c>
      <c r="AC16" s="90">
        <v>4949.5280489767338</v>
      </c>
      <c r="AD16" s="90">
        <v>4489.1188579398213</v>
      </c>
    </row>
    <row r="17" spans="1:30">
      <c r="A17" s="15" t="s">
        <v>32</v>
      </c>
      <c r="B17" s="19">
        <v>2652</v>
      </c>
      <c r="C17" s="19">
        <v>2968</v>
      </c>
      <c r="D17" s="19">
        <v>3353</v>
      </c>
      <c r="E17" s="19">
        <v>3576</v>
      </c>
      <c r="F17" s="19">
        <v>3781</v>
      </c>
      <c r="G17" s="19">
        <v>3849</v>
      </c>
      <c r="H17" s="19">
        <v>3915</v>
      </c>
      <c r="I17" s="19">
        <v>3981</v>
      </c>
      <c r="J17" s="19">
        <v>4047</v>
      </c>
      <c r="K17" s="19">
        <v>4113</v>
      </c>
      <c r="L17" s="19">
        <v>4179.20856</v>
      </c>
      <c r="M17" s="19">
        <v>4178.1268799999998</v>
      </c>
      <c r="N17" s="19">
        <v>4156.3456699999997</v>
      </c>
      <c r="O17" s="19">
        <v>4084.4155989999999</v>
      </c>
      <c r="P17" s="19">
        <v>4166.9662539999999</v>
      </c>
      <c r="Q17" s="19">
        <v>4156.0193380000001</v>
      </c>
      <c r="R17" s="85">
        <v>4863.6926120568432</v>
      </c>
      <c r="S17" s="85">
        <v>4667.3733983374059</v>
      </c>
      <c r="T17" s="90">
        <v>4471.0541846179685</v>
      </c>
      <c r="U17" s="90">
        <v>4274.7349708985321</v>
      </c>
      <c r="V17" s="85">
        <v>3897.9005215019679</v>
      </c>
      <c r="W17" s="85">
        <v>3521.0660721054037</v>
      </c>
      <c r="X17" s="85">
        <v>3484.7652217895748</v>
      </c>
      <c r="Y17" s="90">
        <v>3391.3659774168882</v>
      </c>
      <c r="Z17" s="90">
        <v>3315.4739835340397</v>
      </c>
      <c r="AA17" s="90">
        <v>3081.3783318338765</v>
      </c>
      <c r="AB17" s="90">
        <v>2943.9500246243365</v>
      </c>
      <c r="AC17" s="90">
        <v>2806.5217174147965</v>
      </c>
      <c r="AD17" s="90">
        <v>2669.0934102052565</v>
      </c>
    </row>
    <row r="18" spans="1:30">
      <c r="A18" s="15" t="s">
        <v>33</v>
      </c>
      <c r="B18" s="19">
        <v>330</v>
      </c>
      <c r="C18" s="19">
        <v>165</v>
      </c>
      <c r="D18" s="19">
        <v>248</v>
      </c>
      <c r="E18" s="19">
        <v>310</v>
      </c>
      <c r="F18" s="19">
        <v>369</v>
      </c>
      <c r="G18" s="19">
        <v>286</v>
      </c>
      <c r="H18" s="19">
        <v>255</v>
      </c>
      <c r="I18" s="19">
        <v>241</v>
      </c>
      <c r="J18" s="19">
        <v>390</v>
      </c>
      <c r="K18" s="19">
        <v>267</v>
      </c>
      <c r="L18" s="19">
        <v>412.36083000000002</v>
      </c>
      <c r="M18" s="19">
        <v>186.56205</v>
      </c>
      <c r="N18" s="19">
        <v>179.48262</v>
      </c>
      <c r="O18" s="19">
        <v>251.008478</v>
      </c>
      <c r="P18" s="19">
        <v>276.02077600000001</v>
      </c>
      <c r="Q18" s="19">
        <v>184.00074600000002</v>
      </c>
      <c r="R18" s="85">
        <v>210.5218700388956</v>
      </c>
      <c r="S18" s="90">
        <v>178.22100162229688</v>
      </c>
      <c r="T18" s="90">
        <v>145.92013320569814</v>
      </c>
      <c r="U18" s="90">
        <v>270.91317886864238</v>
      </c>
      <c r="V18" s="85">
        <v>267.78411331565155</v>
      </c>
      <c r="W18" s="85">
        <v>264.65504776266073</v>
      </c>
      <c r="X18" s="85">
        <v>261.51536351830242</v>
      </c>
      <c r="Y18" s="90">
        <v>278.02373981873632</v>
      </c>
      <c r="Z18" s="90">
        <v>294.53211611917015</v>
      </c>
      <c r="AA18" s="90">
        <v>399.47283451301178</v>
      </c>
      <c r="AB18" s="90">
        <v>399.47283451301178</v>
      </c>
      <c r="AC18" s="90">
        <v>399.47283451301178</v>
      </c>
      <c r="AD18" s="90">
        <v>399.47283451301178</v>
      </c>
    </row>
    <row r="19" spans="1:30">
      <c r="A19" s="12"/>
      <c r="B19" s="19"/>
      <c r="C19" s="19"/>
      <c r="D19" s="19"/>
      <c r="E19" s="19"/>
      <c r="F19" s="19"/>
      <c r="G19" s="19"/>
      <c r="H19" s="19"/>
      <c r="I19" s="19"/>
      <c r="J19" s="19"/>
      <c r="K19" s="19"/>
      <c r="L19" s="19"/>
      <c r="M19" s="19"/>
      <c r="N19" s="19"/>
      <c r="O19" s="19"/>
      <c r="P19" s="19"/>
      <c r="Q19" s="19"/>
      <c r="R19" s="19"/>
      <c r="S19" s="90"/>
      <c r="T19" s="90"/>
      <c r="U19" s="90"/>
      <c r="V19" s="19"/>
      <c r="W19" s="19"/>
      <c r="X19" s="19"/>
      <c r="Y19" s="19"/>
      <c r="Z19" s="19"/>
      <c r="AA19" s="19"/>
      <c r="AB19" s="19"/>
      <c r="AC19" s="19"/>
      <c r="AD19" s="12"/>
    </row>
    <row r="20" spans="1:30">
      <c r="A20" s="20" t="s">
        <v>36</v>
      </c>
      <c r="B20" s="69">
        <v>26883</v>
      </c>
      <c r="C20" s="69">
        <v>26377</v>
      </c>
      <c r="D20" s="69">
        <v>27079</v>
      </c>
      <c r="E20" s="69">
        <v>25757</v>
      </c>
      <c r="F20" s="69">
        <v>25529</v>
      </c>
      <c r="G20" s="69">
        <v>25179</v>
      </c>
      <c r="H20" s="69">
        <v>25260</v>
      </c>
      <c r="I20" s="69">
        <v>25357</v>
      </c>
      <c r="J20" s="69">
        <v>25349</v>
      </c>
      <c r="K20" s="69">
        <v>24956</v>
      </c>
      <c r="L20" s="69">
        <v>24787.369309999998</v>
      </c>
      <c r="M20" s="69">
        <v>24704.96486</v>
      </c>
      <c r="N20" s="69">
        <v>24347.768379999998</v>
      </c>
      <c r="O20" s="69">
        <v>22844.750438000003</v>
      </c>
      <c r="P20" s="69">
        <v>22598.433585000002</v>
      </c>
      <c r="Q20" s="69">
        <v>21548.510710000002</v>
      </c>
      <c r="R20" s="69">
        <f>SUM(R6:R18)</f>
        <v>23958.760506115523</v>
      </c>
      <c r="S20" s="90">
        <f t="shared" ref="S20:AD20" si="0">SUM(S6:S18)</f>
        <v>22650.576240673705</v>
      </c>
      <c r="T20" s="90">
        <f t="shared" si="0"/>
        <v>21331.139755449538</v>
      </c>
      <c r="U20" s="90">
        <f t="shared" si="0"/>
        <v>20354.764446241734</v>
      </c>
      <c r="V20" s="86">
        <f t="shared" si="0"/>
        <v>19227.000091228514</v>
      </c>
      <c r="W20" s="86">
        <f t="shared" si="0"/>
        <v>18099.235736215302</v>
      </c>
      <c r="X20" s="86">
        <f t="shared" si="0"/>
        <v>16909.35917245684</v>
      </c>
      <c r="Y20" s="86">
        <f t="shared" si="0"/>
        <v>15771.705262182097</v>
      </c>
      <c r="Z20" s="86">
        <f t="shared" si="0"/>
        <v>14846.453588649203</v>
      </c>
      <c r="AA20" s="86">
        <f t="shared" si="0"/>
        <v>14518.913568566955</v>
      </c>
      <c r="AB20" s="86">
        <f t="shared" si="0"/>
        <v>13656.952960127106</v>
      </c>
      <c r="AC20" s="86">
        <f t="shared" si="0"/>
        <v>13071.508768880652</v>
      </c>
      <c r="AD20" s="86">
        <f t="shared" si="0"/>
        <v>12411.5627926342</v>
      </c>
    </row>
    <row r="21" spans="1:30">
      <c r="A21" s="66" t="s">
        <v>44</v>
      </c>
      <c r="B21" s="69" t="s">
        <v>28</v>
      </c>
      <c r="C21" s="69" t="s">
        <v>28</v>
      </c>
      <c r="D21" s="69" t="s">
        <v>28</v>
      </c>
      <c r="E21" s="69" t="s">
        <v>28</v>
      </c>
      <c r="F21" s="69">
        <v>361.68541999999997</v>
      </c>
      <c r="G21" s="69">
        <v>246.9358</v>
      </c>
      <c r="H21" s="69">
        <v>233.74489000000003</v>
      </c>
      <c r="I21" s="69">
        <v>233.74489000000003</v>
      </c>
      <c r="J21" s="69">
        <v>381.68380999999999</v>
      </c>
      <c r="K21" s="69">
        <v>258.19341000000003</v>
      </c>
      <c r="L21" s="69">
        <v>404.98626999999999</v>
      </c>
      <c r="M21" s="69">
        <v>179.11698000000001</v>
      </c>
      <c r="N21" s="69">
        <v>171.95885000000001</v>
      </c>
      <c r="O21" s="69">
        <v>236.147471</v>
      </c>
      <c r="P21" s="69">
        <v>263.201187</v>
      </c>
      <c r="Q21" s="69">
        <v>170.963967</v>
      </c>
      <c r="R21" s="69">
        <v>113.619264789</v>
      </c>
      <c r="S21" s="90">
        <v>113.619264789</v>
      </c>
      <c r="T21" s="90">
        <v>113.619264789</v>
      </c>
      <c r="U21" s="90">
        <v>93.808955837276386</v>
      </c>
      <c r="V21" s="69">
        <v>93.808955837276386</v>
      </c>
      <c r="W21" s="69">
        <v>93.808955837276386</v>
      </c>
      <c r="X21" s="69">
        <v>96.370082406500003</v>
      </c>
      <c r="Y21" s="69">
        <v>96.370082406500003</v>
      </c>
      <c r="Z21" s="69">
        <v>96.370082406500003</v>
      </c>
      <c r="AA21" s="69">
        <v>184.80242449990774</v>
      </c>
      <c r="AB21" s="86">
        <v>184.80242449990774</v>
      </c>
      <c r="AC21" s="86">
        <v>184.80242449990774</v>
      </c>
      <c r="AD21" s="86">
        <v>184.80242449990774</v>
      </c>
    </row>
    <row r="22" spans="1:30">
      <c r="A22" s="1" t="s">
        <v>50</v>
      </c>
      <c r="B22" s="69">
        <v>26883</v>
      </c>
      <c r="C22" s="69">
        <v>26377</v>
      </c>
      <c r="D22" s="69">
        <v>27079</v>
      </c>
      <c r="E22" s="69">
        <v>25757</v>
      </c>
      <c r="F22" s="69">
        <v>25167.314579999998</v>
      </c>
      <c r="G22" s="69">
        <v>24932.064200000001</v>
      </c>
      <c r="H22" s="69">
        <v>25026.255109999998</v>
      </c>
      <c r="I22" s="69">
        <v>25123.255109999998</v>
      </c>
      <c r="J22" s="69">
        <v>24967.316190000001</v>
      </c>
      <c r="K22" s="69">
        <v>24697.80659</v>
      </c>
      <c r="L22" s="69">
        <v>24382.383039999997</v>
      </c>
      <c r="M22" s="69">
        <v>24525.847880000001</v>
      </c>
      <c r="N22" s="69">
        <v>24175.809529999999</v>
      </c>
      <c r="O22" s="69">
        <v>22608.602967000003</v>
      </c>
      <c r="P22" s="69">
        <v>22335.232398000004</v>
      </c>
      <c r="Q22" s="69">
        <v>21377.546743000003</v>
      </c>
      <c r="R22" s="69">
        <f>R20 - R21</f>
        <v>23845.141241326524</v>
      </c>
      <c r="S22" s="90">
        <f t="shared" ref="S22:Z22" si="1">S20 - S21</f>
        <v>22536.956975884706</v>
      </c>
      <c r="T22" s="90">
        <f t="shared" si="1"/>
        <v>21217.52049066054</v>
      </c>
      <c r="U22" s="90">
        <f t="shared" si="1"/>
        <v>20260.955490404456</v>
      </c>
      <c r="V22" s="69">
        <f t="shared" si="1"/>
        <v>19133.191135391236</v>
      </c>
      <c r="W22" s="69">
        <f t="shared" si="1"/>
        <v>18005.426780378024</v>
      </c>
      <c r="X22" s="69">
        <f t="shared" si="1"/>
        <v>16812.989090050338</v>
      </c>
      <c r="Y22" s="69">
        <f t="shared" si="1"/>
        <v>15675.335179775597</v>
      </c>
      <c r="Z22" s="69">
        <f t="shared" si="1"/>
        <v>14750.083506242703</v>
      </c>
      <c r="AA22" s="69">
        <f t="shared" ref="AA22:AD22" si="2">AA20 - AA21</f>
        <v>14334.111144067048</v>
      </c>
      <c r="AB22" s="86">
        <f t="shared" si="2"/>
        <v>13472.150535627199</v>
      </c>
      <c r="AC22" s="86">
        <f t="shared" si="2"/>
        <v>12886.706344380746</v>
      </c>
      <c r="AD22" s="86">
        <f t="shared" si="2"/>
        <v>12226.760368134293</v>
      </c>
    </row>
    <row r="23" spans="1:30">
      <c r="A23" s="56" t="s">
        <v>45</v>
      </c>
      <c r="B23" s="69"/>
      <c r="C23" s="69"/>
      <c r="D23" s="69"/>
      <c r="E23" s="69"/>
      <c r="F23" s="69">
        <f t="shared" ref="F23:AA23" si="3">F18 - F21</f>
        <v>7.3145800000000349</v>
      </c>
      <c r="G23" s="69">
        <f t="shared" si="3"/>
        <v>39.0642</v>
      </c>
      <c r="H23" s="69">
        <f t="shared" si="3"/>
        <v>21.255109999999974</v>
      </c>
      <c r="I23" s="69">
        <f t="shared" si="3"/>
        <v>7.2551099999999735</v>
      </c>
      <c r="J23" s="69">
        <f t="shared" si="3"/>
        <v>8.316190000000006</v>
      </c>
      <c r="K23" s="69">
        <f t="shared" si="3"/>
        <v>8.8065899999999715</v>
      </c>
      <c r="L23" s="69">
        <f t="shared" si="3"/>
        <v>7.3745600000000309</v>
      </c>
      <c r="M23" s="69">
        <f t="shared" si="3"/>
        <v>7.445069999999987</v>
      </c>
      <c r="N23" s="69">
        <f t="shared" si="3"/>
        <v>7.5237699999999847</v>
      </c>
      <c r="O23" s="69">
        <f t="shared" si="3"/>
        <v>14.861007000000001</v>
      </c>
      <c r="P23" s="69">
        <f t="shared" si="3"/>
        <v>12.819589000000008</v>
      </c>
      <c r="Q23" s="69">
        <f t="shared" si="3"/>
        <v>13.036779000000024</v>
      </c>
      <c r="R23" s="69">
        <f t="shared" si="3"/>
        <v>96.902605249895601</v>
      </c>
      <c r="S23" s="90">
        <f t="shared" si="3"/>
        <v>64.601736833296883</v>
      </c>
      <c r="T23" s="90">
        <f t="shared" si="3"/>
        <v>32.300868416698137</v>
      </c>
      <c r="U23" s="90">
        <f t="shared" si="3"/>
        <v>177.10422303136599</v>
      </c>
      <c r="V23" s="69">
        <f t="shared" si="3"/>
        <v>173.97515747837517</v>
      </c>
      <c r="W23" s="69">
        <f t="shared" si="3"/>
        <v>170.84609192538434</v>
      </c>
      <c r="X23" s="69">
        <f t="shared" si="3"/>
        <v>165.14528111180243</v>
      </c>
      <c r="Y23" s="69">
        <f t="shared" si="3"/>
        <v>181.65365741223633</v>
      </c>
      <c r="Z23" s="69">
        <f t="shared" si="3"/>
        <v>198.16203371267017</v>
      </c>
      <c r="AA23" s="69">
        <f t="shared" si="3"/>
        <v>214.67041001310403</v>
      </c>
      <c r="AB23" s="86">
        <f t="shared" ref="AB23:AD23" si="4">AB18 - AB21</f>
        <v>214.67041001310403</v>
      </c>
      <c r="AC23" s="86">
        <f t="shared" si="4"/>
        <v>214.67041001310403</v>
      </c>
      <c r="AD23" s="86">
        <f t="shared" si="4"/>
        <v>214.67041001310403</v>
      </c>
    </row>
    <row r="24" spans="1:30">
      <c r="A24" s="13"/>
      <c r="B24" s="69"/>
      <c r="C24" s="69"/>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12"/>
    </row>
    <row r="25" spans="1:30">
      <c r="A25" s="13"/>
      <c r="B25" s="69"/>
      <c r="C25" s="69"/>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12"/>
    </row>
    <row r="26" spans="1:30">
      <c r="A26" s="56" t="s">
        <v>46</v>
      </c>
      <c r="B26" s="69">
        <f>SUM(B6:B8)</f>
        <v>10061</v>
      </c>
      <c r="C26" s="69">
        <f t="shared" ref="C26:AA26" si="5">SUM(C6:C8)</f>
        <v>10486</v>
      </c>
      <c r="D26" s="69">
        <f t="shared" si="5"/>
        <v>11320</v>
      </c>
      <c r="E26" s="69">
        <f t="shared" si="5"/>
        <v>10048</v>
      </c>
      <c r="F26" s="69">
        <f t="shared" si="5"/>
        <v>10894</v>
      </c>
      <c r="G26" s="69">
        <f t="shared" si="5"/>
        <v>10779</v>
      </c>
      <c r="H26" s="69">
        <f t="shared" si="5"/>
        <v>10928</v>
      </c>
      <c r="I26" s="69">
        <f t="shared" si="5"/>
        <v>11110</v>
      </c>
      <c r="J26" s="69">
        <f t="shared" si="5"/>
        <v>11015</v>
      </c>
      <c r="K26" s="69">
        <f t="shared" si="5"/>
        <v>10826</v>
      </c>
      <c r="L26" s="69">
        <f t="shared" si="5"/>
        <v>10512.581590000002</v>
      </c>
      <c r="M26" s="69">
        <f t="shared" si="5"/>
        <v>10554.109419999999</v>
      </c>
      <c r="N26" s="69">
        <f t="shared" si="5"/>
        <v>10382.87221</v>
      </c>
      <c r="O26" s="69">
        <f t="shared" si="5"/>
        <v>9198.0252550000005</v>
      </c>
      <c r="P26" s="69">
        <f t="shared" si="5"/>
        <v>8818.9369289999995</v>
      </c>
      <c r="Q26" s="69">
        <f t="shared" si="5"/>
        <v>8453.6128960000005</v>
      </c>
      <c r="R26" s="69">
        <f t="shared" si="5"/>
        <v>7488.1094400096754</v>
      </c>
      <c r="S26" s="69">
        <f t="shared" si="5"/>
        <v>7047.4171602011756</v>
      </c>
      <c r="T26" s="69">
        <f t="shared" si="5"/>
        <v>6600.477532960329</v>
      </c>
      <c r="U26" s="69">
        <f t="shared" si="5"/>
        <v>6342.5192676562992</v>
      </c>
      <c r="V26" s="69">
        <f t="shared" si="5"/>
        <v>5950.9201670612429</v>
      </c>
      <c r="W26" s="69">
        <f t="shared" si="5"/>
        <v>5559.3210664661865</v>
      </c>
      <c r="X26" s="69">
        <f t="shared" si="5"/>
        <v>5127.4593656573697</v>
      </c>
      <c r="Y26" s="69">
        <f t="shared" si="5"/>
        <v>4745.1955883202154</v>
      </c>
      <c r="Z26" s="69">
        <f t="shared" si="5"/>
        <v>4327.8874188039936</v>
      </c>
      <c r="AA26" s="69">
        <f t="shared" si="5"/>
        <v>3903.643087925605</v>
      </c>
      <c r="AB26" s="86">
        <f t="shared" ref="AB26:AD26" si="6">SUM(AB6:AB8)</f>
        <v>3639.5199777322059</v>
      </c>
      <c r="AC26" s="86">
        <f t="shared" si="6"/>
        <v>3651.9132847322062</v>
      </c>
      <c r="AD26" s="86">
        <f t="shared" si="6"/>
        <v>3589.8048067322061</v>
      </c>
    </row>
    <row r="27" spans="1:30">
      <c r="A27" s="56" t="s">
        <v>47</v>
      </c>
      <c r="B27" s="69">
        <f>SUM(B9:B15)</f>
        <v>1215</v>
      </c>
      <c r="C27" s="69">
        <f t="shared" ref="C27:AA27" si="7">SUM(C9:C15)</f>
        <v>698</v>
      </c>
      <c r="D27" s="69">
        <f t="shared" si="7"/>
        <v>666</v>
      </c>
      <c r="E27" s="69">
        <f t="shared" si="7"/>
        <v>891</v>
      </c>
      <c r="F27" s="69">
        <f t="shared" si="7"/>
        <v>891</v>
      </c>
      <c r="G27" s="69">
        <f t="shared" si="7"/>
        <v>817</v>
      </c>
      <c r="H27" s="69">
        <f t="shared" si="7"/>
        <v>857</v>
      </c>
      <c r="I27" s="69">
        <f t="shared" si="7"/>
        <v>862</v>
      </c>
      <c r="J27" s="69">
        <f t="shared" si="7"/>
        <v>879</v>
      </c>
      <c r="K27" s="69">
        <f t="shared" si="7"/>
        <v>873</v>
      </c>
      <c r="L27" s="69">
        <f t="shared" si="7"/>
        <v>950.46630999999991</v>
      </c>
      <c r="M27" s="69">
        <f t="shared" si="7"/>
        <v>994.37095999999997</v>
      </c>
      <c r="N27" s="69">
        <f t="shared" si="7"/>
        <v>1009.7912699999999</v>
      </c>
      <c r="O27" s="69">
        <f t="shared" si="7"/>
        <v>939.95642800000007</v>
      </c>
      <c r="P27" s="69">
        <f t="shared" si="7"/>
        <v>942.98776599999997</v>
      </c>
      <c r="Q27" s="69">
        <f t="shared" si="7"/>
        <v>980.6818199999999</v>
      </c>
      <c r="R27" s="69">
        <f t="shared" si="7"/>
        <v>1059.1603240037043</v>
      </c>
      <c r="S27" s="69">
        <f t="shared" si="7"/>
        <v>1086.7982367912332</v>
      </c>
      <c r="T27" s="69">
        <f t="shared" si="7"/>
        <v>1109.4312772287622</v>
      </c>
      <c r="U27" s="69">
        <f t="shared" si="7"/>
        <v>1128.8502176662912</v>
      </c>
      <c r="V27" s="69">
        <f t="shared" si="7"/>
        <v>1118.319960475274</v>
      </c>
      <c r="W27" s="69">
        <f t="shared" si="7"/>
        <v>1107.789703284257</v>
      </c>
      <c r="X27" s="69">
        <f t="shared" si="7"/>
        <v>1094.1843641370833</v>
      </c>
      <c r="Y27" s="69">
        <f t="shared" si="7"/>
        <v>1150.8138705060242</v>
      </c>
      <c r="Z27" s="69">
        <f t="shared" si="7"/>
        <v>1207.4433768749645</v>
      </c>
      <c r="AA27" s="69">
        <f t="shared" si="7"/>
        <v>1264.0728832439052</v>
      </c>
      <c r="AB27" s="86">
        <f t="shared" ref="AB27:AD27" si="8">SUM(AB9:AB15)</f>
        <v>1264.0728832439052</v>
      </c>
      <c r="AC27" s="86">
        <f t="shared" si="8"/>
        <v>1264.0728832439052</v>
      </c>
      <c r="AD27" s="86">
        <f t="shared" si="8"/>
        <v>1264.0728832439052</v>
      </c>
    </row>
    <row r="28" spans="1:30">
      <c r="A28" s="56" t="s">
        <v>48</v>
      </c>
      <c r="B28" s="69">
        <f>B16+B17</f>
        <v>15276</v>
      </c>
      <c r="C28" s="69">
        <f t="shared" ref="C28:AA28" si="9">C16+C17</f>
        <v>15029</v>
      </c>
      <c r="D28" s="69">
        <f t="shared" si="9"/>
        <v>14846</v>
      </c>
      <c r="E28" s="69">
        <f t="shared" si="9"/>
        <v>14508</v>
      </c>
      <c r="F28" s="69">
        <f t="shared" si="9"/>
        <v>13373</v>
      </c>
      <c r="G28" s="69">
        <f t="shared" si="9"/>
        <v>13298</v>
      </c>
      <c r="H28" s="69">
        <f t="shared" si="9"/>
        <v>13221</v>
      </c>
      <c r="I28" s="69">
        <f t="shared" si="9"/>
        <v>13143</v>
      </c>
      <c r="J28" s="69">
        <f t="shared" si="9"/>
        <v>13066</v>
      </c>
      <c r="K28" s="69">
        <f t="shared" si="9"/>
        <v>12989</v>
      </c>
      <c r="L28" s="69">
        <f t="shared" si="9"/>
        <v>12911.952520000003</v>
      </c>
      <c r="M28" s="69">
        <f t="shared" si="9"/>
        <v>12969.914159999998</v>
      </c>
      <c r="N28" s="69">
        <f t="shared" si="9"/>
        <v>12775.613839999998</v>
      </c>
      <c r="O28" s="69">
        <f t="shared" si="9"/>
        <v>12455.753029</v>
      </c>
      <c r="P28" s="69">
        <f t="shared" si="9"/>
        <v>12560.488114</v>
      </c>
      <c r="Q28" s="69">
        <f t="shared" si="9"/>
        <v>11930.215248</v>
      </c>
      <c r="R28" s="69">
        <f t="shared" si="9"/>
        <v>15200.968872063248</v>
      </c>
      <c r="S28" s="69">
        <f t="shared" si="9"/>
        <v>14338.139842058998</v>
      </c>
      <c r="T28" s="69">
        <f t="shared" si="9"/>
        <v>13475.310812054748</v>
      </c>
      <c r="U28" s="69">
        <f t="shared" si="9"/>
        <v>12612.481782050501</v>
      </c>
      <c r="V28" s="69">
        <f t="shared" si="9"/>
        <v>11889.975850376348</v>
      </c>
      <c r="W28" s="69">
        <f t="shared" si="9"/>
        <v>11167.469918702194</v>
      </c>
      <c r="X28" s="69">
        <f t="shared" si="9"/>
        <v>10426.200079144084</v>
      </c>
      <c r="Y28" s="69">
        <f t="shared" si="9"/>
        <v>9597.6720635371203</v>
      </c>
      <c r="Z28" s="69">
        <f t="shared" si="9"/>
        <v>9016.5906768510758</v>
      </c>
      <c r="AA28" s="69">
        <f t="shared" si="9"/>
        <v>8951.7247628844343</v>
      </c>
      <c r="AB28" s="86">
        <f t="shared" ref="AB28:AD28" si="10">AB16+AB17</f>
        <v>8353.8872646379823</v>
      </c>
      <c r="AC28" s="86">
        <f t="shared" si="10"/>
        <v>7756.0497663915303</v>
      </c>
      <c r="AD28" s="86">
        <f t="shared" si="10"/>
        <v>7158.2122681450783</v>
      </c>
    </row>
    <row r="29" spans="1:30">
      <c r="A29" s="56" t="s">
        <v>49</v>
      </c>
      <c r="B29" s="69">
        <f>B18</f>
        <v>330</v>
      </c>
      <c r="C29" s="69">
        <f t="shared" ref="C29:AA29" si="11">C18</f>
        <v>165</v>
      </c>
      <c r="D29" s="69">
        <f t="shared" si="11"/>
        <v>248</v>
      </c>
      <c r="E29" s="69">
        <f t="shared" si="11"/>
        <v>310</v>
      </c>
      <c r="F29" s="69">
        <f t="shared" si="11"/>
        <v>369</v>
      </c>
      <c r="G29" s="69">
        <f t="shared" si="11"/>
        <v>286</v>
      </c>
      <c r="H29" s="69">
        <f t="shared" si="11"/>
        <v>255</v>
      </c>
      <c r="I29" s="69">
        <f t="shared" si="11"/>
        <v>241</v>
      </c>
      <c r="J29" s="69">
        <f t="shared" si="11"/>
        <v>390</v>
      </c>
      <c r="K29" s="69">
        <f t="shared" si="11"/>
        <v>267</v>
      </c>
      <c r="L29" s="69">
        <f t="shared" si="11"/>
        <v>412.36083000000002</v>
      </c>
      <c r="M29" s="69">
        <f t="shared" si="11"/>
        <v>186.56205</v>
      </c>
      <c r="N29" s="69">
        <f t="shared" si="11"/>
        <v>179.48262</v>
      </c>
      <c r="O29" s="69">
        <f t="shared" si="11"/>
        <v>251.008478</v>
      </c>
      <c r="P29" s="69">
        <f t="shared" si="11"/>
        <v>276.02077600000001</v>
      </c>
      <c r="Q29" s="69">
        <f t="shared" si="11"/>
        <v>184.00074600000002</v>
      </c>
      <c r="R29" s="69">
        <f t="shared" si="11"/>
        <v>210.5218700388956</v>
      </c>
      <c r="S29" s="69">
        <f t="shared" si="11"/>
        <v>178.22100162229688</v>
      </c>
      <c r="T29" s="69">
        <f t="shared" si="11"/>
        <v>145.92013320569814</v>
      </c>
      <c r="U29" s="69">
        <f t="shared" si="11"/>
        <v>270.91317886864238</v>
      </c>
      <c r="V29" s="69">
        <f t="shared" si="11"/>
        <v>267.78411331565155</v>
      </c>
      <c r="W29" s="69">
        <f t="shared" si="11"/>
        <v>264.65504776266073</v>
      </c>
      <c r="X29" s="69">
        <f t="shared" si="11"/>
        <v>261.51536351830242</v>
      </c>
      <c r="Y29" s="69">
        <f t="shared" si="11"/>
        <v>278.02373981873632</v>
      </c>
      <c r="Z29" s="69">
        <f t="shared" si="11"/>
        <v>294.53211611917015</v>
      </c>
      <c r="AA29" s="69">
        <f t="shared" si="11"/>
        <v>399.47283451301178</v>
      </c>
      <c r="AB29" s="86">
        <f t="shared" ref="AB29:AD29" si="12">AB18</f>
        <v>399.47283451301178</v>
      </c>
      <c r="AC29" s="86">
        <f t="shared" si="12"/>
        <v>399.47283451301178</v>
      </c>
      <c r="AD29" s="86">
        <f t="shared" si="12"/>
        <v>399.47283451301178</v>
      </c>
    </row>
    <row r="30" spans="1:30">
      <c r="A30" s="56" t="s">
        <v>36</v>
      </c>
      <c r="B30" s="69">
        <f>SUM(B26:B29)</f>
        <v>26882</v>
      </c>
      <c r="C30" s="69">
        <f t="shared" ref="C30:AA30" si="13">SUM(C26:C29)</f>
        <v>26378</v>
      </c>
      <c r="D30" s="69">
        <f t="shared" si="13"/>
        <v>27080</v>
      </c>
      <c r="E30" s="69">
        <f t="shared" si="13"/>
        <v>25757</v>
      </c>
      <c r="F30" s="69">
        <f t="shared" si="13"/>
        <v>25527</v>
      </c>
      <c r="G30" s="69">
        <f t="shared" si="13"/>
        <v>25180</v>
      </c>
      <c r="H30" s="69">
        <f t="shared" si="13"/>
        <v>25261</v>
      </c>
      <c r="I30" s="69">
        <f t="shared" si="13"/>
        <v>25356</v>
      </c>
      <c r="J30" s="69">
        <f t="shared" si="13"/>
        <v>25350</v>
      </c>
      <c r="K30" s="69">
        <f t="shared" si="13"/>
        <v>24955</v>
      </c>
      <c r="L30" s="69">
        <f t="shared" si="13"/>
        <v>24787.361250000005</v>
      </c>
      <c r="M30" s="69">
        <f t="shared" si="13"/>
        <v>24704.956589999998</v>
      </c>
      <c r="N30" s="69">
        <f t="shared" si="13"/>
        <v>24347.759939999996</v>
      </c>
      <c r="O30" s="69">
        <f t="shared" si="13"/>
        <v>22844.743189999997</v>
      </c>
      <c r="P30" s="69">
        <f t="shared" si="13"/>
        <v>22598.433585000002</v>
      </c>
      <c r="Q30" s="69">
        <f t="shared" si="13"/>
        <v>21548.510710000002</v>
      </c>
      <c r="R30" s="69">
        <f t="shared" si="13"/>
        <v>23958.760506115519</v>
      </c>
      <c r="S30" s="69">
        <f t="shared" si="13"/>
        <v>22650.576240673705</v>
      </c>
      <c r="T30" s="69">
        <f t="shared" si="13"/>
        <v>21331.139755449538</v>
      </c>
      <c r="U30" s="69">
        <f t="shared" si="13"/>
        <v>20354.764446241734</v>
      </c>
      <c r="V30" s="69">
        <f t="shared" si="13"/>
        <v>19227.000091228514</v>
      </c>
      <c r="W30" s="69">
        <f t="shared" si="13"/>
        <v>18099.235736215302</v>
      </c>
      <c r="X30" s="69">
        <f t="shared" si="13"/>
        <v>16909.35917245684</v>
      </c>
      <c r="Y30" s="69">
        <f t="shared" si="13"/>
        <v>15771.705262182097</v>
      </c>
      <c r="Z30" s="69">
        <f t="shared" si="13"/>
        <v>14846.453588649203</v>
      </c>
      <c r="AA30" s="69">
        <f t="shared" si="13"/>
        <v>14518.913568566955</v>
      </c>
      <c r="AB30" s="86">
        <f t="shared" ref="AB30:AD30" si="14">SUM(AB26:AB29)</f>
        <v>13656.952960127104</v>
      </c>
      <c r="AC30" s="86">
        <f t="shared" si="14"/>
        <v>13071.508768880654</v>
      </c>
      <c r="AD30" s="86">
        <f t="shared" si="14"/>
        <v>12411.5627926342</v>
      </c>
    </row>
    <row r="32" spans="1:30" s="88" customFormat="1"/>
    <row r="33" spans="1:30">
      <c r="A33" s="96" t="s">
        <v>84</v>
      </c>
      <c r="B33" s="99"/>
      <c r="C33" s="99"/>
      <c r="D33" s="99"/>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99"/>
    </row>
    <row r="34" spans="1:30">
      <c r="A34" s="92" t="s">
        <v>82</v>
      </c>
      <c r="L34" s="86">
        <f t="shared" ref="L34:S34" si="15">SLOPE($M$16:$Q$16,$M$5:$Q$5)*L$5+INTERCEPT($M$16:$Q$16,$M$5:$Q$5)</f>
        <v>9068.3008450000198</v>
      </c>
      <c r="M34" s="86">
        <f t="shared" si="15"/>
        <v>8842.207939999993</v>
      </c>
      <c r="N34" s="86">
        <f t="shared" si="15"/>
        <v>8616.1150350000244</v>
      </c>
      <c r="O34" s="86">
        <f t="shared" si="15"/>
        <v>8390.0221299999976</v>
      </c>
      <c r="P34" s="86">
        <f t="shared" si="15"/>
        <v>8163.929225000029</v>
      </c>
      <c r="Q34" s="86">
        <f t="shared" si="15"/>
        <v>7937.8363200000022</v>
      </c>
      <c r="R34" s="86">
        <f t="shared" si="15"/>
        <v>7711.7434150000336</v>
      </c>
      <c r="S34" s="86">
        <f t="shared" si="15"/>
        <v>7485.6505100000068</v>
      </c>
    </row>
    <row r="35" spans="1:30">
      <c r="A35" s="92" t="s">
        <v>83</v>
      </c>
      <c r="Q35" s="86">
        <f t="shared" ref="Q35" si="16">SLOPE($R$16:$X$16,$R$5:$X$5)*Q$5+INTERCEPT($R$16:$X$16,$R$5:$X$5)</f>
        <v>10739.770125129959</v>
      </c>
      <c r="R35" s="86">
        <f>SLOPE($R$16:$X$16,$R$5:$X$5)*R$5+INTERCEPT($R$16:$X$16,$R$5:$X$5)</f>
        <v>10195.183314388385</v>
      </c>
      <c r="S35" s="86">
        <f t="shared" ref="S35:Y35" si="17">SLOPE($R$16:$X$16,$R$5:$X$5)*S$5+INTERCEPT($R$16:$X$16,$R$5:$X$5)</f>
        <v>9650.5965036465786</v>
      </c>
      <c r="T35" s="86">
        <f t="shared" si="17"/>
        <v>9106.0096929047722</v>
      </c>
      <c r="U35" s="86">
        <f t="shared" si="17"/>
        <v>8561.4228821631987</v>
      </c>
      <c r="V35" s="86">
        <f t="shared" si="17"/>
        <v>8016.8360714213923</v>
      </c>
      <c r="W35" s="86">
        <f t="shared" si="17"/>
        <v>7472.2492606798187</v>
      </c>
      <c r="X35" s="86">
        <f t="shared" si="17"/>
        <v>6927.6624499380123</v>
      </c>
      <c r="Y35" s="86">
        <f t="shared" si="17"/>
        <v>6383.0756391964387</v>
      </c>
    </row>
    <row r="36" spans="1:30">
      <c r="Q36" s="94" t="s">
        <v>85</v>
      </c>
      <c r="R36" s="86">
        <f>AVERAGE(R34:R35)</f>
        <v>8953.4633646942093</v>
      </c>
      <c r="S36" s="86">
        <f>AVERAGE(S34:S35)</f>
        <v>8568.1235068232927</v>
      </c>
    </row>
    <row r="37" spans="1:30">
      <c r="Q37" s="94" t="s">
        <v>86</v>
      </c>
      <c r="R37" s="86">
        <f>R$36-R$34</f>
        <v>1241.7199496941757</v>
      </c>
      <c r="S37" s="86">
        <f>S$36-S$34</f>
        <v>1082.4729968232859</v>
      </c>
    </row>
    <row r="38" spans="1:30">
      <c r="Q38" s="86"/>
      <c r="R38" s="86"/>
      <c r="S38" s="86"/>
    </row>
    <row r="39" spans="1:30">
      <c r="A39" s="93" t="s">
        <v>88</v>
      </c>
      <c r="B39" s="86">
        <v>0</v>
      </c>
      <c r="C39" s="86">
        <v>0</v>
      </c>
      <c r="D39" s="86">
        <v>0</v>
      </c>
      <c r="E39" s="86">
        <v>0</v>
      </c>
      <c r="F39" s="86">
        <v>0</v>
      </c>
      <c r="G39" s="86">
        <v>0</v>
      </c>
      <c r="H39" s="86">
        <v>0</v>
      </c>
      <c r="I39" s="86">
        <v>0</v>
      </c>
      <c r="J39" s="86">
        <v>0</v>
      </c>
      <c r="K39" s="86">
        <v>0</v>
      </c>
      <c r="L39" s="86">
        <v>0</v>
      </c>
      <c r="M39" s="86">
        <f t="shared" ref="M39:P39" si="18">N39-$R39/5</f>
        <v>0</v>
      </c>
      <c r="N39" s="86">
        <f t="shared" si="18"/>
        <v>124.17199496941754</v>
      </c>
      <c r="O39" s="86">
        <f t="shared" si="18"/>
        <v>248.34398993883511</v>
      </c>
      <c r="P39" s="86">
        <f t="shared" si="18"/>
        <v>372.51598490825268</v>
      </c>
      <c r="Q39" s="86">
        <f>R39-$R39/5</f>
        <v>496.68797987767027</v>
      </c>
      <c r="R39" s="86">
        <f>R37/2</f>
        <v>620.85997484708787</v>
      </c>
      <c r="S39" s="86">
        <f>S37/2</f>
        <v>541.23649841164297</v>
      </c>
      <c r="T39" s="86">
        <f>T35*($S$37/$S$35)</f>
        <v>1021.3886362004613</v>
      </c>
      <c r="U39" s="86">
        <f t="shared" ref="U39:Y39" si="19">U35*($S$37/$S$35)</f>
        <v>960.30427557766268</v>
      </c>
      <c r="V39" s="86">
        <f t="shared" si="19"/>
        <v>899.21991495483803</v>
      </c>
      <c r="W39" s="86">
        <f t="shared" si="19"/>
        <v>838.13555433203942</v>
      </c>
      <c r="X39" s="86">
        <f t="shared" si="19"/>
        <v>777.05119370921466</v>
      </c>
      <c r="Y39" s="86">
        <f t="shared" si="19"/>
        <v>715.96683308641605</v>
      </c>
      <c r="Z39" s="86">
        <f>Z16*($S$37/$S$35)</f>
        <v>639.47392991948868</v>
      </c>
      <c r="AA39" s="86">
        <f t="shared" ref="AA39:AD39" si="20">AA16*($S$37/$S$35)</f>
        <v>658.45582614598675</v>
      </c>
      <c r="AB39" s="86">
        <f t="shared" si="20"/>
        <v>606.81336895710808</v>
      </c>
      <c r="AC39" s="86">
        <f t="shared" si="20"/>
        <v>555.1709117682293</v>
      </c>
      <c r="AD39" s="86">
        <f t="shared" si="20"/>
        <v>503.52845457935052</v>
      </c>
    </row>
    <row r="40" spans="1:30">
      <c r="A40" s="93" t="str">
        <f>"Adj "&amp;A33</f>
        <v>Adj Highway</v>
      </c>
      <c r="B40" s="95">
        <f>B16+B39</f>
        <v>12624</v>
      </c>
      <c r="C40" s="95">
        <f t="shared" ref="C40:P40" si="21">C16+C39</f>
        <v>12061</v>
      </c>
      <c r="D40" s="95">
        <f t="shared" si="21"/>
        <v>11493</v>
      </c>
      <c r="E40" s="95">
        <f t="shared" si="21"/>
        <v>10932</v>
      </c>
      <c r="F40" s="95">
        <f t="shared" si="21"/>
        <v>9592</v>
      </c>
      <c r="G40" s="95">
        <f t="shared" si="21"/>
        <v>9449</v>
      </c>
      <c r="H40" s="95">
        <f t="shared" si="21"/>
        <v>9306</v>
      </c>
      <c r="I40" s="95">
        <f t="shared" si="21"/>
        <v>9162</v>
      </c>
      <c r="J40" s="95">
        <f t="shared" si="21"/>
        <v>9019</v>
      </c>
      <c r="K40" s="95">
        <f t="shared" si="21"/>
        <v>8876</v>
      </c>
      <c r="L40" s="95">
        <f t="shared" si="21"/>
        <v>8732.7439600000016</v>
      </c>
      <c r="M40" s="95">
        <f t="shared" si="21"/>
        <v>8791.7872799999986</v>
      </c>
      <c r="N40" s="95">
        <f t="shared" si="21"/>
        <v>8743.4401649694173</v>
      </c>
      <c r="O40" s="95">
        <f t="shared" si="21"/>
        <v>8619.6814199388355</v>
      </c>
      <c r="P40" s="95">
        <f t="shared" si="21"/>
        <v>8766.0378449082509</v>
      </c>
      <c r="Q40" s="95">
        <f>Q34+Q39</f>
        <v>8434.5242998776721</v>
      </c>
      <c r="R40" s="95">
        <f>R34+R39</f>
        <v>8332.6033898471214</v>
      </c>
      <c r="S40" s="95">
        <f>S34+S39</f>
        <v>8026.8870084116497</v>
      </c>
      <c r="T40" s="95">
        <f t="shared" ref="T40:AD40" si="22">T16-T39</f>
        <v>7982.8679912363186</v>
      </c>
      <c r="U40" s="95">
        <f t="shared" si="22"/>
        <v>7377.442535574306</v>
      </c>
      <c r="V40" s="95">
        <f t="shared" si="22"/>
        <v>7092.8554139195421</v>
      </c>
      <c r="W40" s="95">
        <f t="shared" si="22"/>
        <v>6808.2682922647518</v>
      </c>
      <c r="X40" s="95">
        <f t="shared" si="22"/>
        <v>6164.3836636452961</v>
      </c>
      <c r="Y40" s="95">
        <f t="shared" si="22"/>
        <v>5490.3392530338169</v>
      </c>
      <c r="Z40" s="95">
        <f t="shared" si="22"/>
        <v>5061.6427633975472</v>
      </c>
      <c r="AA40" s="95">
        <f t="shared" si="22"/>
        <v>5211.8906049045718</v>
      </c>
      <c r="AB40" s="95">
        <f t="shared" si="22"/>
        <v>4803.1238710565385</v>
      </c>
      <c r="AC40" s="95">
        <f t="shared" si="22"/>
        <v>4394.3571372085044</v>
      </c>
      <c r="AD40" s="95">
        <f t="shared" si="22"/>
        <v>3985.5904033604706</v>
      </c>
    </row>
    <row r="42" spans="1:30">
      <c r="A42" s="97" t="s">
        <v>87</v>
      </c>
      <c r="B42" s="9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c r="AD42" s="98"/>
    </row>
    <row r="43" spans="1:30">
      <c r="A43" s="92" t="s">
        <v>82</v>
      </c>
      <c r="B43" s="88"/>
      <c r="C43" s="88"/>
      <c r="D43" s="88"/>
      <c r="E43" s="88"/>
      <c r="F43" s="88"/>
      <c r="G43" s="88"/>
      <c r="H43" s="88"/>
      <c r="I43" s="88"/>
      <c r="J43" s="88"/>
      <c r="K43" s="88"/>
      <c r="L43" s="86">
        <f t="shared" ref="L43:S43" si="23">SLOPE($M$17:$Q$17,$M$5:$Q$5)*L$5+INTERCEPT($M$17:$Q$17,$M$5:$Q$5)</f>
        <v>4158.4530981999997</v>
      </c>
      <c r="M43" s="86">
        <f t="shared" si="23"/>
        <v>4155.0936481999997</v>
      </c>
      <c r="N43" s="86">
        <f t="shared" si="23"/>
        <v>4151.7341981999998</v>
      </c>
      <c r="O43" s="86">
        <f t="shared" si="23"/>
        <v>4148.3747481999999</v>
      </c>
      <c r="P43" s="86">
        <f t="shared" si="23"/>
        <v>4145.0152982</v>
      </c>
      <c r="Q43" s="86">
        <f t="shared" si="23"/>
        <v>4141.6558482</v>
      </c>
      <c r="R43" s="86">
        <f t="shared" si="23"/>
        <v>4138.2963982000001</v>
      </c>
      <c r="S43" s="86">
        <f t="shared" si="23"/>
        <v>4134.9369482000002</v>
      </c>
      <c r="T43" s="88"/>
      <c r="U43" s="88"/>
      <c r="V43" s="88"/>
      <c r="W43" s="88"/>
      <c r="X43" s="88"/>
      <c r="Y43" s="88"/>
      <c r="Z43" s="88"/>
      <c r="AA43" s="88"/>
      <c r="AB43" s="88"/>
      <c r="AC43" s="88"/>
      <c r="AD43" s="88"/>
    </row>
    <row r="44" spans="1:30">
      <c r="A44" s="92" t="s">
        <v>83</v>
      </c>
      <c r="B44" s="88"/>
      <c r="C44" s="88"/>
      <c r="D44" s="88"/>
      <c r="E44" s="88"/>
      <c r="F44" s="88"/>
      <c r="G44" s="88"/>
      <c r="H44" s="88"/>
      <c r="I44" s="88"/>
      <c r="J44" s="88"/>
      <c r="K44" s="88"/>
      <c r="L44" s="88"/>
      <c r="M44" s="88"/>
      <c r="N44" s="88"/>
      <c r="O44" s="88"/>
      <c r="P44" s="88"/>
      <c r="Q44" s="86">
        <f t="shared" ref="Q44:Y44" si="24">SLOPE($R$17:$X$17,$R$5:$X$5)*Q$5+INTERCEPT($R$17:$X$17,$R$5:$X$5)</f>
        <v>5169.0196382413269</v>
      </c>
      <c r="R44" s="86">
        <f t="shared" si="24"/>
        <v>4918.9285494419746</v>
      </c>
      <c r="S44" s="86">
        <f t="shared" si="24"/>
        <v>4668.8374606426805</v>
      </c>
      <c r="T44" s="86">
        <f t="shared" si="24"/>
        <v>4418.7463718433282</v>
      </c>
      <c r="U44" s="86">
        <f t="shared" si="24"/>
        <v>4168.6552830439759</v>
      </c>
      <c r="V44" s="86">
        <f t="shared" si="24"/>
        <v>3918.5641942446236</v>
      </c>
      <c r="W44" s="86">
        <f t="shared" si="24"/>
        <v>3668.4731054452714</v>
      </c>
      <c r="X44" s="86">
        <f t="shared" si="24"/>
        <v>3418.3820166459191</v>
      </c>
      <c r="Y44" s="86">
        <f t="shared" si="24"/>
        <v>3168.2909278465668</v>
      </c>
      <c r="Z44" s="88"/>
      <c r="AA44" s="88"/>
      <c r="AB44" s="88"/>
      <c r="AC44" s="88"/>
      <c r="AD44" s="88"/>
    </row>
    <row r="45" spans="1:30">
      <c r="A45" s="88"/>
      <c r="B45" s="88"/>
      <c r="C45" s="88"/>
      <c r="D45" s="88"/>
      <c r="E45" s="88"/>
      <c r="F45" s="88"/>
      <c r="G45" s="88"/>
      <c r="H45" s="88"/>
      <c r="I45" s="88"/>
      <c r="J45" s="88"/>
      <c r="K45" s="88"/>
      <c r="L45" s="88"/>
      <c r="M45" s="88"/>
      <c r="N45" s="88"/>
      <c r="O45" s="88"/>
      <c r="P45" s="88"/>
      <c r="Q45" s="94" t="s">
        <v>85</v>
      </c>
      <c r="R45" s="86">
        <f>AVERAGE(R43:R44)</f>
        <v>4528.6124738209874</v>
      </c>
      <c r="S45" s="86">
        <f>AVERAGE(S43:S44)</f>
        <v>4401.8872044213404</v>
      </c>
      <c r="T45" s="88"/>
      <c r="U45" s="88"/>
      <c r="V45" s="88"/>
      <c r="W45" s="88"/>
      <c r="X45" s="88"/>
      <c r="Y45" s="88"/>
      <c r="Z45" s="88"/>
      <c r="AA45" s="88"/>
      <c r="AB45" s="88"/>
      <c r="AC45" s="88"/>
      <c r="AD45" s="88"/>
    </row>
    <row r="46" spans="1:30">
      <c r="A46" s="88"/>
      <c r="B46" s="88"/>
      <c r="C46" s="88"/>
      <c r="D46" s="88"/>
      <c r="E46" s="88"/>
      <c r="F46" s="88"/>
      <c r="G46" s="88"/>
      <c r="H46" s="88"/>
      <c r="I46" s="88"/>
      <c r="J46" s="88"/>
      <c r="K46" s="88"/>
      <c r="L46" s="88"/>
      <c r="M46" s="88"/>
      <c r="N46" s="88"/>
      <c r="O46" s="88"/>
      <c r="P46" s="88"/>
      <c r="Q46" s="94" t="s">
        <v>86</v>
      </c>
      <c r="R46" s="86">
        <f>R$36-R$34</f>
        <v>1241.7199496941757</v>
      </c>
      <c r="S46" s="86">
        <f>S$36-S$34</f>
        <v>1082.4729968232859</v>
      </c>
      <c r="T46" s="88"/>
      <c r="U46" s="88"/>
      <c r="V46" s="88"/>
      <c r="W46" s="88"/>
      <c r="X46" s="88"/>
      <c r="Y46" s="88"/>
      <c r="Z46" s="88"/>
      <c r="AA46" s="88"/>
      <c r="AB46" s="88"/>
      <c r="AC46" s="88"/>
      <c r="AD46" s="88"/>
    </row>
    <row r="47" spans="1:30">
      <c r="A47" s="88"/>
      <c r="B47" s="88"/>
      <c r="C47" s="88"/>
      <c r="D47" s="88"/>
      <c r="E47" s="88"/>
      <c r="F47" s="88"/>
      <c r="G47" s="88"/>
      <c r="H47" s="88"/>
      <c r="I47" s="88"/>
      <c r="J47" s="88"/>
      <c r="K47" s="88"/>
      <c r="L47" s="88"/>
      <c r="M47" s="88"/>
      <c r="N47" s="88"/>
      <c r="O47" s="88"/>
      <c r="P47" s="88"/>
      <c r="Q47" s="86"/>
      <c r="R47" s="86"/>
      <c r="S47" s="86"/>
      <c r="T47" s="88"/>
      <c r="U47" s="88"/>
      <c r="V47" s="88"/>
      <c r="W47" s="88"/>
      <c r="X47" s="88"/>
      <c r="Y47" s="88"/>
      <c r="Z47" s="88"/>
      <c r="AA47" s="88"/>
      <c r="AB47" s="88"/>
      <c r="AC47" s="88"/>
      <c r="AD47" s="88"/>
    </row>
    <row r="48" spans="1:30">
      <c r="A48" s="93" t="s">
        <v>88</v>
      </c>
      <c r="B48" s="86">
        <v>0</v>
      </c>
      <c r="C48" s="86">
        <v>0</v>
      </c>
      <c r="D48" s="86">
        <v>0</v>
      </c>
      <c r="E48" s="86">
        <v>0</v>
      </c>
      <c r="F48" s="86">
        <v>0</v>
      </c>
      <c r="G48" s="86">
        <v>0</v>
      </c>
      <c r="H48" s="86">
        <v>0</v>
      </c>
      <c r="I48" s="86">
        <v>0</v>
      </c>
      <c r="J48" s="86">
        <v>0</v>
      </c>
      <c r="K48" s="86">
        <v>0</v>
      </c>
      <c r="L48" s="86">
        <v>0</v>
      </c>
      <c r="M48" s="86">
        <f t="shared" ref="M48:P48" si="25">N48-$R48/5</f>
        <v>0</v>
      </c>
      <c r="N48" s="86">
        <f t="shared" si="25"/>
        <v>124.17199496941754</v>
      </c>
      <c r="O48" s="86">
        <f t="shared" si="25"/>
        <v>248.34398993883511</v>
      </c>
      <c r="P48" s="86">
        <f t="shared" si="25"/>
        <v>372.51598490825268</v>
      </c>
      <c r="Q48" s="86">
        <f>R48-$R48/5</f>
        <v>496.68797987767027</v>
      </c>
      <c r="R48" s="86">
        <f>R46/2</f>
        <v>620.85997484708787</v>
      </c>
      <c r="S48" s="86">
        <f>S44*($S$37/$S$35)/2</f>
        <v>261.84342469364651</v>
      </c>
      <c r="T48" s="86">
        <f>T44*($S$37/$S$35)</f>
        <v>495.63502375463503</v>
      </c>
      <c r="U48" s="86">
        <f t="shared" ref="U48:Y48" si="26">U44*($S$37/$S$35)</f>
        <v>467.58319812197692</v>
      </c>
      <c r="V48" s="86">
        <f t="shared" si="26"/>
        <v>439.53137248931887</v>
      </c>
      <c r="W48" s="86">
        <f t="shared" si="26"/>
        <v>411.47954685666082</v>
      </c>
      <c r="X48" s="86">
        <f t="shared" si="26"/>
        <v>383.42772122400277</v>
      </c>
      <c r="Y48" s="86">
        <f t="shared" si="26"/>
        <v>355.37589559134466</v>
      </c>
      <c r="Z48" s="86">
        <f>Z17*($S$37/$S$35)</f>
        <v>371.88489410883795</v>
      </c>
      <c r="AA48" s="86">
        <f>AA17*($S$37/$S$35)</f>
        <v>345.62721961758501</v>
      </c>
      <c r="AB48" s="86">
        <f>AB17*($S$37/$S$35)</f>
        <v>330.21237645247595</v>
      </c>
      <c r="AC48" s="86">
        <f>AC17*($S$37/$S$35)</f>
        <v>314.79753328736689</v>
      </c>
      <c r="AD48" s="86">
        <f>AD17*($S$37/$S$35)</f>
        <v>299.38269012225777</v>
      </c>
    </row>
    <row r="49" spans="1:30">
      <c r="A49" s="93" t="str">
        <f>"Adj "&amp;A42</f>
        <v>Adj Off Highway</v>
      </c>
      <c r="B49" s="95">
        <f t="shared" ref="B49:P49" si="27">B17+B48</f>
        <v>2652</v>
      </c>
      <c r="C49" s="95">
        <f t="shared" si="27"/>
        <v>2968</v>
      </c>
      <c r="D49" s="95">
        <f t="shared" si="27"/>
        <v>3353</v>
      </c>
      <c r="E49" s="95">
        <f t="shared" si="27"/>
        <v>3576</v>
      </c>
      <c r="F49" s="95">
        <f t="shared" si="27"/>
        <v>3781</v>
      </c>
      <c r="G49" s="95">
        <f t="shared" si="27"/>
        <v>3849</v>
      </c>
      <c r="H49" s="95">
        <f t="shared" si="27"/>
        <v>3915</v>
      </c>
      <c r="I49" s="95">
        <f t="shared" si="27"/>
        <v>3981</v>
      </c>
      <c r="J49" s="95">
        <f t="shared" si="27"/>
        <v>4047</v>
      </c>
      <c r="K49" s="95">
        <f t="shared" si="27"/>
        <v>4113</v>
      </c>
      <c r="L49" s="95">
        <f t="shared" si="27"/>
        <v>4179.20856</v>
      </c>
      <c r="M49" s="95">
        <f t="shared" si="27"/>
        <v>4178.1268799999998</v>
      </c>
      <c r="N49" s="95">
        <f t="shared" si="27"/>
        <v>4280.5176649694176</v>
      </c>
      <c r="O49" s="95">
        <f t="shared" si="27"/>
        <v>4332.7595889388349</v>
      </c>
      <c r="P49" s="95">
        <f t="shared" si="27"/>
        <v>4539.4822389082528</v>
      </c>
      <c r="Q49" s="95">
        <f>Q43+Q48</f>
        <v>4638.34382807767</v>
      </c>
      <c r="R49" s="95">
        <f>R43+R48</f>
        <v>4759.156373047088</v>
      </c>
      <c r="S49" s="95">
        <f>S43+S48</f>
        <v>4396.7803728936469</v>
      </c>
      <c r="T49" s="95">
        <f t="shared" ref="T49:AD49" si="28">T17-T48</f>
        <v>3975.4191608633337</v>
      </c>
      <c r="U49" s="95">
        <f t="shared" si="28"/>
        <v>3807.1517727765549</v>
      </c>
      <c r="V49" s="95">
        <f t="shared" si="28"/>
        <v>3458.3691490126489</v>
      </c>
      <c r="W49" s="95">
        <f t="shared" si="28"/>
        <v>3109.5865252487429</v>
      </c>
      <c r="X49" s="95">
        <f t="shared" si="28"/>
        <v>3101.3375005655721</v>
      </c>
      <c r="Y49" s="95">
        <f t="shared" si="28"/>
        <v>3035.9900818255437</v>
      </c>
      <c r="Z49" s="95">
        <f t="shared" si="28"/>
        <v>2943.5890894252016</v>
      </c>
      <c r="AA49" s="95">
        <f t="shared" si="28"/>
        <v>2735.7511122162914</v>
      </c>
      <c r="AB49" s="95">
        <f t="shared" si="28"/>
        <v>2613.7376481718607</v>
      </c>
      <c r="AC49" s="95">
        <f t="shared" si="28"/>
        <v>2491.7241841274295</v>
      </c>
      <c r="AD49" s="95">
        <f t="shared" si="28"/>
        <v>2369.7107200829987</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0"/>
  <sheetViews>
    <sheetView workbookViewId="0">
      <pane xSplit="1" ySplit="5" topLeftCell="R12" activePane="bottomRight" state="frozen"/>
      <selection pane="topRight" activeCell="B1" sqref="B1"/>
      <selection pane="bottomLeft" activeCell="A6" sqref="A6"/>
      <selection pane="bottomRight" activeCell="Y35" sqref="Y35"/>
    </sheetView>
  </sheetViews>
  <sheetFormatPr baseColWidth="10" defaultColWidth="8.83203125" defaultRowHeight="14" x14ac:dyDescent="0"/>
  <cols>
    <col min="1" max="1" width="35.5" style="88" bestFit="1" customWidth="1"/>
    <col min="2" max="17" width="8.83203125" style="88"/>
    <col min="18" max="18" width="9.1640625" style="88" bestFit="1" customWidth="1"/>
    <col min="19" max="16384" width="8.83203125" style="88"/>
  </cols>
  <sheetData>
    <row r="1" spans="1:32">
      <c r="A1" s="58"/>
      <c r="B1" s="58"/>
      <c r="C1" s="58"/>
      <c r="D1" s="58"/>
      <c r="E1" s="58"/>
      <c r="F1" s="60" t="s">
        <v>37</v>
      </c>
      <c r="G1" s="60"/>
      <c r="H1" s="58"/>
      <c r="I1" s="58"/>
      <c r="J1" s="58"/>
      <c r="K1" s="58"/>
      <c r="L1" s="58"/>
      <c r="M1" s="58"/>
      <c r="N1" s="58"/>
      <c r="O1" s="58"/>
      <c r="P1" s="58"/>
      <c r="Q1" s="58"/>
      <c r="R1" s="57"/>
      <c r="S1" s="58"/>
      <c r="T1" s="58"/>
      <c r="U1" s="58"/>
      <c r="V1" s="58"/>
      <c r="W1" s="58"/>
      <c r="X1" s="58"/>
      <c r="Y1" s="58"/>
      <c r="Z1" s="58"/>
      <c r="AA1" s="58"/>
    </row>
    <row r="2" spans="1:32">
      <c r="A2" s="58"/>
      <c r="B2" s="58"/>
      <c r="C2" s="58"/>
      <c r="D2" s="58"/>
      <c r="E2" s="58"/>
      <c r="F2" s="60" t="s">
        <v>35</v>
      </c>
      <c r="G2" s="60"/>
      <c r="H2" s="58"/>
      <c r="I2" s="58"/>
      <c r="J2" s="58"/>
      <c r="K2" s="58"/>
      <c r="L2" s="58"/>
      <c r="M2" s="58"/>
      <c r="N2" s="58"/>
      <c r="O2" s="58"/>
      <c r="P2" s="58"/>
      <c r="Q2" s="58"/>
      <c r="R2" s="57"/>
      <c r="S2" s="58"/>
      <c r="T2" s="58"/>
      <c r="U2" s="58"/>
      <c r="V2" s="58"/>
      <c r="W2" s="58"/>
      <c r="X2" s="58"/>
      <c r="Y2" s="58"/>
      <c r="Z2" s="58"/>
      <c r="AA2" s="58"/>
    </row>
    <row r="3" spans="1:32">
      <c r="A3" s="58"/>
      <c r="B3" s="58"/>
      <c r="C3" s="58"/>
      <c r="D3" s="58"/>
      <c r="E3" s="58"/>
      <c r="F3" s="60"/>
      <c r="G3" s="60"/>
      <c r="H3" s="58"/>
      <c r="I3" s="58"/>
      <c r="J3" s="58"/>
      <c r="K3" s="58"/>
      <c r="L3" s="58"/>
      <c r="M3" s="58"/>
      <c r="N3" s="58"/>
      <c r="O3" s="58"/>
      <c r="P3" s="58"/>
      <c r="Q3" s="58"/>
      <c r="R3" s="58"/>
      <c r="S3" s="58"/>
      <c r="T3" s="58"/>
      <c r="U3" s="58"/>
      <c r="V3" s="58"/>
      <c r="W3" s="58"/>
      <c r="X3" s="58"/>
      <c r="Y3" s="58"/>
      <c r="Z3" s="58"/>
      <c r="AA3" s="58"/>
    </row>
    <row r="4" spans="1:32">
      <c r="A4" s="58"/>
      <c r="B4" s="60"/>
      <c r="C4" s="60"/>
      <c r="D4" s="58"/>
      <c r="E4" s="58"/>
      <c r="F4" s="58"/>
      <c r="G4" s="58"/>
      <c r="H4" s="58"/>
      <c r="I4" s="58"/>
      <c r="J4" s="58"/>
      <c r="K4" s="58"/>
      <c r="L4" s="58"/>
      <c r="M4" s="58"/>
      <c r="N4" s="58"/>
      <c r="O4" s="58"/>
      <c r="P4" s="58"/>
      <c r="Q4" s="58"/>
      <c r="S4" s="58"/>
      <c r="T4" s="58"/>
      <c r="U4" s="58"/>
      <c r="V4" s="58"/>
      <c r="W4" s="58"/>
      <c r="X4" s="58"/>
      <c r="Y4" s="58"/>
      <c r="Z4" s="58"/>
      <c r="AA4" s="58"/>
    </row>
    <row r="5" spans="1:32">
      <c r="A5" s="59" t="s">
        <v>19</v>
      </c>
      <c r="B5" s="60">
        <v>1970</v>
      </c>
      <c r="C5" s="60">
        <v>1975</v>
      </c>
      <c r="D5" s="60">
        <v>1980</v>
      </c>
      <c r="E5" s="60">
        <v>1985</v>
      </c>
      <c r="F5" s="60">
        <v>1990</v>
      </c>
      <c r="G5" s="60">
        <v>1991</v>
      </c>
      <c r="H5" s="60">
        <v>1992</v>
      </c>
      <c r="I5" s="60">
        <v>1993</v>
      </c>
      <c r="J5" s="60">
        <v>1994</v>
      </c>
      <c r="K5" s="60">
        <v>1995</v>
      </c>
      <c r="L5" s="60">
        <v>1996</v>
      </c>
      <c r="M5" s="60">
        <v>1997</v>
      </c>
      <c r="N5" s="60">
        <v>1998</v>
      </c>
      <c r="O5" s="60">
        <v>1999</v>
      </c>
      <c r="P5" s="60">
        <v>2000</v>
      </c>
      <c r="Q5" s="60">
        <v>2001</v>
      </c>
      <c r="R5" s="60">
        <v>2002</v>
      </c>
      <c r="S5" s="60">
        <v>2003</v>
      </c>
      <c r="T5" s="60">
        <v>2004</v>
      </c>
      <c r="U5" s="60">
        <v>2005</v>
      </c>
      <c r="V5" s="60">
        <v>2006</v>
      </c>
      <c r="W5" s="60">
        <v>2007</v>
      </c>
      <c r="X5" s="60">
        <v>2008</v>
      </c>
      <c r="Y5" s="60">
        <v>2009</v>
      </c>
      <c r="Z5" s="60">
        <v>2010</v>
      </c>
      <c r="AA5" s="60">
        <v>2011</v>
      </c>
      <c r="AB5" s="61">
        <v>2012</v>
      </c>
      <c r="AC5" s="61">
        <v>2013</v>
      </c>
      <c r="AD5" s="61">
        <v>2014</v>
      </c>
    </row>
    <row r="6" spans="1:32">
      <c r="A6" s="58" t="s">
        <v>20</v>
      </c>
      <c r="B6" s="86">
        <v>4900</v>
      </c>
      <c r="C6" s="86">
        <v>5694</v>
      </c>
      <c r="D6" s="86">
        <v>7024</v>
      </c>
      <c r="E6" s="86">
        <v>6127</v>
      </c>
      <c r="F6" s="86">
        <v>6663</v>
      </c>
      <c r="G6" s="86">
        <v>6519</v>
      </c>
      <c r="H6" s="86">
        <v>6504</v>
      </c>
      <c r="I6" s="86">
        <v>6651</v>
      </c>
      <c r="J6" s="86">
        <v>6565</v>
      </c>
      <c r="K6" s="86">
        <v>6384</v>
      </c>
      <c r="L6" s="86">
        <v>6164.2186600000005</v>
      </c>
      <c r="M6" s="86">
        <v>6276.4222699999991</v>
      </c>
      <c r="N6" s="86">
        <v>6232.1956900000005</v>
      </c>
      <c r="O6" s="86">
        <v>5721.1754069999997</v>
      </c>
      <c r="P6" s="86">
        <v>5330.201145</v>
      </c>
      <c r="Q6" s="86">
        <v>4917.2186760000004</v>
      </c>
      <c r="R6" s="90">
        <v>4709.4075706228896</v>
      </c>
      <c r="S6" s="90">
        <v>4339.60928423526</v>
      </c>
      <c r="T6" s="90">
        <v>3969.2129178476298</v>
      </c>
      <c r="U6" s="90">
        <v>3792.2918834001216</v>
      </c>
      <c r="V6" s="90">
        <v>3587.7494531870811</v>
      </c>
      <c r="W6" s="90">
        <v>3383.2070229740411</v>
      </c>
      <c r="X6" s="90">
        <v>3143.6202005819327</v>
      </c>
      <c r="Y6" s="90">
        <v>2818.1266040498053</v>
      </c>
      <c r="Z6" s="90">
        <v>2457.5886153386105</v>
      </c>
      <c r="AA6" s="90">
        <v>2090.1144652652492</v>
      </c>
      <c r="AB6" s="90">
        <v>1825.9913550718502</v>
      </c>
      <c r="AC6" s="90">
        <v>1838.3846620718498</v>
      </c>
      <c r="AD6" s="90">
        <v>1776.2761840718501</v>
      </c>
      <c r="AF6" s="84"/>
    </row>
    <row r="7" spans="1:32">
      <c r="A7" s="58" t="s">
        <v>21</v>
      </c>
      <c r="B7" s="86">
        <v>4325</v>
      </c>
      <c r="C7" s="86">
        <v>4007</v>
      </c>
      <c r="D7" s="86">
        <v>3555</v>
      </c>
      <c r="E7" s="86">
        <v>3209</v>
      </c>
      <c r="F7" s="86">
        <v>3035</v>
      </c>
      <c r="G7" s="86">
        <v>2979</v>
      </c>
      <c r="H7" s="86">
        <v>3071</v>
      </c>
      <c r="I7" s="86">
        <v>3151</v>
      </c>
      <c r="J7" s="86">
        <v>3147</v>
      </c>
      <c r="K7" s="86">
        <v>3144</v>
      </c>
      <c r="L7" s="86">
        <v>3151.4075800000001</v>
      </c>
      <c r="M7" s="86">
        <v>3100.6291200000001</v>
      </c>
      <c r="N7" s="86">
        <v>3049.7537699999998</v>
      </c>
      <c r="O7" s="86">
        <v>2708.91635</v>
      </c>
      <c r="P7" s="86">
        <v>2723.1669440000001</v>
      </c>
      <c r="Q7" s="86">
        <v>2757.201896</v>
      </c>
      <c r="R7" s="90">
        <v>2040.8726871181088</v>
      </c>
      <c r="S7" s="90">
        <v>1971.3723553472516</v>
      </c>
      <c r="T7" s="90">
        <v>1897.427666166165</v>
      </c>
      <c r="U7" s="90">
        <v>1819.9680195988888</v>
      </c>
      <c r="V7" s="90">
        <v>1681.3364020589393</v>
      </c>
      <c r="W7" s="90">
        <v>1542.70478451899</v>
      </c>
      <c r="X7" s="90">
        <v>1399.0445595462593</v>
      </c>
      <c r="Y7" s="90">
        <v>1352.129349998361</v>
      </c>
      <c r="Z7" s="90">
        <v>1305.2141404504628</v>
      </c>
      <c r="AA7" s="90">
        <v>1258.2989309025645</v>
      </c>
      <c r="AB7" s="90">
        <v>1258.2989309025645</v>
      </c>
      <c r="AC7" s="90">
        <v>1258.2989309025645</v>
      </c>
      <c r="AD7" s="90">
        <v>1258.2989309025645</v>
      </c>
    </row>
    <row r="8" spans="1:32">
      <c r="A8" s="58" t="s">
        <v>22</v>
      </c>
      <c r="B8" s="86">
        <v>836</v>
      </c>
      <c r="C8" s="86">
        <v>785</v>
      </c>
      <c r="D8" s="86">
        <v>741</v>
      </c>
      <c r="E8" s="86">
        <v>712</v>
      </c>
      <c r="F8" s="86">
        <v>1196</v>
      </c>
      <c r="G8" s="86">
        <v>1281</v>
      </c>
      <c r="H8" s="86">
        <v>1353</v>
      </c>
      <c r="I8" s="86">
        <v>1308</v>
      </c>
      <c r="J8" s="86">
        <v>1303</v>
      </c>
      <c r="K8" s="86">
        <v>1298</v>
      </c>
      <c r="L8" s="86">
        <v>1196.9553500000002</v>
      </c>
      <c r="M8" s="86">
        <v>1177.0580299999999</v>
      </c>
      <c r="N8" s="86">
        <v>1100.92275</v>
      </c>
      <c r="O8" s="86">
        <v>767.93349799999999</v>
      </c>
      <c r="P8" s="86">
        <v>765.56884000000002</v>
      </c>
      <c r="Q8" s="86">
        <v>779.19232399999999</v>
      </c>
      <c r="R8" s="90">
        <v>737.82918226867719</v>
      </c>
      <c r="S8" s="90">
        <v>736.43552061866342</v>
      </c>
      <c r="T8" s="90">
        <v>733.83694894653399</v>
      </c>
      <c r="U8" s="90">
        <v>730.25936465728887</v>
      </c>
      <c r="V8" s="90">
        <v>681.83431181522224</v>
      </c>
      <c r="W8" s="90">
        <v>633.40925897315572</v>
      </c>
      <c r="X8" s="90">
        <v>584.79460552917806</v>
      </c>
      <c r="Y8" s="90">
        <v>574.93963427204926</v>
      </c>
      <c r="Z8" s="90">
        <v>565.08466301492047</v>
      </c>
      <c r="AA8" s="90">
        <v>555.22969175779167</v>
      </c>
      <c r="AB8" s="90">
        <v>555.22969175779167</v>
      </c>
      <c r="AC8" s="90">
        <v>555.22969175779167</v>
      </c>
      <c r="AD8" s="90">
        <v>555.22969175779167</v>
      </c>
    </row>
    <row r="9" spans="1:32">
      <c r="A9" s="58" t="s">
        <v>23</v>
      </c>
      <c r="B9" s="86">
        <v>271</v>
      </c>
      <c r="C9" s="86">
        <v>221</v>
      </c>
      <c r="D9" s="86">
        <v>213</v>
      </c>
      <c r="E9" s="86">
        <v>262</v>
      </c>
      <c r="F9" s="86">
        <v>168</v>
      </c>
      <c r="G9" s="86">
        <v>165</v>
      </c>
      <c r="H9" s="86">
        <v>163</v>
      </c>
      <c r="I9" s="86">
        <v>155</v>
      </c>
      <c r="J9" s="86">
        <v>160</v>
      </c>
      <c r="K9" s="86">
        <v>158</v>
      </c>
      <c r="L9" s="86">
        <v>124.77827000000001</v>
      </c>
      <c r="M9" s="86">
        <v>126.84078</v>
      </c>
      <c r="N9" s="86">
        <v>129.07328000000001</v>
      </c>
      <c r="O9" s="86">
        <v>102.469069</v>
      </c>
      <c r="P9" s="86">
        <v>104.668492</v>
      </c>
      <c r="Q9" s="86">
        <v>107.18793700000001</v>
      </c>
      <c r="R9" s="90">
        <v>69.832238463935283</v>
      </c>
      <c r="S9" s="90">
        <v>66.85504224209707</v>
      </c>
      <c r="T9" s="90">
        <v>63.877846020258865</v>
      </c>
      <c r="U9" s="90">
        <v>60.900649798420659</v>
      </c>
      <c r="V9" s="90">
        <v>58.817829515613766</v>
      </c>
      <c r="W9" s="90">
        <v>56.735009232806881</v>
      </c>
      <c r="X9" s="90">
        <v>54.652188952959996</v>
      </c>
      <c r="Y9" s="90">
        <v>53.59743295831165</v>
      </c>
      <c r="Z9" s="90">
        <v>52.542676963663304</v>
      </c>
      <c r="AA9" s="90">
        <v>51.487920969014965</v>
      </c>
      <c r="AB9" s="90">
        <v>51.487920969014965</v>
      </c>
      <c r="AC9" s="90">
        <v>51.487920969014965</v>
      </c>
      <c r="AD9" s="90">
        <v>51.487920969014965</v>
      </c>
    </row>
    <row r="10" spans="1:32">
      <c r="A10" s="58" t="s">
        <v>24</v>
      </c>
      <c r="B10" s="86">
        <v>77</v>
      </c>
      <c r="C10" s="86">
        <v>73</v>
      </c>
      <c r="D10" s="86">
        <v>65</v>
      </c>
      <c r="E10" s="86">
        <v>87</v>
      </c>
      <c r="F10" s="86">
        <v>97</v>
      </c>
      <c r="G10" s="86">
        <v>76</v>
      </c>
      <c r="H10" s="86">
        <v>81</v>
      </c>
      <c r="I10" s="86">
        <v>83</v>
      </c>
      <c r="J10" s="86">
        <v>91</v>
      </c>
      <c r="K10" s="86">
        <v>98</v>
      </c>
      <c r="L10" s="86">
        <v>83.40795</v>
      </c>
      <c r="M10" s="86">
        <v>89.052089999999993</v>
      </c>
      <c r="N10" s="86">
        <v>89.152259999999998</v>
      </c>
      <c r="O10" s="86">
        <v>85.839584000000002</v>
      </c>
      <c r="P10" s="86">
        <v>88.854873999999995</v>
      </c>
      <c r="Q10" s="86">
        <v>94.370709000000005</v>
      </c>
      <c r="R10" s="90">
        <v>68.942318994498351</v>
      </c>
      <c r="S10" s="90">
        <v>68.031785881019914</v>
      </c>
      <c r="T10" s="90">
        <v>67.102362767541464</v>
      </c>
      <c r="U10" s="90">
        <v>66.172939654063015</v>
      </c>
      <c r="V10" s="90">
        <v>70.560855850858687</v>
      </c>
      <c r="W10" s="90">
        <v>74.948772047654344</v>
      </c>
      <c r="X10" s="90">
        <v>79.336688248990015</v>
      </c>
      <c r="Y10" s="90">
        <v>76.395382605606812</v>
      </c>
      <c r="Z10" s="90">
        <v>73.45407696222361</v>
      </c>
      <c r="AA10" s="90">
        <v>70.512771318840407</v>
      </c>
      <c r="AB10" s="90">
        <v>70.512771318840407</v>
      </c>
      <c r="AC10" s="90">
        <v>70.512771318840407</v>
      </c>
      <c r="AD10" s="90">
        <v>70.512771318840407</v>
      </c>
    </row>
    <row r="11" spans="1:32">
      <c r="A11" s="58" t="s">
        <v>25</v>
      </c>
      <c r="B11" s="86">
        <v>240</v>
      </c>
      <c r="C11" s="86">
        <v>63</v>
      </c>
      <c r="D11" s="86">
        <v>72</v>
      </c>
      <c r="E11" s="86">
        <v>124</v>
      </c>
      <c r="F11" s="86">
        <v>153</v>
      </c>
      <c r="G11" s="86">
        <v>121</v>
      </c>
      <c r="H11" s="86">
        <v>148</v>
      </c>
      <c r="I11" s="86">
        <v>123</v>
      </c>
      <c r="J11" s="86">
        <v>117</v>
      </c>
      <c r="K11" s="86">
        <v>110</v>
      </c>
      <c r="L11" s="86">
        <v>139.08267999999998</v>
      </c>
      <c r="M11" s="86">
        <v>143.15672000000001</v>
      </c>
      <c r="N11" s="86">
        <v>142.97984</v>
      </c>
      <c r="O11" s="86">
        <v>120.085521</v>
      </c>
      <c r="P11" s="86">
        <v>122.131897</v>
      </c>
      <c r="Q11" s="86">
        <v>124.29669899999999</v>
      </c>
      <c r="R11" s="90">
        <v>354.19122147511536</v>
      </c>
      <c r="S11" s="90">
        <v>357.19445137944541</v>
      </c>
      <c r="T11" s="90">
        <v>355.40608487377551</v>
      </c>
      <c r="U11" s="90">
        <v>353.61771836810561</v>
      </c>
      <c r="V11" s="90">
        <v>379.46226250983705</v>
      </c>
      <c r="W11" s="90">
        <v>405.30680665156854</v>
      </c>
      <c r="X11" s="90">
        <v>431.10159302277901</v>
      </c>
      <c r="Y11" s="90">
        <v>515.83167403989376</v>
      </c>
      <c r="Z11" s="90">
        <v>600.56175505700844</v>
      </c>
      <c r="AA11" s="90">
        <v>685.29183607412313</v>
      </c>
      <c r="AB11" s="90">
        <v>685.29183607412313</v>
      </c>
      <c r="AC11" s="90">
        <v>685.29183607412313</v>
      </c>
      <c r="AD11" s="90">
        <v>685.29183607412313</v>
      </c>
    </row>
    <row r="12" spans="1:32">
      <c r="A12" s="58" t="s">
        <v>26</v>
      </c>
      <c r="B12" s="86">
        <v>187</v>
      </c>
      <c r="C12" s="86">
        <v>182</v>
      </c>
      <c r="D12" s="86">
        <v>205</v>
      </c>
      <c r="E12" s="86">
        <v>327</v>
      </c>
      <c r="F12" s="86">
        <v>378</v>
      </c>
      <c r="G12" s="86">
        <v>352</v>
      </c>
      <c r="H12" s="86">
        <v>361</v>
      </c>
      <c r="I12" s="86">
        <v>370</v>
      </c>
      <c r="J12" s="86">
        <v>389</v>
      </c>
      <c r="K12" s="86">
        <v>399</v>
      </c>
      <c r="L12" s="86">
        <v>432.79967999999997</v>
      </c>
      <c r="M12" s="86">
        <v>460.22217000000001</v>
      </c>
      <c r="N12" s="86">
        <v>466.66404999999997</v>
      </c>
      <c r="O12" s="86">
        <v>451.14304299999998</v>
      </c>
      <c r="P12" s="86">
        <v>478.78160800000001</v>
      </c>
      <c r="Q12" s="86">
        <v>504.27396999999996</v>
      </c>
      <c r="R12" s="90">
        <v>429.41703632859327</v>
      </c>
      <c r="S12" s="90">
        <v>448.09480315366233</v>
      </c>
      <c r="T12" s="90">
        <v>466.6387169787314</v>
      </c>
      <c r="U12" s="90">
        <v>482.00709080380039</v>
      </c>
      <c r="V12" s="90">
        <v>460.84304476063357</v>
      </c>
      <c r="W12" s="90">
        <v>439.67899871746681</v>
      </c>
      <c r="X12" s="90">
        <v>415.61537886786653</v>
      </c>
      <c r="Y12" s="90">
        <v>394.73716399052222</v>
      </c>
      <c r="Z12" s="90">
        <v>373.85894911317791</v>
      </c>
      <c r="AA12" s="90">
        <v>352.98073423583361</v>
      </c>
      <c r="AB12" s="90">
        <v>352.98073423583361</v>
      </c>
      <c r="AC12" s="90">
        <v>352.98073423583361</v>
      </c>
      <c r="AD12" s="90">
        <v>352.98073423583361</v>
      </c>
    </row>
    <row r="13" spans="1:32">
      <c r="A13" s="58" t="s">
        <v>27</v>
      </c>
      <c r="B13" s="86">
        <v>0</v>
      </c>
      <c r="C13" s="86">
        <v>0</v>
      </c>
      <c r="D13" s="86">
        <v>0</v>
      </c>
      <c r="E13" s="86">
        <v>2</v>
      </c>
      <c r="F13" s="86">
        <v>1</v>
      </c>
      <c r="G13" s="86">
        <v>2</v>
      </c>
      <c r="H13" s="86">
        <v>3</v>
      </c>
      <c r="I13" s="86">
        <v>3</v>
      </c>
      <c r="J13" s="86">
        <v>3</v>
      </c>
      <c r="K13" s="86">
        <v>3</v>
      </c>
      <c r="L13" s="86">
        <v>2.3939499999999998</v>
      </c>
      <c r="M13" s="86">
        <v>2.5049999999999999</v>
      </c>
      <c r="N13" s="86">
        <v>2.55593</v>
      </c>
      <c r="O13" s="86">
        <v>4.2687879999999998</v>
      </c>
      <c r="P13" s="86">
        <v>4.3423470000000002</v>
      </c>
      <c r="Q13" s="86">
        <v>4.4422690000000005</v>
      </c>
      <c r="R13" s="90">
        <v>6.8837153010068972</v>
      </c>
      <c r="S13" s="90">
        <v>6.0440878971122682</v>
      </c>
      <c r="T13" s="90">
        <v>5.2044604932176393</v>
      </c>
      <c r="U13" s="90">
        <v>4.3648330893230094</v>
      </c>
      <c r="V13" s="90">
        <v>4.9626428834153398</v>
      </c>
      <c r="W13" s="90">
        <v>5.5604526775076701</v>
      </c>
      <c r="X13" s="90">
        <v>6.1582624718643011</v>
      </c>
      <c r="Y13" s="90">
        <v>4.4157021671166632</v>
      </c>
      <c r="Z13" s="90">
        <v>2.6731418623690253</v>
      </c>
      <c r="AA13" s="90">
        <v>0.93058155762138806</v>
      </c>
      <c r="AB13" s="90">
        <v>0.93058155762138806</v>
      </c>
      <c r="AC13" s="90">
        <v>0.93058155762138806</v>
      </c>
      <c r="AD13" s="90">
        <v>0.93058155762138806</v>
      </c>
    </row>
    <row r="14" spans="1:32">
      <c r="A14" s="58" t="s">
        <v>29</v>
      </c>
      <c r="B14" s="86">
        <v>0</v>
      </c>
      <c r="C14" s="86">
        <v>0</v>
      </c>
      <c r="D14" s="86">
        <v>0</v>
      </c>
      <c r="E14" s="86">
        <v>2</v>
      </c>
      <c r="F14" s="86">
        <v>3</v>
      </c>
      <c r="G14" s="86">
        <v>6</v>
      </c>
      <c r="H14" s="86">
        <v>5</v>
      </c>
      <c r="I14" s="86">
        <v>5</v>
      </c>
      <c r="J14" s="86">
        <v>5</v>
      </c>
      <c r="K14" s="86">
        <v>6</v>
      </c>
      <c r="L14" s="86">
        <v>15.41628</v>
      </c>
      <c r="M14" s="86">
        <v>15.87298</v>
      </c>
      <c r="N14" s="86">
        <v>16.109929999999999</v>
      </c>
      <c r="O14" s="86">
        <v>14.487960999999999</v>
      </c>
      <c r="P14" s="86">
        <v>15.477937000000001</v>
      </c>
      <c r="Q14" s="86">
        <v>16.054811999999998</v>
      </c>
      <c r="R14" s="90">
        <v>19.134947455362997</v>
      </c>
      <c r="S14" s="90">
        <v>18.126297306349759</v>
      </c>
      <c r="T14" s="90">
        <v>17.117647157336521</v>
      </c>
      <c r="U14" s="90">
        <v>16.108997008323279</v>
      </c>
      <c r="V14" s="90">
        <v>14.160868191782185</v>
      </c>
      <c r="W14" s="90">
        <v>12.212739375241092</v>
      </c>
      <c r="X14" s="90">
        <v>10.264610558989501</v>
      </c>
      <c r="Y14" s="90">
        <v>13.360862965478017</v>
      </c>
      <c r="Z14" s="90">
        <v>16.45711537196653</v>
      </c>
      <c r="AA14" s="90">
        <v>19.553367778455048</v>
      </c>
      <c r="AB14" s="90">
        <v>19.553367778455048</v>
      </c>
      <c r="AC14" s="90">
        <v>19.553367778455048</v>
      </c>
      <c r="AD14" s="90">
        <v>19.553367778455048</v>
      </c>
    </row>
    <row r="15" spans="1:32">
      <c r="A15" s="58" t="s">
        <v>30</v>
      </c>
      <c r="B15" s="86">
        <v>440</v>
      </c>
      <c r="C15" s="86">
        <v>159</v>
      </c>
      <c r="D15" s="86">
        <v>111</v>
      </c>
      <c r="E15" s="86">
        <v>87</v>
      </c>
      <c r="F15" s="86">
        <v>91</v>
      </c>
      <c r="G15" s="86">
        <v>95</v>
      </c>
      <c r="H15" s="86">
        <v>96</v>
      </c>
      <c r="I15" s="86">
        <v>123</v>
      </c>
      <c r="J15" s="86">
        <v>114</v>
      </c>
      <c r="K15" s="86">
        <v>99</v>
      </c>
      <c r="L15" s="86">
        <v>152.58750000000001</v>
      </c>
      <c r="M15" s="86">
        <v>156.72121999999999</v>
      </c>
      <c r="N15" s="86">
        <v>163.25598000000002</v>
      </c>
      <c r="O15" s="86">
        <v>161.662462</v>
      </c>
      <c r="P15" s="86">
        <v>128.73061100000001</v>
      </c>
      <c r="Q15" s="86">
        <v>130.05542399999999</v>
      </c>
      <c r="R15" s="90">
        <v>110.75884598519221</v>
      </c>
      <c r="S15" s="90">
        <v>122.45176893154651</v>
      </c>
      <c r="T15" s="90">
        <v>134.08415893790081</v>
      </c>
      <c r="U15" s="90">
        <v>145.67798894425513</v>
      </c>
      <c r="V15" s="90">
        <v>129.51245676313343</v>
      </c>
      <c r="W15" s="90">
        <v>113.34692458201171</v>
      </c>
      <c r="X15" s="90">
        <v>97.055642013634028</v>
      </c>
      <c r="Y15" s="90">
        <v>92.475651779094903</v>
      </c>
      <c r="Z15" s="90">
        <v>87.895661544555779</v>
      </c>
      <c r="AA15" s="90">
        <v>83.315671310016654</v>
      </c>
      <c r="AB15" s="90">
        <v>83.315671310016654</v>
      </c>
      <c r="AC15" s="90">
        <v>83.315671310016654</v>
      </c>
      <c r="AD15" s="90">
        <v>83.315671310016654</v>
      </c>
    </row>
    <row r="16" spans="1:32">
      <c r="A16" s="58" t="s">
        <v>31</v>
      </c>
      <c r="B16" s="86">
        <f>'NOX-Org_and_adj'!B40</f>
        <v>12624</v>
      </c>
      <c r="C16" s="86">
        <f>'NOX-Org_and_adj'!C40</f>
        <v>12061</v>
      </c>
      <c r="D16" s="86">
        <f>'NOX-Org_and_adj'!D40</f>
        <v>11493</v>
      </c>
      <c r="E16" s="86">
        <f>'NOX-Org_and_adj'!E40</f>
        <v>10932</v>
      </c>
      <c r="F16" s="86">
        <f>'NOX-Org_and_adj'!F40</f>
        <v>9592</v>
      </c>
      <c r="G16" s="86">
        <f>'NOX-Org_and_adj'!G40</f>
        <v>9449</v>
      </c>
      <c r="H16" s="86">
        <f>'NOX-Org_and_adj'!H40</f>
        <v>9306</v>
      </c>
      <c r="I16" s="86">
        <f>'NOX-Org_and_adj'!I40</f>
        <v>9162</v>
      </c>
      <c r="J16" s="86">
        <f>'NOX-Org_and_adj'!J40</f>
        <v>9019</v>
      </c>
      <c r="K16" s="86">
        <f>'NOX-Org_and_adj'!K40</f>
        <v>8876</v>
      </c>
      <c r="L16" s="86">
        <f>'NOX-Org_and_adj'!L40</f>
        <v>8732.7439600000016</v>
      </c>
      <c r="M16" s="86">
        <f>'NOX-Org_and_adj'!M40</f>
        <v>8791.7872799999986</v>
      </c>
      <c r="N16" s="86">
        <f>'NOX-Org_and_adj'!N40</f>
        <v>8743.4401649694173</v>
      </c>
      <c r="O16" s="86">
        <f>'NOX-Org_and_adj'!O40</f>
        <v>8619.6814199388355</v>
      </c>
      <c r="P16" s="86">
        <f>'NOX-Org_and_adj'!P40</f>
        <v>8766.0378449082509</v>
      </c>
      <c r="Q16" s="86">
        <f>'NOX-Org_and_adj'!Q40</f>
        <v>8434.5242998776721</v>
      </c>
      <c r="R16" s="86">
        <f>'NOX-Org_and_adj'!R40</f>
        <v>8332.6033898471214</v>
      </c>
      <c r="S16" s="86">
        <f>'NOX-Org_and_adj'!S40</f>
        <v>8026.8870084116497</v>
      </c>
      <c r="T16" s="86">
        <f>'NOX-Org_and_adj'!T40</f>
        <v>7982.8679912363186</v>
      </c>
      <c r="U16" s="86">
        <f>'NOX-Org_and_adj'!U40</f>
        <v>7377.442535574306</v>
      </c>
      <c r="V16" s="86">
        <f>'NOX-Org_and_adj'!V40</f>
        <v>7092.8554139195421</v>
      </c>
      <c r="W16" s="86">
        <f>'NOX-Org_and_adj'!W40</f>
        <v>6808.2682922647518</v>
      </c>
      <c r="X16" s="86">
        <f>'NOX-Org_and_adj'!X40</f>
        <v>6164.3836636452961</v>
      </c>
      <c r="Y16" s="86">
        <f>'NOX-Org_and_adj'!Y40</f>
        <v>5490.3392530338169</v>
      </c>
      <c r="Z16" s="86">
        <f>'NOX-Org_and_adj'!Z40</f>
        <v>5061.6427633975472</v>
      </c>
      <c r="AA16" s="86">
        <f>'NOX-Org_and_adj'!AA40</f>
        <v>5211.8906049045718</v>
      </c>
      <c r="AB16" s="86">
        <f>'NOX-Org_and_adj'!AB40</f>
        <v>4803.1238710565385</v>
      </c>
      <c r="AC16" s="86">
        <f>'NOX-Org_and_adj'!AC40</f>
        <v>4394.3571372085044</v>
      </c>
      <c r="AD16" s="86">
        <f>'NOX-Org_and_adj'!AD40</f>
        <v>3985.5904033604706</v>
      </c>
    </row>
    <row r="17" spans="1:30">
      <c r="A17" s="58" t="s">
        <v>32</v>
      </c>
      <c r="B17" s="86">
        <f>'NOX-Org_and_adj'!B49</f>
        <v>2652</v>
      </c>
      <c r="C17" s="86">
        <f>'NOX-Org_and_adj'!C49</f>
        <v>2968</v>
      </c>
      <c r="D17" s="86">
        <f>'NOX-Org_and_adj'!D49</f>
        <v>3353</v>
      </c>
      <c r="E17" s="86">
        <f>'NOX-Org_and_adj'!E49</f>
        <v>3576</v>
      </c>
      <c r="F17" s="86">
        <f>'NOX-Org_and_adj'!F49</f>
        <v>3781</v>
      </c>
      <c r="G17" s="86">
        <f>'NOX-Org_and_adj'!G49</f>
        <v>3849</v>
      </c>
      <c r="H17" s="86">
        <f>'NOX-Org_and_adj'!H49</f>
        <v>3915</v>
      </c>
      <c r="I17" s="86">
        <f>'NOX-Org_and_adj'!I49</f>
        <v>3981</v>
      </c>
      <c r="J17" s="86">
        <f>'NOX-Org_and_adj'!J49</f>
        <v>4047</v>
      </c>
      <c r="K17" s="86">
        <f>'NOX-Org_and_adj'!K49</f>
        <v>4113</v>
      </c>
      <c r="L17" s="86">
        <f>'NOX-Org_and_adj'!L49</f>
        <v>4179.20856</v>
      </c>
      <c r="M17" s="86">
        <f>'NOX-Org_and_adj'!M49</f>
        <v>4178.1268799999998</v>
      </c>
      <c r="N17" s="86">
        <f>'NOX-Org_and_adj'!N49</f>
        <v>4280.5176649694176</v>
      </c>
      <c r="O17" s="86">
        <f>'NOX-Org_and_adj'!O49</f>
        <v>4332.7595889388349</v>
      </c>
      <c r="P17" s="86">
        <f>'NOX-Org_and_adj'!P49</f>
        <v>4539.4822389082528</v>
      </c>
      <c r="Q17" s="86">
        <f>'NOX-Org_and_adj'!Q49</f>
        <v>4638.34382807767</v>
      </c>
      <c r="R17" s="86">
        <f>'NOX-Org_and_adj'!R49</f>
        <v>4759.156373047088</v>
      </c>
      <c r="S17" s="86">
        <f>'NOX-Org_and_adj'!S49</f>
        <v>4396.7803728936469</v>
      </c>
      <c r="T17" s="86">
        <f>'NOX-Org_and_adj'!T49</f>
        <v>3975.4191608633337</v>
      </c>
      <c r="U17" s="86">
        <f>'NOX-Org_and_adj'!U49</f>
        <v>3807.1517727765549</v>
      </c>
      <c r="V17" s="86">
        <f>'NOX-Org_and_adj'!V49</f>
        <v>3458.3691490126489</v>
      </c>
      <c r="W17" s="86">
        <f>'NOX-Org_and_adj'!W49</f>
        <v>3109.5865252487429</v>
      </c>
      <c r="X17" s="86">
        <f>'NOX-Org_and_adj'!X49</f>
        <v>3101.3375005655721</v>
      </c>
      <c r="Y17" s="86">
        <f>'NOX-Org_and_adj'!Y49</f>
        <v>3035.9900818255437</v>
      </c>
      <c r="Z17" s="86">
        <f>'NOX-Org_and_adj'!Z49</f>
        <v>2943.5890894252016</v>
      </c>
      <c r="AA17" s="86">
        <f>'NOX-Org_and_adj'!AA49</f>
        <v>2735.7511122162914</v>
      </c>
      <c r="AB17" s="86">
        <f>'NOX-Org_and_adj'!AB49</f>
        <v>2613.7376481718607</v>
      </c>
      <c r="AC17" s="86">
        <f>'NOX-Org_and_adj'!AC49</f>
        <v>2491.7241841274295</v>
      </c>
      <c r="AD17" s="86">
        <f>'NOX-Org_and_adj'!AD49</f>
        <v>2369.7107200829987</v>
      </c>
    </row>
    <row r="18" spans="1:30">
      <c r="A18" s="58" t="s">
        <v>33</v>
      </c>
      <c r="B18" s="86">
        <v>330</v>
      </c>
      <c r="C18" s="86">
        <v>165</v>
      </c>
      <c r="D18" s="86">
        <v>248</v>
      </c>
      <c r="E18" s="86">
        <v>310</v>
      </c>
      <c r="F18" s="86">
        <v>369</v>
      </c>
      <c r="G18" s="86">
        <v>286</v>
      </c>
      <c r="H18" s="86">
        <v>255</v>
      </c>
      <c r="I18" s="86">
        <v>241</v>
      </c>
      <c r="J18" s="86">
        <v>390</v>
      </c>
      <c r="K18" s="86">
        <v>267</v>
      </c>
      <c r="L18" s="86">
        <v>412.36083000000002</v>
      </c>
      <c r="M18" s="86">
        <v>186.56205</v>
      </c>
      <c r="N18" s="86">
        <v>179.48262</v>
      </c>
      <c r="O18" s="86">
        <v>251.008478</v>
      </c>
      <c r="P18" s="86">
        <v>276.02077600000001</v>
      </c>
      <c r="Q18" s="86">
        <v>184.00074600000002</v>
      </c>
      <c r="R18" s="90">
        <v>210.5218700388956</v>
      </c>
      <c r="S18" s="90">
        <v>178.22100162229688</v>
      </c>
      <c r="T18" s="90">
        <v>145.92013320569814</v>
      </c>
      <c r="U18" s="90">
        <v>270.91317886864238</v>
      </c>
      <c r="V18" s="90">
        <v>267.78411331565155</v>
      </c>
      <c r="W18" s="90">
        <v>264.65504776266073</v>
      </c>
      <c r="X18" s="90">
        <v>261.51536351830242</v>
      </c>
      <c r="Y18" s="90">
        <v>278.02373981873632</v>
      </c>
      <c r="Z18" s="90">
        <v>294.53211611917015</v>
      </c>
      <c r="AA18" s="90">
        <v>399.47283451301178</v>
      </c>
      <c r="AB18" s="90">
        <v>399.47283451301178</v>
      </c>
      <c r="AC18" s="90">
        <v>399.47283451301178</v>
      </c>
      <c r="AD18" s="90">
        <v>399.47283451301178</v>
      </c>
    </row>
    <row r="19" spans="1:30">
      <c r="B19" s="86"/>
      <c r="C19" s="86"/>
      <c r="D19" s="86"/>
      <c r="E19" s="86"/>
      <c r="F19" s="86"/>
      <c r="G19" s="86"/>
      <c r="H19" s="86"/>
      <c r="I19" s="86"/>
      <c r="J19" s="86"/>
      <c r="K19" s="86"/>
      <c r="L19" s="86"/>
      <c r="M19" s="86"/>
      <c r="N19" s="86"/>
      <c r="O19" s="86"/>
      <c r="P19" s="86"/>
      <c r="Q19" s="86"/>
      <c r="R19" s="86"/>
      <c r="S19" s="90"/>
      <c r="T19" s="90"/>
      <c r="U19" s="90"/>
      <c r="V19" s="86"/>
      <c r="W19" s="86"/>
      <c r="X19" s="86"/>
      <c r="Y19" s="86"/>
      <c r="Z19" s="86"/>
      <c r="AA19" s="86"/>
      <c r="AB19" s="86"/>
      <c r="AC19" s="86"/>
    </row>
    <row r="20" spans="1:30">
      <c r="A20" s="78" t="s">
        <v>36</v>
      </c>
      <c r="B20" s="86">
        <v>26883</v>
      </c>
      <c r="C20" s="86">
        <v>26377</v>
      </c>
      <c r="D20" s="86">
        <v>27079</v>
      </c>
      <c r="E20" s="86">
        <v>25757</v>
      </c>
      <c r="F20" s="86">
        <v>25529</v>
      </c>
      <c r="G20" s="86">
        <v>25179</v>
      </c>
      <c r="H20" s="86">
        <v>25260</v>
      </c>
      <c r="I20" s="86">
        <v>25357</v>
      </c>
      <c r="J20" s="86">
        <v>25349</v>
      </c>
      <c r="K20" s="86">
        <v>24956</v>
      </c>
      <c r="L20" s="86">
        <v>24787.369309999998</v>
      </c>
      <c r="M20" s="86">
        <v>24704.96486</v>
      </c>
      <c r="N20" s="86">
        <v>24347.768379999998</v>
      </c>
      <c r="O20" s="86">
        <v>22844.750438000003</v>
      </c>
      <c r="P20" s="86">
        <v>22598.433585000002</v>
      </c>
      <c r="Q20" s="86">
        <v>21548.510710000002</v>
      </c>
      <c r="R20" s="86">
        <f>SUM(R6:R18)</f>
        <v>21849.551396946481</v>
      </c>
      <c r="S20" s="90">
        <f t="shared" ref="S20:AD20" si="0">SUM(S6:S18)</f>
        <v>20736.103779919998</v>
      </c>
      <c r="T20" s="90">
        <f t="shared" si="0"/>
        <v>19814.116095494443</v>
      </c>
      <c r="U20" s="90">
        <f t="shared" si="0"/>
        <v>18926.876972542093</v>
      </c>
      <c r="V20" s="86">
        <f t="shared" si="0"/>
        <v>17888.248803784358</v>
      </c>
      <c r="W20" s="86">
        <f t="shared" si="0"/>
        <v>16849.6206350266</v>
      </c>
      <c r="X20" s="86">
        <f t="shared" si="0"/>
        <v>15748.880257523624</v>
      </c>
      <c r="Y20" s="86">
        <f t="shared" si="0"/>
        <v>14700.362533504338</v>
      </c>
      <c r="Z20" s="86">
        <f t="shared" si="0"/>
        <v>13835.094764620875</v>
      </c>
      <c r="AA20" s="86">
        <f t="shared" si="0"/>
        <v>13514.830522803384</v>
      </c>
      <c r="AB20" s="86">
        <f t="shared" si="0"/>
        <v>12719.927214717522</v>
      </c>
      <c r="AC20" s="86">
        <f t="shared" si="0"/>
        <v>12201.540323825056</v>
      </c>
      <c r="AD20" s="86">
        <f t="shared" si="0"/>
        <v>11608.651647932593</v>
      </c>
    </row>
    <row r="21" spans="1:30">
      <c r="A21" s="78" t="s">
        <v>44</v>
      </c>
      <c r="B21" s="86" t="s">
        <v>28</v>
      </c>
      <c r="C21" s="86" t="s">
        <v>28</v>
      </c>
      <c r="D21" s="86" t="s">
        <v>28</v>
      </c>
      <c r="E21" s="86" t="s">
        <v>28</v>
      </c>
      <c r="F21" s="86">
        <v>361.68541999999997</v>
      </c>
      <c r="G21" s="86">
        <v>246.9358</v>
      </c>
      <c r="H21" s="86">
        <v>233.74489000000003</v>
      </c>
      <c r="I21" s="86">
        <v>233.74489000000003</v>
      </c>
      <c r="J21" s="86">
        <v>381.68380999999999</v>
      </c>
      <c r="K21" s="86">
        <v>258.19341000000003</v>
      </c>
      <c r="L21" s="86">
        <v>404.98626999999999</v>
      </c>
      <c r="M21" s="86">
        <v>179.11698000000001</v>
      </c>
      <c r="N21" s="86">
        <v>171.95885000000001</v>
      </c>
      <c r="O21" s="86">
        <v>236.147471</v>
      </c>
      <c r="P21" s="86">
        <v>263.201187</v>
      </c>
      <c r="Q21" s="86">
        <v>170.963967</v>
      </c>
      <c r="R21" s="86">
        <v>113.619264789</v>
      </c>
      <c r="S21" s="90">
        <v>113.619264789</v>
      </c>
      <c r="T21" s="90">
        <v>113.619264789</v>
      </c>
      <c r="U21" s="90">
        <v>93.808955837276386</v>
      </c>
      <c r="V21" s="86">
        <v>93.808955837276386</v>
      </c>
      <c r="W21" s="86">
        <v>93.808955837276386</v>
      </c>
      <c r="X21" s="86">
        <v>96.370082406500003</v>
      </c>
      <c r="Y21" s="86">
        <v>96.370082406500003</v>
      </c>
      <c r="Z21" s="86">
        <v>96.370082406500003</v>
      </c>
      <c r="AA21" s="86">
        <v>184.80242449990774</v>
      </c>
      <c r="AB21" s="86">
        <v>184.80242449990774</v>
      </c>
      <c r="AC21" s="86">
        <v>184.80242449990774</v>
      </c>
      <c r="AD21" s="86">
        <v>184.80242449990774</v>
      </c>
    </row>
    <row r="22" spans="1:30">
      <c r="A22" s="1" t="s">
        <v>50</v>
      </c>
      <c r="B22" s="86">
        <v>26883</v>
      </c>
      <c r="C22" s="86">
        <v>26377</v>
      </c>
      <c r="D22" s="86">
        <v>27079</v>
      </c>
      <c r="E22" s="86">
        <v>25757</v>
      </c>
      <c r="F22" s="86">
        <v>25167.314579999998</v>
      </c>
      <c r="G22" s="86">
        <v>24932.064200000001</v>
      </c>
      <c r="H22" s="86">
        <v>25026.255109999998</v>
      </c>
      <c r="I22" s="86">
        <v>25123.255109999998</v>
      </c>
      <c r="J22" s="86">
        <v>24967.316190000001</v>
      </c>
      <c r="K22" s="86">
        <v>24697.80659</v>
      </c>
      <c r="L22" s="86">
        <v>24382.383039999997</v>
      </c>
      <c r="M22" s="86">
        <v>24525.847880000001</v>
      </c>
      <c r="N22" s="86">
        <v>24175.809529999999</v>
      </c>
      <c r="O22" s="86">
        <v>22608.602967000003</v>
      </c>
      <c r="P22" s="86">
        <v>22335.232398000004</v>
      </c>
      <c r="Q22" s="86">
        <v>21377.546743000003</v>
      </c>
      <c r="R22" s="86">
        <f>R20 - R21</f>
        <v>21735.932132157483</v>
      </c>
      <c r="S22" s="90">
        <f t="shared" ref="S22:AD22" si="1">S20 - S21</f>
        <v>20622.484515131</v>
      </c>
      <c r="T22" s="90">
        <f t="shared" si="1"/>
        <v>19700.496830705444</v>
      </c>
      <c r="U22" s="90">
        <f t="shared" si="1"/>
        <v>18833.068016704816</v>
      </c>
      <c r="V22" s="86">
        <f t="shared" si="1"/>
        <v>17794.43984794708</v>
      </c>
      <c r="W22" s="86">
        <f t="shared" si="1"/>
        <v>16755.811679189323</v>
      </c>
      <c r="X22" s="86">
        <f t="shared" si="1"/>
        <v>15652.510175117124</v>
      </c>
      <c r="Y22" s="86">
        <f t="shared" si="1"/>
        <v>14603.992451097838</v>
      </c>
      <c r="Z22" s="86">
        <f t="shared" si="1"/>
        <v>13738.724682214375</v>
      </c>
      <c r="AA22" s="86">
        <f t="shared" si="1"/>
        <v>13330.028098303477</v>
      </c>
      <c r="AB22" s="86">
        <f t="shared" si="1"/>
        <v>12535.124790217615</v>
      </c>
      <c r="AC22" s="86">
        <f t="shared" si="1"/>
        <v>12016.73789932515</v>
      </c>
      <c r="AD22" s="86">
        <f t="shared" si="1"/>
        <v>11423.849223432686</v>
      </c>
    </row>
    <row r="23" spans="1:30">
      <c r="A23" s="56" t="s">
        <v>45</v>
      </c>
      <c r="B23" s="86"/>
      <c r="C23" s="86"/>
      <c r="D23" s="86"/>
      <c r="E23" s="86"/>
      <c r="F23" s="86">
        <f t="shared" ref="F23:AD23" si="2">F18 - F21</f>
        <v>7.3145800000000349</v>
      </c>
      <c r="G23" s="86">
        <f t="shared" si="2"/>
        <v>39.0642</v>
      </c>
      <c r="H23" s="86">
        <f t="shared" si="2"/>
        <v>21.255109999999974</v>
      </c>
      <c r="I23" s="86">
        <f t="shared" si="2"/>
        <v>7.2551099999999735</v>
      </c>
      <c r="J23" s="86">
        <f t="shared" si="2"/>
        <v>8.316190000000006</v>
      </c>
      <c r="K23" s="86">
        <f t="shared" si="2"/>
        <v>8.8065899999999715</v>
      </c>
      <c r="L23" s="86">
        <f t="shared" si="2"/>
        <v>7.3745600000000309</v>
      </c>
      <c r="M23" s="86">
        <f t="shared" si="2"/>
        <v>7.445069999999987</v>
      </c>
      <c r="N23" s="86">
        <f t="shared" si="2"/>
        <v>7.5237699999999847</v>
      </c>
      <c r="O23" s="86">
        <f t="shared" si="2"/>
        <v>14.861007000000001</v>
      </c>
      <c r="P23" s="86">
        <f t="shared" si="2"/>
        <v>12.819589000000008</v>
      </c>
      <c r="Q23" s="86">
        <f t="shared" si="2"/>
        <v>13.036779000000024</v>
      </c>
      <c r="R23" s="86">
        <f t="shared" si="2"/>
        <v>96.902605249895601</v>
      </c>
      <c r="S23" s="90">
        <f t="shared" si="2"/>
        <v>64.601736833296883</v>
      </c>
      <c r="T23" s="90">
        <f t="shared" si="2"/>
        <v>32.300868416698137</v>
      </c>
      <c r="U23" s="90">
        <f t="shared" si="2"/>
        <v>177.10422303136599</v>
      </c>
      <c r="V23" s="86">
        <f t="shared" si="2"/>
        <v>173.97515747837517</v>
      </c>
      <c r="W23" s="86">
        <f t="shared" si="2"/>
        <v>170.84609192538434</v>
      </c>
      <c r="X23" s="86">
        <f t="shared" si="2"/>
        <v>165.14528111180243</v>
      </c>
      <c r="Y23" s="86">
        <f t="shared" si="2"/>
        <v>181.65365741223633</v>
      </c>
      <c r="Z23" s="86">
        <f t="shared" si="2"/>
        <v>198.16203371267017</v>
      </c>
      <c r="AA23" s="86">
        <f t="shared" si="2"/>
        <v>214.67041001310403</v>
      </c>
      <c r="AB23" s="86">
        <f t="shared" si="2"/>
        <v>214.67041001310403</v>
      </c>
      <c r="AC23" s="86">
        <f t="shared" si="2"/>
        <v>214.67041001310403</v>
      </c>
      <c r="AD23" s="86">
        <f t="shared" si="2"/>
        <v>214.67041001310403</v>
      </c>
    </row>
    <row r="24" spans="1:30">
      <c r="A24" s="56"/>
      <c r="B24" s="86"/>
      <c r="C24" s="86"/>
      <c r="D24" s="86"/>
      <c r="E24" s="86"/>
      <c r="F24" s="86"/>
      <c r="G24" s="86"/>
      <c r="H24" s="86"/>
      <c r="I24" s="86"/>
      <c r="J24" s="86"/>
      <c r="K24" s="86"/>
      <c r="L24" s="86"/>
      <c r="M24" s="86"/>
      <c r="N24" s="86"/>
      <c r="O24" s="86"/>
      <c r="P24" s="86"/>
      <c r="Q24" s="86"/>
      <c r="R24" s="86"/>
      <c r="S24" s="86"/>
      <c r="T24" s="86"/>
      <c r="U24" s="86"/>
      <c r="V24" s="86"/>
      <c r="W24" s="86"/>
      <c r="X24" s="86"/>
      <c r="Y24" s="86"/>
      <c r="Z24" s="86"/>
      <c r="AA24" s="86"/>
      <c r="AB24" s="86"/>
      <c r="AC24" s="86"/>
    </row>
    <row r="25" spans="1:30">
      <c r="A25" s="56"/>
      <c r="B25" s="86"/>
      <c r="C25" s="86"/>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row>
    <row r="26" spans="1:30">
      <c r="A26" s="56" t="s">
        <v>46</v>
      </c>
      <c r="B26" s="86">
        <f>SUM(B6:B8)</f>
        <v>10061</v>
      </c>
      <c r="C26" s="86">
        <f t="shared" ref="C26:AD26" si="3">SUM(C6:C8)</f>
        <v>10486</v>
      </c>
      <c r="D26" s="86">
        <f t="shared" si="3"/>
        <v>11320</v>
      </c>
      <c r="E26" s="86">
        <f t="shared" si="3"/>
        <v>10048</v>
      </c>
      <c r="F26" s="86">
        <f t="shared" si="3"/>
        <v>10894</v>
      </c>
      <c r="G26" s="86">
        <f t="shared" si="3"/>
        <v>10779</v>
      </c>
      <c r="H26" s="86">
        <f t="shared" si="3"/>
        <v>10928</v>
      </c>
      <c r="I26" s="86">
        <f t="shared" si="3"/>
        <v>11110</v>
      </c>
      <c r="J26" s="86">
        <f t="shared" si="3"/>
        <v>11015</v>
      </c>
      <c r="K26" s="86">
        <f t="shared" si="3"/>
        <v>10826</v>
      </c>
      <c r="L26" s="86">
        <f t="shared" si="3"/>
        <v>10512.581590000002</v>
      </c>
      <c r="M26" s="86">
        <f t="shared" si="3"/>
        <v>10554.109419999999</v>
      </c>
      <c r="N26" s="86">
        <f t="shared" si="3"/>
        <v>10382.87221</v>
      </c>
      <c r="O26" s="86">
        <f t="shared" si="3"/>
        <v>9198.0252550000005</v>
      </c>
      <c r="P26" s="86">
        <f t="shared" si="3"/>
        <v>8818.9369289999995</v>
      </c>
      <c r="Q26" s="86">
        <f t="shared" si="3"/>
        <v>8453.6128960000005</v>
      </c>
      <c r="R26" s="86">
        <f t="shared" si="3"/>
        <v>7488.1094400096754</v>
      </c>
      <c r="S26" s="86">
        <f t="shared" si="3"/>
        <v>7047.4171602011756</v>
      </c>
      <c r="T26" s="86">
        <f t="shared" si="3"/>
        <v>6600.477532960329</v>
      </c>
      <c r="U26" s="86">
        <f t="shared" si="3"/>
        <v>6342.5192676562992</v>
      </c>
      <c r="V26" s="86">
        <f t="shared" si="3"/>
        <v>5950.9201670612429</v>
      </c>
      <c r="W26" s="86">
        <f t="shared" si="3"/>
        <v>5559.3210664661865</v>
      </c>
      <c r="X26" s="86">
        <f t="shared" si="3"/>
        <v>5127.4593656573697</v>
      </c>
      <c r="Y26" s="86">
        <f t="shared" si="3"/>
        <v>4745.1955883202154</v>
      </c>
      <c r="Z26" s="86">
        <f t="shared" si="3"/>
        <v>4327.8874188039936</v>
      </c>
      <c r="AA26" s="86">
        <f t="shared" si="3"/>
        <v>3903.643087925605</v>
      </c>
      <c r="AB26" s="86">
        <f t="shared" si="3"/>
        <v>3639.5199777322059</v>
      </c>
      <c r="AC26" s="86">
        <f t="shared" si="3"/>
        <v>3651.9132847322062</v>
      </c>
      <c r="AD26" s="86">
        <f t="shared" si="3"/>
        <v>3589.8048067322061</v>
      </c>
    </row>
    <row r="27" spans="1:30">
      <c r="A27" s="56" t="s">
        <v>47</v>
      </c>
      <c r="B27" s="86">
        <f>SUM(B9:B15)</f>
        <v>1215</v>
      </c>
      <c r="C27" s="86">
        <f t="shared" ref="C27:AD27" si="4">SUM(C9:C15)</f>
        <v>698</v>
      </c>
      <c r="D27" s="86">
        <f t="shared" si="4"/>
        <v>666</v>
      </c>
      <c r="E27" s="86">
        <f t="shared" si="4"/>
        <v>891</v>
      </c>
      <c r="F27" s="86">
        <f t="shared" si="4"/>
        <v>891</v>
      </c>
      <c r="G27" s="86">
        <f t="shared" si="4"/>
        <v>817</v>
      </c>
      <c r="H27" s="86">
        <f t="shared" si="4"/>
        <v>857</v>
      </c>
      <c r="I27" s="86">
        <f t="shared" si="4"/>
        <v>862</v>
      </c>
      <c r="J27" s="86">
        <f t="shared" si="4"/>
        <v>879</v>
      </c>
      <c r="K27" s="86">
        <f t="shared" si="4"/>
        <v>873</v>
      </c>
      <c r="L27" s="86">
        <f t="shared" si="4"/>
        <v>950.46630999999991</v>
      </c>
      <c r="M27" s="86">
        <f t="shared" si="4"/>
        <v>994.37095999999997</v>
      </c>
      <c r="N27" s="86">
        <f t="shared" si="4"/>
        <v>1009.7912699999999</v>
      </c>
      <c r="O27" s="86">
        <f t="shared" si="4"/>
        <v>939.95642800000007</v>
      </c>
      <c r="P27" s="86">
        <f t="shared" si="4"/>
        <v>942.98776599999997</v>
      </c>
      <c r="Q27" s="86">
        <f t="shared" si="4"/>
        <v>980.6818199999999</v>
      </c>
      <c r="R27" s="86">
        <f t="shared" si="4"/>
        <v>1059.1603240037043</v>
      </c>
      <c r="S27" s="86">
        <f t="shared" si="4"/>
        <v>1086.7982367912332</v>
      </c>
      <c r="T27" s="86">
        <f t="shared" si="4"/>
        <v>1109.4312772287622</v>
      </c>
      <c r="U27" s="86">
        <f t="shared" si="4"/>
        <v>1128.8502176662912</v>
      </c>
      <c r="V27" s="86">
        <f t="shared" si="4"/>
        <v>1118.319960475274</v>
      </c>
      <c r="W27" s="86">
        <f t="shared" si="4"/>
        <v>1107.789703284257</v>
      </c>
      <c r="X27" s="86">
        <f t="shared" si="4"/>
        <v>1094.1843641370833</v>
      </c>
      <c r="Y27" s="86">
        <f t="shared" si="4"/>
        <v>1150.8138705060242</v>
      </c>
      <c r="Z27" s="86">
        <f t="shared" si="4"/>
        <v>1207.4433768749645</v>
      </c>
      <c r="AA27" s="86">
        <f t="shared" si="4"/>
        <v>1264.0728832439052</v>
      </c>
      <c r="AB27" s="86">
        <f t="shared" si="4"/>
        <v>1264.0728832439052</v>
      </c>
      <c r="AC27" s="86">
        <f t="shared" si="4"/>
        <v>1264.0728832439052</v>
      </c>
      <c r="AD27" s="86">
        <f t="shared" si="4"/>
        <v>1264.0728832439052</v>
      </c>
    </row>
    <row r="28" spans="1:30">
      <c r="A28" s="56" t="s">
        <v>48</v>
      </c>
      <c r="B28" s="86">
        <f>B16+B17</f>
        <v>15276</v>
      </c>
      <c r="C28" s="86">
        <f t="shared" ref="C28:AD28" si="5">C16+C17</f>
        <v>15029</v>
      </c>
      <c r="D28" s="86">
        <f t="shared" si="5"/>
        <v>14846</v>
      </c>
      <c r="E28" s="86">
        <f t="shared" si="5"/>
        <v>14508</v>
      </c>
      <c r="F28" s="86">
        <f t="shared" si="5"/>
        <v>13373</v>
      </c>
      <c r="G28" s="86">
        <f t="shared" si="5"/>
        <v>13298</v>
      </c>
      <c r="H28" s="86">
        <f t="shared" si="5"/>
        <v>13221</v>
      </c>
      <c r="I28" s="86">
        <f t="shared" si="5"/>
        <v>13143</v>
      </c>
      <c r="J28" s="86">
        <f t="shared" si="5"/>
        <v>13066</v>
      </c>
      <c r="K28" s="86">
        <f t="shared" si="5"/>
        <v>12989</v>
      </c>
      <c r="L28" s="86">
        <f t="shared" si="5"/>
        <v>12911.952520000003</v>
      </c>
      <c r="M28" s="86">
        <f t="shared" si="5"/>
        <v>12969.914159999998</v>
      </c>
      <c r="N28" s="86">
        <f t="shared" si="5"/>
        <v>13023.957829938834</v>
      </c>
      <c r="O28" s="86">
        <f t="shared" si="5"/>
        <v>12952.441008877671</v>
      </c>
      <c r="P28" s="86">
        <f t="shared" si="5"/>
        <v>13305.520083816504</v>
      </c>
      <c r="Q28" s="86">
        <f t="shared" si="5"/>
        <v>13072.868127955342</v>
      </c>
      <c r="R28" s="86">
        <f t="shared" si="5"/>
        <v>13091.759762894209</v>
      </c>
      <c r="S28" s="86">
        <f t="shared" si="5"/>
        <v>12423.667381305297</v>
      </c>
      <c r="T28" s="86">
        <f t="shared" si="5"/>
        <v>11958.287152099652</v>
      </c>
      <c r="U28" s="86">
        <f t="shared" si="5"/>
        <v>11184.594308350861</v>
      </c>
      <c r="V28" s="86">
        <f t="shared" si="5"/>
        <v>10551.224562932191</v>
      </c>
      <c r="W28" s="86">
        <f t="shared" si="5"/>
        <v>9917.8548175134947</v>
      </c>
      <c r="X28" s="86">
        <f t="shared" si="5"/>
        <v>9265.7211642108687</v>
      </c>
      <c r="Y28" s="86">
        <f t="shared" si="5"/>
        <v>8526.3293348593616</v>
      </c>
      <c r="Z28" s="86">
        <f t="shared" si="5"/>
        <v>8005.2318528227488</v>
      </c>
      <c r="AA28" s="86">
        <f t="shared" si="5"/>
        <v>7947.6417171208632</v>
      </c>
      <c r="AB28" s="86">
        <f t="shared" si="5"/>
        <v>7416.8615192283996</v>
      </c>
      <c r="AC28" s="86">
        <f t="shared" si="5"/>
        <v>6886.0813213359343</v>
      </c>
      <c r="AD28" s="86">
        <f t="shared" si="5"/>
        <v>6355.3011234434689</v>
      </c>
    </row>
    <row r="29" spans="1:30">
      <c r="A29" s="56" t="s">
        <v>49</v>
      </c>
      <c r="B29" s="86">
        <f>B18</f>
        <v>330</v>
      </c>
      <c r="C29" s="86">
        <f t="shared" ref="C29:AD29" si="6">C18</f>
        <v>165</v>
      </c>
      <c r="D29" s="86">
        <f t="shared" si="6"/>
        <v>248</v>
      </c>
      <c r="E29" s="86">
        <f t="shared" si="6"/>
        <v>310</v>
      </c>
      <c r="F29" s="86">
        <f t="shared" si="6"/>
        <v>369</v>
      </c>
      <c r="G29" s="86">
        <f t="shared" si="6"/>
        <v>286</v>
      </c>
      <c r="H29" s="86">
        <f t="shared" si="6"/>
        <v>255</v>
      </c>
      <c r="I29" s="86">
        <f t="shared" si="6"/>
        <v>241</v>
      </c>
      <c r="J29" s="86">
        <f t="shared" si="6"/>
        <v>390</v>
      </c>
      <c r="K29" s="86">
        <f t="shared" si="6"/>
        <v>267</v>
      </c>
      <c r="L29" s="86">
        <f t="shared" si="6"/>
        <v>412.36083000000002</v>
      </c>
      <c r="M29" s="86">
        <f t="shared" si="6"/>
        <v>186.56205</v>
      </c>
      <c r="N29" s="86">
        <f t="shared" si="6"/>
        <v>179.48262</v>
      </c>
      <c r="O29" s="86">
        <f t="shared" si="6"/>
        <v>251.008478</v>
      </c>
      <c r="P29" s="86">
        <f t="shared" si="6"/>
        <v>276.02077600000001</v>
      </c>
      <c r="Q29" s="86">
        <f t="shared" si="6"/>
        <v>184.00074600000002</v>
      </c>
      <c r="R29" s="86">
        <f t="shared" si="6"/>
        <v>210.5218700388956</v>
      </c>
      <c r="S29" s="86">
        <f t="shared" si="6"/>
        <v>178.22100162229688</v>
      </c>
      <c r="T29" s="86">
        <f t="shared" si="6"/>
        <v>145.92013320569814</v>
      </c>
      <c r="U29" s="86">
        <f t="shared" si="6"/>
        <v>270.91317886864238</v>
      </c>
      <c r="V29" s="86">
        <f t="shared" si="6"/>
        <v>267.78411331565155</v>
      </c>
      <c r="W29" s="86">
        <f t="shared" si="6"/>
        <v>264.65504776266073</v>
      </c>
      <c r="X29" s="86">
        <f t="shared" si="6"/>
        <v>261.51536351830242</v>
      </c>
      <c r="Y29" s="86">
        <f t="shared" si="6"/>
        <v>278.02373981873632</v>
      </c>
      <c r="Z29" s="86">
        <f t="shared" si="6"/>
        <v>294.53211611917015</v>
      </c>
      <c r="AA29" s="86">
        <f t="shared" si="6"/>
        <v>399.47283451301178</v>
      </c>
      <c r="AB29" s="86">
        <f t="shared" si="6"/>
        <v>399.47283451301178</v>
      </c>
      <c r="AC29" s="86">
        <f t="shared" si="6"/>
        <v>399.47283451301178</v>
      </c>
      <c r="AD29" s="86">
        <f t="shared" si="6"/>
        <v>399.47283451301178</v>
      </c>
    </row>
    <row r="30" spans="1:30">
      <c r="A30" s="56" t="s">
        <v>36</v>
      </c>
      <c r="B30" s="86">
        <f>SUM(B26:B29)</f>
        <v>26882</v>
      </c>
      <c r="C30" s="86">
        <f t="shared" ref="C30:AD30" si="7">SUM(C26:C29)</f>
        <v>26378</v>
      </c>
      <c r="D30" s="86">
        <f t="shared" si="7"/>
        <v>27080</v>
      </c>
      <c r="E30" s="86">
        <f t="shared" si="7"/>
        <v>25757</v>
      </c>
      <c r="F30" s="86">
        <f t="shared" si="7"/>
        <v>25527</v>
      </c>
      <c r="G30" s="86">
        <f t="shared" si="7"/>
        <v>25180</v>
      </c>
      <c r="H30" s="86">
        <f t="shared" si="7"/>
        <v>25261</v>
      </c>
      <c r="I30" s="86">
        <f t="shared" si="7"/>
        <v>25356</v>
      </c>
      <c r="J30" s="86">
        <f t="shared" si="7"/>
        <v>25350</v>
      </c>
      <c r="K30" s="86">
        <f t="shared" si="7"/>
        <v>24955</v>
      </c>
      <c r="L30" s="86">
        <f t="shared" si="7"/>
        <v>24787.361250000005</v>
      </c>
      <c r="M30" s="86">
        <f t="shared" si="7"/>
        <v>24704.956589999998</v>
      </c>
      <c r="N30" s="86">
        <f t="shared" si="7"/>
        <v>24596.103929938832</v>
      </c>
      <c r="O30" s="86">
        <f t="shared" si="7"/>
        <v>23341.431169877669</v>
      </c>
      <c r="P30" s="86">
        <f t="shared" si="7"/>
        <v>23343.465554816506</v>
      </c>
      <c r="Q30" s="86">
        <f t="shared" si="7"/>
        <v>22691.163589955344</v>
      </c>
      <c r="R30" s="86">
        <f t="shared" si="7"/>
        <v>21849.551396946481</v>
      </c>
      <c r="S30" s="86">
        <f t="shared" si="7"/>
        <v>20736.103779920002</v>
      </c>
      <c r="T30" s="86">
        <f t="shared" si="7"/>
        <v>19814.116095494443</v>
      </c>
      <c r="U30" s="86">
        <f t="shared" si="7"/>
        <v>18926.876972542093</v>
      </c>
      <c r="V30" s="86">
        <f t="shared" si="7"/>
        <v>17888.248803784361</v>
      </c>
      <c r="W30" s="86">
        <f t="shared" si="7"/>
        <v>16849.6206350266</v>
      </c>
      <c r="X30" s="86">
        <f t="shared" si="7"/>
        <v>15748.880257523624</v>
      </c>
      <c r="Y30" s="86">
        <f t="shared" si="7"/>
        <v>14700.362533504338</v>
      </c>
      <c r="Z30" s="86">
        <f t="shared" si="7"/>
        <v>13835.094764620875</v>
      </c>
      <c r="AA30" s="86">
        <f t="shared" si="7"/>
        <v>13514.830522803384</v>
      </c>
      <c r="AB30" s="86">
        <f t="shared" si="7"/>
        <v>12719.927214717523</v>
      </c>
      <c r="AC30" s="86">
        <f t="shared" si="7"/>
        <v>12201.540323825056</v>
      </c>
      <c r="AD30" s="86">
        <f t="shared" si="7"/>
        <v>11608.651647932593</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
  <sheetViews>
    <sheetView workbookViewId="0">
      <pane xSplit="1" ySplit="5" topLeftCell="B6" activePane="bottomRight" state="frozen"/>
      <selection pane="topRight" activeCell="B1" sqref="B1"/>
      <selection pane="bottomLeft" activeCell="A5" sqref="A5"/>
      <selection pane="bottomRight"/>
    </sheetView>
  </sheetViews>
  <sheetFormatPr baseColWidth="10" defaultColWidth="8.83203125" defaultRowHeight="14" x14ac:dyDescent="0"/>
  <cols>
    <col min="1" max="1" width="35.5" bestFit="1" customWidth="1"/>
  </cols>
  <sheetData>
    <row r="1" spans="1:30">
      <c r="A1" s="24"/>
      <c r="B1" s="24"/>
      <c r="C1" s="24"/>
      <c r="D1" s="24"/>
      <c r="E1" s="26" t="s">
        <v>38</v>
      </c>
      <c r="F1" s="26"/>
      <c r="G1" s="26"/>
      <c r="H1" s="26"/>
      <c r="I1" s="26"/>
      <c r="J1" s="26"/>
      <c r="K1" s="26"/>
      <c r="L1" s="26"/>
      <c r="M1" s="24"/>
      <c r="N1" s="24"/>
      <c r="O1" s="24"/>
      <c r="P1" s="24"/>
      <c r="Q1" s="24"/>
      <c r="R1" s="23"/>
      <c r="S1" s="24"/>
      <c r="T1" s="24"/>
      <c r="U1" s="24"/>
      <c r="V1" s="24"/>
      <c r="W1" s="24"/>
      <c r="X1" s="24"/>
      <c r="Y1" s="24"/>
      <c r="Z1" s="24"/>
      <c r="AA1" s="24"/>
      <c r="AB1" s="21"/>
      <c r="AC1" s="21"/>
      <c r="AD1" s="21"/>
    </row>
    <row r="2" spans="1:30">
      <c r="A2" s="24"/>
      <c r="B2" s="24"/>
      <c r="C2" s="24"/>
      <c r="D2" s="24"/>
      <c r="E2" s="26" t="s">
        <v>81</v>
      </c>
      <c r="F2" s="26"/>
      <c r="G2" s="26"/>
      <c r="H2" s="26"/>
      <c r="I2" s="26"/>
      <c r="J2" s="26"/>
      <c r="K2" s="26"/>
      <c r="L2" s="26"/>
      <c r="M2" s="24"/>
      <c r="N2" s="24"/>
      <c r="O2" s="24"/>
      <c r="P2" s="24"/>
      <c r="Q2" s="24"/>
      <c r="R2" s="23"/>
      <c r="S2" s="24"/>
      <c r="T2" s="24"/>
      <c r="U2" s="24"/>
      <c r="V2" s="24"/>
      <c r="W2" s="24"/>
      <c r="X2" s="24"/>
      <c r="Y2" s="24"/>
      <c r="Z2" s="24"/>
      <c r="AA2" s="24"/>
      <c r="AB2" s="21"/>
      <c r="AC2" s="21"/>
      <c r="AD2" s="21"/>
    </row>
    <row r="3" spans="1:30" s="70" customFormat="1">
      <c r="A3" s="58"/>
      <c r="B3" s="58"/>
      <c r="C3" s="58"/>
      <c r="D3" s="58"/>
      <c r="E3" s="60"/>
      <c r="F3" s="60"/>
      <c r="G3" s="60"/>
      <c r="H3" s="60"/>
      <c r="I3" s="60"/>
      <c r="J3" s="60"/>
      <c r="K3" s="60"/>
      <c r="L3" s="60"/>
      <c r="M3" s="58"/>
      <c r="N3" s="58"/>
      <c r="O3" s="58"/>
      <c r="P3" s="58"/>
      <c r="Q3" s="58"/>
      <c r="R3" s="57"/>
      <c r="S3" s="58"/>
      <c r="T3" s="58"/>
      <c r="U3" s="58"/>
      <c r="V3" s="58"/>
      <c r="W3" s="58"/>
      <c r="X3" s="58"/>
      <c r="Y3" s="58"/>
      <c r="Z3" s="58"/>
      <c r="AA3" s="58"/>
    </row>
    <row r="4" spans="1:30">
      <c r="A4" s="25"/>
      <c r="B4" s="26"/>
      <c r="C4" s="26"/>
      <c r="D4" s="26"/>
      <c r="E4" s="26"/>
      <c r="F4" s="26"/>
      <c r="G4" s="26"/>
      <c r="H4" s="24"/>
      <c r="I4" s="24"/>
      <c r="J4" s="24"/>
      <c r="K4" s="24"/>
      <c r="L4" s="24"/>
      <c r="M4" s="24"/>
      <c r="N4" s="24"/>
      <c r="O4" s="24"/>
      <c r="P4" s="24"/>
      <c r="Q4" s="24"/>
      <c r="R4" s="21"/>
      <c r="S4" s="24"/>
      <c r="T4" s="24"/>
      <c r="U4" s="24"/>
      <c r="V4" s="24"/>
      <c r="W4" s="24"/>
      <c r="X4" s="24"/>
      <c r="Y4" s="24"/>
      <c r="Z4" s="24"/>
      <c r="AA4" s="24"/>
      <c r="AB4" s="21"/>
      <c r="AC4" s="21"/>
      <c r="AD4" s="21"/>
    </row>
    <row r="5" spans="1:30">
      <c r="A5" s="25" t="s">
        <v>19</v>
      </c>
      <c r="B5" s="26">
        <v>1970</v>
      </c>
      <c r="C5" s="26">
        <v>1975</v>
      </c>
      <c r="D5" s="26">
        <v>1980</v>
      </c>
      <c r="E5" s="26">
        <v>1985</v>
      </c>
      <c r="F5" s="26">
        <v>1990</v>
      </c>
      <c r="G5" s="26">
        <v>1991</v>
      </c>
      <c r="H5" s="26">
        <v>1992</v>
      </c>
      <c r="I5" s="26">
        <v>1993</v>
      </c>
      <c r="J5" s="26">
        <v>1994</v>
      </c>
      <c r="K5" s="26">
        <v>1995</v>
      </c>
      <c r="L5" s="26">
        <v>1996</v>
      </c>
      <c r="M5" s="26">
        <v>1997</v>
      </c>
      <c r="N5" s="26">
        <v>1998</v>
      </c>
      <c r="O5" s="26">
        <v>1999</v>
      </c>
      <c r="P5" s="26">
        <v>2000</v>
      </c>
      <c r="Q5" s="26">
        <v>2001</v>
      </c>
      <c r="R5" s="26">
        <v>2002</v>
      </c>
      <c r="S5" s="26">
        <v>2003</v>
      </c>
      <c r="T5" s="26">
        <v>2004</v>
      </c>
      <c r="U5" s="26">
        <v>2005</v>
      </c>
      <c r="V5" s="26">
        <v>2006</v>
      </c>
      <c r="W5" s="26">
        <v>2007</v>
      </c>
      <c r="X5" s="26">
        <v>2008</v>
      </c>
      <c r="Y5" s="26">
        <v>2009</v>
      </c>
      <c r="Z5" s="26">
        <v>2010</v>
      </c>
      <c r="AA5" s="26">
        <v>2011</v>
      </c>
      <c r="AB5" s="27">
        <v>2012</v>
      </c>
      <c r="AC5" s="27">
        <v>2013</v>
      </c>
      <c r="AD5" s="27">
        <v>2014</v>
      </c>
    </row>
    <row r="6" spans="1:30">
      <c r="A6" s="24" t="s">
        <v>20</v>
      </c>
      <c r="B6" s="28">
        <v>1775</v>
      </c>
      <c r="C6" s="28">
        <v>1191</v>
      </c>
      <c r="D6" s="28">
        <v>879</v>
      </c>
      <c r="E6" s="28">
        <v>280</v>
      </c>
      <c r="F6" s="28">
        <v>295</v>
      </c>
      <c r="G6" s="28">
        <v>257</v>
      </c>
      <c r="H6" s="28">
        <v>257</v>
      </c>
      <c r="I6" s="28">
        <v>279</v>
      </c>
      <c r="J6" s="28">
        <v>273</v>
      </c>
      <c r="K6" s="28">
        <v>268</v>
      </c>
      <c r="L6" s="28">
        <v>288.798</v>
      </c>
      <c r="M6" s="28">
        <v>294.51600000000002</v>
      </c>
      <c r="N6" s="28">
        <v>228.99799999999999</v>
      </c>
      <c r="O6" s="28">
        <v>722.78499999999997</v>
      </c>
      <c r="P6" s="28">
        <v>686.77499999999998</v>
      </c>
      <c r="Q6" s="28">
        <v>696.35299999999995</v>
      </c>
      <c r="R6" s="85">
        <v>620.04125192236643</v>
      </c>
      <c r="S6" s="85">
        <v>622.40986114455814</v>
      </c>
      <c r="T6" s="85">
        <v>624.71324373840207</v>
      </c>
      <c r="U6" s="85">
        <v>627.01662633224601</v>
      </c>
      <c r="V6" s="85">
        <v>555.5212443869973</v>
      </c>
      <c r="W6" s="85">
        <v>484.02586244174864</v>
      </c>
      <c r="X6" s="85">
        <v>408.7574299195839</v>
      </c>
      <c r="Y6" s="90">
        <v>365.89188177038147</v>
      </c>
      <c r="Z6" s="90">
        <v>323.02633362117905</v>
      </c>
      <c r="AA6" s="90">
        <v>280.16078547197657</v>
      </c>
      <c r="AB6" s="90">
        <v>280.16078547197657</v>
      </c>
      <c r="AC6" s="90">
        <v>280.16078547197657</v>
      </c>
      <c r="AD6" s="90">
        <v>280.16078547197657</v>
      </c>
    </row>
    <row r="7" spans="1:30">
      <c r="A7" s="24" t="s">
        <v>21</v>
      </c>
      <c r="B7" s="28">
        <v>641</v>
      </c>
      <c r="C7" s="28">
        <v>564</v>
      </c>
      <c r="D7" s="28">
        <v>679</v>
      </c>
      <c r="E7" s="28">
        <v>247</v>
      </c>
      <c r="F7" s="28">
        <v>270</v>
      </c>
      <c r="G7" s="28">
        <v>233</v>
      </c>
      <c r="H7" s="28">
        <v>243</v>
      </c>
      <c r="I7" s="28">
        <v>257</v>
      </c>
      <c r="J7" s="28">
        <v>270</v>
      </c>
      <c r="K7" s="28">
        <v>302</v>
      </c>
      <c r="L7" s="28">
        <v>238.40700000000001</v>
      </c>
      <c r="M7" s="28">
        <v>232.35400000000001</v>
      </c>
      <c r="N7" s="28">
        <v>228.94399999999999</v>
      </c>
      <c r="O7" s="28">
        <v>317.49700000000001</v>
      </c>
      <c r="P7" s="28">
        <v>319.745</v>
      </c>
      <c r="Q7" s="28">
        <v>329.92500000000001</v>
      </c>
      <c r="R7" s="85">
        <v>339.09766975272237</v>
      </c>
      <c r="S7" s="85">
        <v>344.62579358279737</v>
      </c>
      <c r="T7" s="85">
        <v>348.26678889636923</v>
      </c>
      <c r="U7" s="85">
        <v>350.03223250633778</v>
      </c>
      <c r="V7" s="85">
        <v>296.57708084908433</v>
      </c>
      <c r="W7" s="85">
        <v>243.12192919183084</v>
      </c>
      <c r="X7" s="85">
        <v>189.08800683903758</v>
      </c>
      <c r="Y7" s="90">
        <v>217.58418832797426</v>
      </c>
      <c r="Z7" s="90">
        <v>246.08036981691095</v>
      </c>
      <c r="AA7" s="90">
        <v>274.57655130584766</v>
      </c>
      <c r="AB7" s="90">
        <v>274.57655130584766</v>
      </c>
      <c r="AC7" s="90">
        <v>274.57655130584766</v>
      </c>
      <c r="AD7" s="90">
        <v>274.57655130584766</v>
      </c>
    </row>
    <row r="8" spans="1:30">
      <c r="A8" s="24" t="s">
        <v>22</v>
      </c>
      <c r="B8" s="28">
        <v>455</v>
      </c>
      <c r="C8" s="28">
        <v>492</v>
      </c>
      <c r="D8" s="28">
        <v>887</v>
      </c>
      <c r="E8" s="28">
        <v>1009</v>
      </c>
      <c r="F8" s="28">
        <v>631</v>
      </c>
      <c r="G8" s="28">
        <v>657</v>
      </c>
      <c r="H8" s="28">
        <v>683</v>
      </c>
      <c r="I8" s="28">
        <v>588</v>
      </c>
      <c r="J8" s="28">
        <v>570</v>
      </c>
      <c r="K8" s="28">
        <v>610</v>
      </c>
      <c r="L8" s="28">
        <v>380.17399999999998</v>
      </c>
      <c r="M8" s="28">
        <v>380.75599999999997</v>
      </c>
      <c r="N8" s="28">
        <v>378.33600000000001</v>
      </c>
      <c r="O8" s="28">
        <v>421.44600000000003</v>
      </c>
      <c r="P8" s="28">
        <v>464.55599999999998</v>
      </c>
      <c r="Q8" s="28">
        <v>467.125</v>
      </c>
      <c r="R8" s="85">
        <v>490.78173310671139</v>
      </c>
      <c r="S8" s="85">
        <v>482.17711988965749</v>
      </c>
      <c r="T8" s="85">
        <v>473.35842190228726</v>
      </c>
      <c r="U8" s="85">
        <v>464.41802008011126</v>
      </c>
      <c r="V8" s="85">
        <v>439.0282779088742</v>
      </c>
      <c r="W8" s="85">
        <v>413.63853573763714</v>
      </c>
      <c r="X8" s="85">
        <v>388.22045990230396</v>
      </c>
      <c r="Y8" s="90">
        <v>400.12031870096115</v>
      </c>
      <c r="Z8" s="90">
        <v>412.02017749961834</v>
      </c>
      <c r="AA8" s="90">
        <v>423.92003629827548</v>
      </c>
      <c r="AB8" s="90">
        <v>423.92003629827548</v>
      </c>
      <c r="AC8" s="90">
        <v>423.92003629827548</v>
      </c>
      <c r="AD8" s="90">
        <v>423.92003629827548</v>
      </c>
    </row>
    <row r="9" spans="1:30">
      <c r="A9" s="24" t="s">
        <v>23</v>
      </c>
      <c r="B9" s="28">
        <v>235</v>
      </c>
      <c r="C9" s="28">
        <v>127</v>
      </c>
      <c r="D9" s="28">
        <v>148</v>
      </c>
      <c r="E9" s="28">
        <v>58</v>
      </c>
      <c r="F9" s="28">
        <v>77</v>
      </c>
      <c r="G9" s="28">
        <v>68</v>
      </c>
      <c r="H9" s="28">
        <v>71</v>
      </c>
      <c r="I9" s="28">
        <v>66</v>
      </c>
      <c r="J9" s="28">
        <v>76</v>
      </c>
      <c r="K9" s="28">
        <v>67</v>
      </c>
      <c r="L9" s="28">
        <v>63.113999999999997</v>
      </c>
      <c r="M9" s="28">
        <v>63.838000000000001</v>
      </c>
      <c r="N9" s="28">
        <v>64.835999999999999</v>
      </c>
      <c r="O9" s="28">
        <v>53.722999999999999</v>
      </c>
      <c r="P9" s="28">
        <v>54.972999999999999</v>
      </c>
      <c r="Q9" s="28">
        <v>56.561999999999998</v>
      </c>
      <c r="R9" s="85">
        <v>39.762792402003484</v>
      </c>
      <c r="S9" s="85">
        <v>38.440609813473081</v>
      </c>
      <c r="T9" s="85">
        <v>37.116997224942679</v>
      </c>
      <c r="U9" s="85">
        <v>35.793384636412277</v>
      </c>
      <c r="V9" s="85">
        <v>32.503366587494853</v>
      </c>
      <c r="W9" s="85">
        <v>29.213348538577428</v>
      </c>
      <c r="X9" s="85">
        <v>25.923330490425595</v>
      </c>
      <c r="Y9" s="90">
        <v>24.678901227595262</v>
      </c>
      <c r="Z9" s="90">
        <v>23.434471964764928</v>
      </c>
      <c r="AA9" s="90">
        <v>22.19004270193459</v>
      </c>
      <c r="AB9" s="90">
        <v>22.19004270193459</v>
      </c>
      <c r="AC9" s="90">
        <v>22.19004270193459</v>
      </c>
      <c r="AD9" s="90">
        <v>22.19004270193459</v>
      </c>
    </row>
    <row r="10" spans="1:30">
      <c r="A10" s="24" t="s">
        <v>24</v>
      </c>
      <c r="B10" s="28">
        <v>1316</v>
      </c>
      <c r="C10" s="28">
        <v>825</v>
      </c>
      <c r="D10" s="28">
        <v>622</v>
      </c>
      <c r="E10" s="28">
        <v>220</v>
      </c>
      <c r="F10" s="28">
        <v>214</v>
      </c>
      <c r="G10" s="28">
        <v>251</v>
      </c>
      <c r="H10" s="28">
        <v>250</v>
      </c>
      <c r="I10" s="28">
        <v>181</v>
      </c>
      <c r="J10" s="28">
        <v>184</v>
      </c>
      <c r="K10" s="28">
        <v>212</v>
      </c>
      <c r="L10" s="28">
        <v>144.05099999999999</v>
      </c>
      <c r="M10" s="28">
        <v>151.08199999999999</v>
      </c>
      <c r="N10" s="28">
        <v>150.11699999999999</v>
      </c>
      <c r="O10" s="28">
        <v>135.86699999999999</v>
      </c>
      <c r="P10" s="28">
        <v>139.762</v>
      </c>
      <c r="Q10" s="28">
        <v>147.798</v>
      </c>
      <c r="R10" s="85">
        <v>81.177793980734137</v>
      </c>
      <c r="S10" s="85">
        <v>81.852192603772224</v>
      </c>
      <c r="T10" s="85">
        <v>82.514101226810311</v>
      </c>
      <c r="U10" s="85">
        <v>83.176009849848384</v>
      </c>
      <c r="V10" s="85">
        <v>82.469323512070602</v>
      </c>
      <c r="W10" s="85">
        <v>81.762637174292806</v>
      </c>
      <c r="X10" s="85">
        <v>81.055950837610823</v>
      </c>
      <c r="Y10" s="90">
        <v>75.047011263886091</v>
      </c>
      <c r="Z10" s="90">
        <v>69.03807169016136</v>
      </c>
      <c r="AA10" s="90">
        <v>63.029132116436614</v>
      </c>
      <c r="AB10" s="90">
        <v>63.029132116436614</v>
      </c>
      <c r="AC10" s="90">
        <v>63.029132116436614</v>
      </c>
      <c r="AD10" s="90">
        <v>63.029132116436614</v>
      </c>
    </row>
    <row r="11" spans="1:30">
      <c r="A11" s="24" t="s">
        <v>25</v>
      </c>
      <c r="B11" s="28">
        <v>286</v>
      </c>
      <c r="C11" s="28">
        <v>179</v>
      </c>
      <c r="D11" s="28">
        <v>138</v>
      </c>
      <c r="E11" s="28">
        <v>63</v>
      </c>
      <c r="F11" s="28">
        <v>55</v>
      </c>
      <c r="G11" s="28">
        <v>43</v>
      </c>
      <c r="H11" s="28">
        <v>43</v>
      </c>
      <c r="I11" s="28">
        <v>38</v>
      </c>
      <c r="J11" s="28">
        <v>38</v>
      </c>
      <c r="K11" s="28">
        <v>40</v>
      </c>
      <c r="L11" s="28">
        <v>29.280999999999999</v>
      </c>
      <c r="M11" s="28">
        <v>29.86</v>
      </c>
      <c r="N11" s="28">
        <v>29.530999999999999</v>
      </c>
      <c r="O11" s="28">
        <v>38.009</v>
      </c>
      <c r="P11" s="28">
        <v>38.417000000000002</v>
      </c>
      <c r="Q11" s="28">
        <v>38.814999999999998</v>
      </c>
      <c r="R11" s="85">
        <v>24.59814210622099</v>
      </c>
      <c r="S11" s="85">
        <v>25.778845034368967</v>
      </c>
      <c r="T11" s="85">
        <v>26.88008695251694</v>
      </c>
      <c r="U11" s="85">
        <v>27.981328870664914</v>
      </c>
      <c r="V11" s="85">
        <v>28.622774301899945</v>
      </c>
      <c r="W11" s="85">
        <v>29.264219733134979</v>
      </c>
      <c r="X11" s="85">
        <v>29.893492998561285</v>
      </c>
      <c r="Y11" s="90">
        <v>31.62173695193572</v>
      </c>
      <c r="Z11" s="90">
        <v>33.349980905310154</v>
      </c>
      <c r="AA11" s="90">
        <v>35.078224858684592</v>
      </c>
      <c r="AB11" s="90">
        <v>35.078224858684592</v>
      </c>
      <c r="AC11" s="90">
        <v>35.078224858684592</v>
      </c>
      <c r="AD11" s="90">
        <v>35.078224858684592</v>
      </c>
    </row>
    <row r="12" spans="1:30">
      <c r="A12" s="24" t="s">
        <v>26</v>
      </c>
      <c r="B12" s="28">
        <v>5832</v>
      </c>
      <c r="C12" s="28">
        <v>2572</v>
      </c>
      <c r="D12" s="28">
        <v>1846</v>
      </c>
      <c r="E12" s="28">
        <v>611</v>
      </c>
      <c r="F12" s="28">
        <v>583</v>
      </c>
      <c r="G12" s="28">
        <v>520</v>
      </c>
      <c r="H12" s="28">
        <v>506</v>
      </c>
      <c r="I12" s="28">
        <v>501</v>
      </c>
      <c r="J12" s="28">
        <v>495</v>
      </c>
      <c r="K12" s="28">
        <v>511</v>
      </c>
      <c r="L12" s="28">
        <v>325.16699999999997</v>
      </c>
      <c r="M12" s="28">
        <v>336.26600000000002</v>
      </c>
      <c r="N12" s="28">
        <v>338.04</v>
      </c>
      <c r="O12" s="28">
        <v>364.78500000000003</v>
      </c>
      <c r="P12" s="28">
        <v>378.35399999999998</v>
      </c>
      <c r="Q12" s="28">
        <v>393.55599999999998</v>
      </c>
      <c r="R12" s="85">
        <v>976.42755834609034</v>
      </c>
      <c r="S12" s="85">
        <v>988.34534694192405</v>
      </c>
      <c r="T12" s="85">
        <v>998.86492072826775</v>
      </c>
      <c r="U12" s="85">
        <v>1009.2498824892944</v>
      </c>
      <c r="V12" s="85">
        <v>1032.0488414719096</v>
      </c>
      <c r="W12" s="85">
        <v>1054.8478004545248</v>
      </c>
      <c r="X12" s="85">
        <v>1076.2264167895439</v>
      </c>
      <c r="Y12" s="90">
        <v>972.87515023915944</v>
      </c>
      <c r="Z12" s="90">
        <v>869.52388368877496</v>
      </c>
      <c r="AA12" s="90">
        <v>766.17261713839048</v>
      </c>
      <c r="AB12" s="90">
        <v>766.17261713839048</v>
      </c>
      <c r="AC12" s="90">
        <v>766.17261713839048</v>
      </c>
      <c r="AD12" s="90">
        <v>766.17261713839048</v>
      </c>
    </row>
    <row r="13" spans="1:30">
      <c r="A13" s="24" t="s">
        <v>27</v>
      </c>
      <c r="B13" s="28" t="s">
        <v>28</v>
      </c>
      <c r="C13" s="28" t="s">
        <v>28</v>
      </c>
      <c r="D13" s="28" t="s">
        <v>28</v>
      </c>
      <c r="E13" s="28">
        <v>2</v>
      </c>
      <c r="F13" s="28">
        <v>4</v>
      </c>
      <c r="G13" s="28">
        <v>5</v>
      </c>
      <c r="H13" s="28">
        <v>5</v>
      </c>
      <c r="I13" s="28">
        <v>6</v>
      </c>
      <c r="J13" s="28">
        <v>6</v>
      </c>
      <c r="K13" s="28">
        <v>6</v>
      </c>
      <c r="L13" s="28">
        <v>5.7670000000000003</v>
      </c>
      <c r="M13" s="28">
        <v>6.0149999999999997</v>
      </c>
      <c r="N13" s="28">
        <v>6.1790000000000003</v>
      </c>
      <c r="O13" s="28">
        <v>16.812000000000001</v>
      </c>
      <c r="P13" s="28">
        <v>17.149999999999999</v>
      </c>
      <c r="Q13" s="28">
        <v>17.617999999999999</v>
      </c>
      <c r="R13" s="85">
        <v>8.1274688652059126</v>
      </c>
      <c r="S13" s="85">
        <v>8.1577362441042052</v>
      </c>
      <c r="T13" s="85">
        <v>8.1880036230024995</v>
      </c>
      <c r="U13" s="85">
        <v>8.2182710019007903</v>
      </c>
      <c r="V13" s="85">
        <v>6.9823985434001932</v>
      </c>
      <c r="W13" s="85">
        <v>5.7465260848995969</v>
      </c>
      <c r="X13" s="85">
        <v>4.510653626322803</v>
      </c>
      <c r="Y13" s="90">
        <v>4.4603537384461909</v>
      </c>
      <c r="Z13" s="90">
        <v>4.4100538505695788</v>
      </c>
      <c r="AA13" s="90">
        <v>4.3597539626929676</v>
      </c>
      <c r="AB13" s="90">
        <v>4.3597539626929676</v>
      </c>
      <c r="AC13" s="90">
        <v>4.3597539626929676</v>
      </c>
      <c r="AD13" s="90">
        <v>4.3597539626929676</v>
      </c>
    </row>
    <row r="14" spans="1:30">
      <c r="A14" s="24" t="s">
        <v>29</v>
      </c>
      <c r="B14" s="28" t="s">
        <v>28</v>
      </c>
      <c r="C14" s="28" t="s">
        <v>28</v>
      </c>
      <c r="D14" s="28" t="s">
        <v>28</v>
      </c>
      <c r="E14" s="28">
        <v>107</v>
      </c>
      <c r="F14" s="28">
        <v>102</v>
      </c>
      <c r="G14" s="28">
        <v>101</v>
      </c>
      <c r="H14" s="28">
        <v>117</v>
      </c>
      <c r="I14" s="28">
        <v>114</v>
      </c>
      <c r="J14" s="28">
        <v>106</v>
      </c>
      <c r="K14" s="28">
        <v>109</v>
      </c>
      <c r="L14" s="28">
        <v>80.506</v>
      </c>
      <c r="M14" s="28">
        <v>83.119</v>
      </c>
      <c r="N14" s="28">
        <v>84.016999999999996</v>
      </c>
      <c r="O14" s="28">
        <v>82.606999999999999</v>
      </c>
      <c r="P14" s="28">
        <v>84.274000000000001</v>
      </c>
      <c r="Q14" s="28">
        <v>88.075000000000003</v>
      </c>
      <c r="R14" s="85">
        <v>59.921086644606788</v>
      </c>
      <c r="S14" s="85">
        <v>59.256800037540692</v>
      </c>
      <c r="T14" s="85">
        <v>58.509292181724597</v>
      </c>
      <c r="U14" s="85">
        <v>57.761784325908501</v>
      </c>
      <c r="V14" s="85">
        <v>55.650455636418698</v>
      </c>
      <c r="W14" s="85">
        <v>53.539126946928896</v>
      </c>
      <c r="X14" s="85">
        <v>51.31641124425969</v>
      </c>
      <c r="Y14" s="90">
        <v>51.533564989224722</v>
      </c>
      <c r="Z14" s="90">
        <v>51.750718734189753</v>
      </c>
      <c r="AA14" s="90">
        <v>51.967872479154792</v>
      </c>
      <c r="AB14" s="90">
        <v>51.967872479154792</v>
      </c>
      <c r="AC14" s="90">
        <v>51.967872479154792</v>
      </c>
      <c r="AD14" s="90">
        <v>51.967872479154792</v>
      </c>
    </row>
    <row r="15" spans="1:30">
      <c r="A15" s="24" t="s">
        <v>30</v>
      </c>
      <c r="B15" s="28">
        <v>999</v>
      </c>
      <c r="C15" s="28">
        <v>371</v>
      </c>
      <c r="D15" s="28">
        <v>273</v>
      </c>
      <c r="E15" s="28">
        <v>278</v>
      </c>
      <c r="F15" s="28">
        <v>271</v>
      </c>
      <c r="G15" s="28">
        <v>276</v>
      </c>
      <c r="H15" s="28">
        <v>278</v>
      </c>
      <c r="I15" s="28">
        <v>334</v>
      </c>
      <c r="J15" s="28">
        <v>313</v>
      </c>
      <c r="K15" s="28">
        <v>287</v>
      </c>
      <c r="L15" s="28">
        <v>453.84800000000001</v>
      </c>
      <c r="M15" s="28">
        <v>467.56099999999998</v>
      </c>
      <c r="N15" s="28">
        <v>488.327</v>
      </c>
      <c r="O15" s="28">
        <v>467.827</v>
      </c>
      <c r="P15" s="28">
        <v>361.68200000000002</v>
      </c>
      <c r="Q15" s="28">
        <v>362.50799999999998</v>
      </c>
      <c r="R15" s="85">
        <v>288.93887775040366</v>
      </c>
      <c r="S15" s="85">
        <v>289.29318331788511</v>
      </c>
      <c r="T15" s="85">
        <v>289.34289102536655</v>
      </c>
      <c r="U15" s="85">
        <v>289.10846499472802</v>
      </c>
      <c r="V15" s="85">
        <v>272.00802351111867</v>
      </c>
      <c r="W15" s="85">
        <v>254.90758202750936</v>
      </c>
      <c r="X15" s="85">
        <v>237.59190334822034</v>
      </c>
      <c r="Y15" s="90">
        <v>222.35559237854568</v>
      </c>
      <c r="Z15" s="90">
        <v>207.11928140887102</v>
      </c>
      <c r="AA15" s="90">
        <v>191.88297043919638</v>
      </c>
      <c r="AB15" s="90">
        <v>191.88297043919638</v>
      </c>
      <c r="AC15" s="90">
        <v>191.88297043919638</v>
      </c>
      <c r="AD15" s="90">
        <v>191.88297043919638</v>
      </c>
    </row>
    <row r="16" spans="1:30">
      <c r="A16" s="24" t="s">
        <v>31</v>
      </c>
      <c r="B16" s="28">
        <v>480</v>
      </c>
      <c r="C16" s="28">
        <v>456</v>
      </c>
      <c r="D16" s="28">
        <v>432</v>
      </c>
      <c r="E16" s="28">
        <v>408</v>
      </c>
      <c r="F16" s="28">
        <v>387</v>
      </c>
      <c r="G16" s="28">
        <v>370</v>
      </c>
      <c r="H16" s="28">
        <v>354</v>
      </c>
      <c r="I16" s="28">
        <v>337</v>
      </c>
      <c r="J16" s="28">
        <v>321</v>
      </c>
      <c r="K16" s="28">
        <v>304</v>
      </c>
      <c r="L16" s="28">
        <v>287.14699999999999</v>
      </c>
      <c r="M16" s="28">
        <v>274.05</v>
      </c>
      <c r="N16" s="28">
        <v>256.18</v>
      </c>
      <c r="O16" s="28">
        <v>240.77199999999999</v>
      </c>
      <c r="P16" s="28">
        <v>229.83500000000001</v>
      </c>
      <c r="Q16" s="28">
        <v>212.499</v>
      </c>
      <c r="R16" s="85">
        <v>401.749321676188</v>
      </c>
      <c r="S16" s="85">
        <v>395.42195942815664</v>
      </c>
      <c r="T16" s="85">
        <v>389.09459718012533</v>
      </c>
      <c r="U16" s="85">
        <v>382.76723493209403</v>
      </c>
      <c r="V16" s="85">
        <v>376.27577823486689</v>
      </c>
      <c r="W16" s="85">
        <v>369.78432153763976</v>
      </c>
      <c r="X16" s="85">
        <v>331.89977297923997</v>
      </c>
      <c r="Y16" s="90">
        <v>304.62954321637841</v>
      </c>
      <c r="Z16" s="90">
        <v>278.72452749677018</v>
      </c>
      <c r="AA16" s="90">
        <v>370.82588154454737</v>
      </c>
      <c r="AB16" s="90">
        <v>347.65048288144089</v>
      </c>
      <c r="AC16" s="90">
        <v>324.47508421833436</v>
      </c>
      <c r="AD16" s="90">
        <v>301.29968555522782</v>
      </c>
    </row>
    <row r="17" spans="1:30">
      <c r="A17" s="24" t="s">
        <v>32</v>
      </c>
      <c r="B17" s="28">
        <v>164</v>
      </c>
      <c r="C17" s="28">
        <v>209</v>
      </c>
      <c r="D17" s="28">
        <v>257</v>
      </c>
      <c r="E17" s="28">
        <v>304</v>
      </c>
      <c r="F17" s="28">
        <v>328</v>
      </c>
      <c r="G17" s="28">
        <v>331</v>
      </c>
      <c r="H17" s="28">
        <v>333</v>
      </c>
      <c r="I17" s="28">
        <v>335</v>
      </c>
      <c r="J17" s="28">
        <v>337</v>
      </c>
      <c r="K17" s="28">
        <v>339</v>
      </c>
      <c r="L17" s="28">
        <v>341.42500000000001</v>
      </c>
      <c r="M17" s="28">
        <v>336.661</v>
      </c>
      <c r="N17" s="28">
        <v>331.69600000000003</v>
      </c>
      <c r="O17" s="28">
        <v>335.51</v>
      </c>
      <c r="P17" s="28">
        <v>322.245</v>
      </c>
      <c r="Q17" s="28">
        <v>316.51</v>
      </c>
      <c r="R17" s="85">
        <v>362.42749983522202</v>
      </c>
      <c r="S17" s="85">
        <v>342.84165085941333</v>
      </c>
      <c r="T17" s="85">
        <v>323.25580188360465</v>
      </c>
      <c r="U17" s="85">
        <v>303.66995290779602</v>
      </c>
      <c r="V17" s="85">
        <v>283.35292349188006</v>
      </c>
      <c r="W17" s="85">
        <v>263.03589407596417</v>
      </c>
      <c r="X17" s="85">
        <v>259.82773366055494</v>
      </c>
      <c r="Y17" s="90">
        <v>242.39270186126541</v>
      </c>
      <c r="Z17" s="90">
        <v>228.0671253247987</v>
      </c>
      <c r="AA17" s="90">
        <v>223.3974228790905</v>
      </c>
      <c r="AB17" s="90">
        <v>210.91469212438412</v>
      </c>
      <c r="AC17" s="90">
        <v>198.43196136967774</v>
      </c>
      <c r="AD17" s="90">
        <v>185.94923061497136</v>
      </c>
    </row>
    <row r="18" spans="1:30">
      <c r="A18" s="24" t="s">
        <v>33</v>
      </c>
      <c r="B18" s="28">
        <v>839</v>
      </c>
      <c r="C18" s="28">
        <v>569</v>
      </c>
      <c r="D18" s="28">
        <v>852</v>
      </c>
      <c r="E18" s="28">
        <v>37736</v>
      </c>
      <c r="F18" s="28">
        <v>24536</v>
      </c>
      <c r="G18" s="28">
        <v>24233</v>
      </c>
      <c r="H18" s="28">
        <v>23958</v>
      </c>
      <c r="I18" s="28">
        <v>24328</v>
      </c>
      <c r="J18" s="28">
        <v>25619</v>
      </c>
      <c r="K18" s="28">
        <v>22765</v>
      </c>
      <c r="L18" s="28">
        <v>20219.312000000002</v>
      </c>
      <c r="M18" s="28">
        <v>20252.550999999999</v>
      </c>
      <c r="N18" s="28">
        <v>20307.467000000001</v>
      </c>
      <c r="O18" s="28">
        <v>20185.744999999999</v>
      </c>
      <c r="P18" s="28">
        <v>20649.109</v>
      </c>
      <c r="Q18" s="28">
        <v>20580.25</v>
      </c>
      <c r="R18" s="85">
        <v>17882.827907800489</v>
      </c>
      <c r="S18" s="90">
        <v>17985.884212564724</v>
      </c>
      <c r="T18" s="90">
        <v>18088.94051732896</v>
      </c>
      <c r="U18" s="90">
        <v>17662.329135404554</v>
      </c>
      <c r="V18" s="85">
        <v>17940.09321314051</v>
      </c>
      <c r="W18" s="85">
        <v>18217.857290876465</v>
      </c>
      <c r="X18" s="85">
        <v>18495.620668860582</v>
      </c>
      <c r="Y18" s="90">
        <v>18286.050507690634</v>
      </c>
      <c r="Z18" s="90">
        <v>18076.480346520686</v>
      </c>
      <c r="AA18" s="90">
        <v>18014.966925318917</v>
      </c>
      <c r="AB18" s="90">
        <v>18014.966925318917</v>
      </c>
      <c r="AC18" s="90">
        <v>18014.966925318917</v>
      </c>
      <c r="AD18" s="90">
        <v>18014.966925318917</v>
      </c>
    </row>
    <row r="19" spans="1:30">
      <c r="A19" s="21"/>
      <c r="B19" s="28"/>
      <c r="C19" s="28"/>
      <c r="D19" s="28"/>
      <c r="E19" s="28"/>
      <c r="F19" s="28"/>
      <c r="G19" s="28"/>
      <c r="H19" s="28"/>
      <c r="I19" s="28"/>
      <c r="J19" s="28"/>
      <c r="K19" s="28"/>
      <c r="L19" s="28"/>
      <c r="M19" s="28"/>
      <c r="N19" s="28"/>
      <c r="O19" s="28"/>
      <c r="P19" s="28"/>
      <c r="Q19" s="28"/>
      <c r="R19" s="90"/>
      <c r="S19" s="90"/>
      <c r="T19" s="90"/>
      <c r="U19" s="90"/>
      <c r="V19" s="28"/>
      <c r="W19" s="28"/>
      <c r="X19" s="28"/>
      <c r="Y19" s="28"/>
      <c r="Z19" s="28"/>
      <c r="AA19" s="28"/>
      <c r="AB19" s="28"/>
      <c r="AC19" s="28"/>
      <c r="AD19" s="21"/>
    </row>
    <row r="20" spans="1:30">
      <c r="A20" s="21"/>
      <c r="B20" s="28"/>
      <c r="C20" s="28"/>
      <c r="D20" s="28"/>
      <c r="E20" s="28"/>
      <c r="F20" s="28"/>
      <c r="G20" s="28"/>
      <c r="H20" s="28"/>
      <c r="I20" s="28"/>
      <c r="J20" s="28"/>
      <c r="K20" s="28"/>
      <c r="L20" s="28"/>
      <c r="M20" s="28"/>
      <c r="N20" s="28"/>
      <c r="O20" s="28"/>
      <c r="P20" s="28"/>
      <c r="Q20" s="28"/>
      <c r="R20" s="90"/>
      <c r="S20" s="90"/>
      <c r="T20" s="90"/>
      <c r="U20" s="90"/>
      <c r="V20" s="28"/>
      <c r="W20" s="28"/>
      <c r="X20" s="28"/>
      <c r="Y20" s="28"/>
      <c r="Z20" s="28"/>
      <c r="AA20" s="28"/>
      <c r="AB20" s="28"/>
      <c r="AC20" s="28"/>
      <c r="AD20" s="21"/>
    </row>
    <row r="21" spans="1:30">
      <c r="A21" s="21" t="s">
        <v>36</v>
      </c>
      <c r="B21" s="71">
        <v>13022</v>
      </c>
      <c r="C21" s="71">
        <v>7555</v>
      </c>
      <c r="D21" s="71">
        <v>7013</v>
      </c>
      <c r="E21" s="71">
        <v>41323</v>
      </c>
      <c r="F21" s="71">
        <v>27753</v>
      </c>
      <c r="G21" s="71">
        <v>27345</v>
      </c>
      <c r="H21" s="71">
        <v>27098</v>
      </c>
      <c r="I21" s="71">
        <v>27364</v>
      </c>
      <c r="J21" s="71">
        <v>28608</v>
      </c>
      <c r="K21" s="71">
        <v>25820</v>
      </c>
      <c r="L21" s="71">
        <v>22856.997000000003</v>
      </c>
      <c r="M21" s="71">
        <v>22908.629000000001</v>
      </c>
      <c r="N21" s="71">
        <v>22892.668000000001</v>
      </c>
      <c r="O21" s="28">
        <v>23383.384999999998</v>
      </c>
      <c r="P21" s="71">
        <v>23746.877</v>
      </c>
      <c r="Q21" s="71">
        <v>23707.593999999997</v>
      </c>
      <c r="R21" s="90">
        <f>SUM(R6:R18)</f>
        <v>21575.879104188964</v>
      </c>
      <c r="S21" s="90">
        <f t="shared" ref="S21:AA21" si="0">SUM(S6:S18)</f>
        <v>21664.485311462377</v>
      </c>
      <c r="T21" s="90">
        <f t="shared" si="0"/>
        <v>21749.045663892379</v>
      </c>
      <c r="U21" s="90">
        <f t="shared" si="0"/>
        <v>21301.522328331896</v>
      </c>
      <c r="V21" s="86">
        <f t="shared" si="0"/>
        <v>21401.133701576524</v>
      </c>
      <c r="W21" s="86">
        <f t="shared" si="0"/>
        <v>21500.745074821152</v>
      </c>
      <c r="X21" s="86">
        <f t="shared" si="0"/>
        <v>21579.932231496248</v>
      </c>
      <c r="Y21" s="86">
        <f t="shared" si="0"/>
        <v>21199.241452356386</v>
      </c>
      <c r="Z21" s="86">
        <f t="shared" si="0"/>
        <v>20823.025342522604</v>
      </c>
      <c r="AA21" s="86">
        <f t="shared" si="0"/>
        <v>20722.528216515144</v>
      </c>
      <c r="AB21" s="86">
        <f t="shared" ref="AB21:AD21" si="1">SUM(AB6:AB18)</f>
        <v>20686.870087097333</v>
      </c>
      <c r="AC21" s="86">
        <f t="shared" si="1"/>
        <v>20651.211957679519</v>
      </c>
      <c r="AD21" s="86">
        <f t="shared" si="1"/>
        <v>20615.553828261705</v>
      </c>
    </row>
    <row r="22" spans="1:30">
      <c r="A22" s="68" t="s">
        <v>49</v>
      </c>
      <c r="B22" s="71">
        <f>B18</f>
        <v>839</v>
      </c>
      <c r="C22" s="71">
        <f t="shared" ref="C22:AA22" si="2">C18</f>
        <v>569</v>
      </c>
      <c r="D22" s="71">
        <f t="shared" si="2"/>
        <v>852</v>
      </c>
      <c r="E22" s="71">
        <f t="shared" si="2"/>
        <v>37736</v>
      </c>
      <c r="F22" s="71">
        <f t="shared" si="2"/>
        <v>24536</v>
      </c>
      <c r="G22" s="71">
        <f t="shared" si="2"/>
        <v>24233</v>
      </c>
      <c r="H22" s="71">
        <f t="shared" si="2"/>
        <v>23958</v>
      </c>
      <c r="I22" s="71">
        <f t="shared" si="2"/>
        <v>24328</v>
      </c>
      <c r="J22" s="71">
        <f t="shared" si="2"/>
        <v>25619</v>
      </c>
      <c r="K22" s="71">
        <f t="shared" si="2"/>
        <v>22765</v>
      </c>
      <c r="L22" s="71">
        <f t="shared" si="2"/>
        <v>20219.312000000002</v>
      </c>
      <c r="M22" s="71">
        <f t="shared" si="2"/>
        <v>20252.550999999999</v>
      </c>
      <c r="N22" s="71">
        <f t="shared" si="2"/>
        <v>20307.467000000001</v>
      </c>
      <c r="O22" s="71">
        <f t="shared" si="2"/>
        <v>20185.744999999999</v>
      </c>
      <c r="P22" s="71">
        <f t="shared" si="2"/>
        <v>20649.109</v>
      </c>
      <c r="Q22" s="71">
        <f t="shared" si="2"/>
        <v>20580.25</v>
      </c>
      <c r="R22" s="90">
        <f t="shared" si="2"/>
        <v>17882.827907800489</v>
      </c>
      <c r="S22" s="90">
        <f t="shared" si="2"/>
        <v>17985.884212564724</v>
      </c>
      <c r="T22" s="90">
        <f t="shared" si="2"/>
        <v>18088.94051732896</v>
      </c>
      <c r="U22" s="90">
        <f t="shared" si="2"/>
        <v>17662.329135404554</v>
      </c>
      <c r="V22" s="71">
        <f t="shared" si="2"/>
        <v>17940.09321314051</v>
      </c>
      <c r="W22" s="71">
        <f t="shared" si="2"/>
        <v>18217.857290876465</v>
      </c>
      <c r="X22" s="71">
        <f t="shared" si="2"/>
        <v>18495.620668860582</v>
      </c>
      <c r="Y22" s="71">
        <f t="shared" si="2"/>
        <v>18286.050507690634</v>
      </c>
      <c r="Z22" s="71">
        <f t="shared" si="2"/>
        <v>18076.480346520686</v>
      </c>
      <c r="AA22" s="71">
        <f t="shared" si="2"/>
        <v>18014.966925318917</v>
      </c>
      <c r="AB22" s="86">
        <f t="shared" ref="AB22:AD22" si="3">AB18</f>
        <v>18014.966925318917</v>
      </c>
      <c r="AC22" s="86">
        <f t="shared" si="3"/>
        <v>18014.966925318917</v>
      </c>
      <c r="AD22" s="86">
        <f t="shared" si="3"/>
        <v>18014.966925318917</v>
      </c>
    </row>
    <row r="23" spans="1:30">
      <c r="A23" s="1" t="s">
        <v>51</v>
      </c>
      <c r="B23" s="71">
        <f>B21 - B22</f>
        <v>12183</v>
      </c>
      <c r="C23" s="71">
        <f t="shared" ref="C23:AA23" si="4">C21 - C22</f>
        <v>6986</v>
      </c>
      <c r="D23" s="71">
        <f t="shared" si="4"/>
        <v>6161</v>
      </c>
      <c r="E23" s="71">
        <f t="shared" si="4"/>
        <v>3587</v>
      </c>
      <c r="F23" s="71">
        <f t="shared" si="4"/>
        <v>3217</v>
      </c>
      <c r="G23" s="71">
        <f t="shared" si="4"/>
        <v>3112</v>
      </c>
      <c r="H23" s="71">
        <f t="shared" si="4"/>
        <v>3140</v>
      </c>
      <c r="I23" s="71">
        <f t="shared" si="4"/>
        <v>3036</v>
      </c>
      <c r="J23" s="71">
        <f t="shared" si="4"/>
        <v>2989</v>
      </c>
      <c r="K23" s="71">
        <f t="shared" si="4"/>
        <v>3055</v>
      </c>
      <c r="L23" s="71">
        <f t="shared" si="4"/>
        <v>2637.6850000000013</v>
      </c>
      <c r="M23" s="71">
        <f t="shared" si="4"/>
        <v>2656.0780000000013</v>
      </c>
      <c r="N23" s="71">
        <f t="shared" si="4"/>
        <v>2585.2010000000009</v>
      </c>
      <c r="O23" s="71">
        <f t="shared" si="4"/>
        <v>3197.6399999999994</v>
      </c>
      <c r="P23" s="71">
        <f t="shared" si="4"/>
        <v>3097.768</v>
      </c>
      <c r="Q23" s="71">
        <f t="shared" si="4"/>
        <v>3127.3439999999973</v>
      </c>
      <c r="R23" s="90">
        <f t="shared" si="4"/>
        <v>3693.0511963884746</v>
      </c>
      <c r="S23" s="90">
        <f t="shared" si="4"/>
        <v>3678.6010988976523</v>
      </c>
      <c r="T23" s="90">
        <f t="shared" si="4"/>
        <v>3660.1051465634191</v>
      </c>
      <c r="U23" s="90">
        <f t="shared" si="4"/>
        <v>3639.1931929273414</v>
      </c>
      <c r="V23" s="71">
        <f t="shared" si="4"/>
        <v>3461.0404884360141</v>
      </c>
      <c r="W23" s="71">
        <f t="shared" si="4"/>
        <v>3282.8877839446868</v>
      </c>
      <c r="X23" s="71">
        <f t="shared" si="4"/>
        <v>3084.3115626356666</v>
      </c>
      <c r="Y23" s="71">
        <f t="shared" si="4"/>
        <v>2913.1909446657519</v>
      </c>
      <c r="Z23" s="71">
        <f t="shared" si="4"/>
        <v>2746.5449960019178</v>
      </c>
      <c r="AA23" s="71">
        <f t="shared" si="4"/>
        <v>2707.5612911962271</v>
      </c>
      <c r="AB23" s="86">
        <f t="shared" ref="AB23:AD23" si="5">AB21 - AB22</f>
        <v>2671.9031617784167</v>
      </c>
      <c r="AC23" s="86">
        <f t="shared" si="5"/>
        <v>2636.2450323606026</v>
      </c>
      <c r="AD23" s="86">
        <f t="shared" si="5"/>
        <v>2600.5869029427886</v>
      </c>
    </row>
    <row r="24" spans="1:30">
      <c r="A24" s="56" t="s">
        <v>44</v>
      </c>
      <c r="B24" s="71"/>
      <c r="C24" s="71"/>
      <c r="D24" s="71"/>
      <c r="E24" s="71"/>
      <c r="F24" s="71"/>
      <c r="G24" s="71"/>
      <c r="H24" s="71"/>
      <c r="I24" s="71"/>
      <c r="J24" s="71"/>
      <c r="K24" s="71"/>
      <c r="L24" s="71"/>
      <c r="M24" s="71"/>
      <c r="N24" s="71"/>
      <c r="O24" s="71"/>
      <c r="P24" s="71"/>
      <c r="Q24" s="71"/>
      <c r="R24" s="90">
        <v>1334.674743253511</v>
      </c>
      <c r="S24" s="90">
        <v>1334.674743253511</v>
      </c>
      <c r="T24" s="90">
        <v>1334.674743253511</v>
      </c>
      <c r="U24" s="90">
        <v>805.00705656486662</v>
      </c>
      <c r="V24" s="71">
        <v>805.00705656486662</v>
      </c>
      <c r="W24" s="71">
        <v>805.00705656486662</v>
      </c>
      <c r="X24" s="71">
        <v>1177.9339003769899</v>
      </c>
      <c r="Y24" s="71">
        <v>1177.9339003769899</v>
      </c>
      <c r="Z24" s="71">
        <v>1177.9339003769899</v>
      </c>
      <c r="AA24" s="71">
        <v>1325.9906403451698</v>
      </c>
      <c r="AB24" s="86">
        <v>1325.9906403451698</v>
      </c>
      <c r="AC24" s="86">
        <v>1325.9906403451698</v>
      </c>
      <c r="AD24" s="86">
        <v>1325.9906403451698</v>
      </c>
    </row>
    <row r="25" spans="1:30">
      <c r="A25" s="56" t="s">
        <v>50</v>
      </c>
      <c r="B25" s="71"/>
      <c r="C25" s="71"/>
      <c r="D25" s="71"/>
      <c r="E25" s="71"/>
      <c r="F25" s="71"/>
      <c r="G25" s="71"/>
      <c r="H25" s="71"/>
      <c r="I25" s="71"/>
      <c r="J25" s="71"/>
      <c r="K25" s="71"/>
      <c r="L25" s="71"/>
      <c r="M25" s="71"/>
      <c r="N25" s="71"/>
      <c r="O25" s="71"/>
      <c r="P25" s="71"/>
      <c r="Q25" s="71"/>
      <c r="R25" s="71">
        <f>R21 - R24</f>
        <v>20241.204360935451</v>
      </c>
      <c r="S25" s="71">
        <f t="shared" ref="S25:AA25" si="6">S21 - S24</f>
        <v>20329.810568208864</v>
      </c>
      <c r="T25" s="71">
        <f t="shared" si="6"/>
        <v>20414.370920638867</v>
      </c>
      <c r="U25" s="71">
        <f t="shared" si="6"/>
        <v>20496.515271767028</v>
      </c>
      <c r="V25" s="71">
        <f t="shared" si="6"/>
        <v>20596.126645011656</v>
      </c>
      <c r="W25" s="71">
        <f t="shared" si="6"/>
        <v>20695.738018256285</v>
      </c>
      <c r="X25" s="71">
        <f t="shared" si="6"/>
        <v>20401.998331119259</v>
      </c>
      <c r="Y25" s="71">
        <f t="shared" si="6"/>
        <v>20021.307551979397</v>
      </c>
      <c r="Z25" s="71">
        <f t="shared" si="6"/>
        <v>19645.091442145615</v>
      </c>
      <c r="AA25" s="71">
        <f t="shared" si="6"/>
        <v>19396.537576169972</v>
      </c>
      <c r="AB25" s="86">
        <f t="shared" ref="AB25:AD25" si="7">AB21 - AB24</f>
        <v>19360.879446752162</v>
      </c>
      <c r="AC25" s="86">
        <f t="shared" si="7"/>
        <v>19325.221317334348</v>
      </c>
      <c r="AD25" s="86">
        <f t="shared" si="7"/>
        <v>19289.563187916534</v>
      </c>
    </row>
    <row r="26" spans="1:30">
      <c r="A26" s="56" t="s">
        <v>45</v>
      </c>
      <c r="B26" s="71"/>
      <c r="C26" s="71"/>
      <c r="D26" s="71"/>
      <c r="E26" s="71"/>
      <c r="F26" s="71"/>
      <c r="G26" s="71"/>
      <c r="H26" s="71"/>
      <c r="I26" s="71"/>
      <c r="J26" s="71"/>
      <c r="K26" s="71"/>
      <c r="L26" s="71"/>
      <c r="M26" s="71"/>
      <c r="N26" s="71"/>
      <c r="O26" s="71"/>
      <c r="P26" s="71"/>
      <c r="Q26" s="71"/>
      <c r="R26" s="71">
        <f t="shared" ref="R26:AA26" si="8">R18 - R24</f>
        <v>16548.153164546977</v>
      </c>
      <c r="S26" s="71">
        <f t="shared" si="8"/>
        <v>16651.209469311212</v>
      </c>
      <c r="T26" s="71">
        <f t="shared" si="8"/>
        <v>16754.265774075448</v>
      </c>
      <c r="U26" s="71">
        <f t="shared" si="8"/>
        <v>16857.322078839687</v>
      </c>
      <c r="V26" s="71">
        <f t="shared" si="8"/>
        <v>17135.086156575642</v>
      </c>
      <c r="W26" s="71">
        <f t="shared" si="8"/>
        <v>17412.850234311598</v>
      </c>
      <c r="X26" s="71">
        <f t="shared" si="8"/>
        <v>17317.686768483592</v>
      </c>
      <c r="Y26" s="71">
        <f t="shared" si="8"/>
        <v>17108.116607313645</v>
      </c>
      <c r="Z26" s="71">
        <f t="shared" si="8"/>
        <v>16898.546446143697</v>
      </c>
      <c r="AA26" s="71">
        <f t="shared" si="8"/>
        <v>16688.976284973745</v>
      </c>
      <c r="AB26" s="86">
        <f t="shared" ref="AB26:AD26" si="9">AB18 - AB24</f>
        <v>16688.976284973745</v>
      </c>
      <c r="AC26" s="86">
        <f t="shared" si="9"/>
        <v>16688.976284973745</v>
      </c>
      <c r="AD26" s="86">
        <f t="shared" si="9"/>
        <v>16688.976284973745</v>
      </c>
    </row>
    <row r="27" spans="1:30">
      <c r="A27" s="22"/>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row>
    <row r="28" spans="1:30">
      <c r="A28" s="22"/>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pane xSplit="1" ySplit="5" topLeftCell="B6" activePane="bottomRight" state="frozen"/>
      <selection pane="topRight" activeCell="B1" sqref="B1"/>
      <selection pane="bottomLeft" activeCell="A5" sqref="A5"/>
      <selection pane="bottomRight"/>
    </sheetView>
  </sheetViews>
  <sheetFormatPr baseColWidth="10" defaultColWidth="8.83203125" defaultRowHeight="14" x14ac:dyDescent="0"/>
  <cols>
    <col min="1" max="1" width="35.5" bestFit="1" customWidth="1"/>
  </cols>
  <sheetData>
    <row r="1" spans="1:26">
      <c r="A1" s="32"/>
      <c r="B1" s="32"/>
      <c r="C1" s="34" t="s">
        <v>39</v>
      </c>
      <c r="D1" s="34"/>
      <c r="E1" s="34"/>
      <c r="F1" s="34"/>
      <c r="G1" s="34"/>
      <c r="H1" s="34"/>
      <c r="I1" s="34"/>
      <c r="J1" s="34"/>
      <c r="K1" s="34"/>
      <c r="L1" s="34"/>
      <c r="M1" s="34"/>
      <c r="N1" s="31"/>
      <c r="O1" s="32"/>
      <c r="P1" s="32"/>
      <c r="Q1" s="32"/>
      <c r="R1" s="32"/>
      <c r="S1" s="32"/>
      <c r="T1" s="32"/>
      <c r="U1" s="32"/>
      <c r="V1" s="32"/>
      <c r="W1" s="32"/>
      <c r="X1" s="29"/>
      <c r="Y1" s="29"/>
      <c r="Z1" s="29"/>
    </row>
    <row r="2" spans="1:26">
      <c r="A2" s="32"/>
      <c r="B2" s="32"/>
      <c r="C2" s="34" t="s">
        <v>81</v>
      </c>
      <c r="D2" s="34"/>
      <c r="E2" s="34"/>
      <c r="F2" s="34"/>
      <c r="G2" s="34"/>
      <c r="H2" s="34"/>
      <c r="I2" s="34"/>
      <c r="J2" s="34"/>
      <c r="K2" s="34"/>
      <c r="L2" s="34"/>
      <c r="M2" s="34"/>
      <c r="N2" s="31"/>
      <c r="O2" s="32"/>
      <c r="P2" s="32"/>
      <c r="Q2" s="32"/>
      <c r="R2" s="32"/>
      <c r="S2" s="32"/>
      <c r="T2" s="32"/>
      <c r="U2" s="32"/>
      <c r="V2" s="32"/>
      <c r="W2" s="32"/>
      <c r="X2" s="29"/>
      <c r="Y2" s="29"/>
      <c r="Z2" s="29"/>
    </row>
    <row r="3" spans="1:26" s="70" customFormat="1">
      <c r="A3" s="58"/>
      <c r="B3" s="58"/>
      <c r="C3" s="60"/>
      <c r="D3" s="60"/>
      <c r="E3" s="60"/>
      <c r="F3" s="60"/>
      <c r="G3" s="60"/>
      <c r="H3" s="60"/>
      <c r="I3" s="60"/>
      <c r="J3" s="60"/>
      <c r="K3" s="60"/>
      <c r="L3" s="60"/>
      <c r="M3" s="60"/>
      <c r="N3" s="57"/>
      <c r="O3" s="58"/>
      <c r="P3" s="58"/>
      <c r="Q3" s="58"/>
      <c r="R3" s="58"/>
      <c r="S3" s="58"/>
      <c r="T3" s="58"/>
      <c r="U3" s="58"/>
      <c r="V3" s="58"/>
      <c r="W3" s="58"/>
    </row>
    <row r="4" spans="1:26">
      <c r="A4" s="32"/>
      <c r="B4" s="33"/>
      <c r="C4" s="34"/>
      <c r="D4" s="34"/>
      <c r="E4" s="34"/>
      <c r="F4" s="34"/>
      <c r="G4" s="34"/>
      <c r="H4" s="34"/>
      <c r="I4" s="32"/>
      <c r="J4" s="32"/>
      <c r="K4" s="32"/>
      <c r="L4" s="32"/>
      <c r="M4" s="32"/>
      <c r="N4" s="29"/>
      <c r="O4" s="32"/>
      <c r="P4" s="32"/>
      <c r="Q4" s="32"/>
      <c r="R4" s="32"/>
      <c r="S4" s="32"/>
      <c r="T4" s="32"/>
      <c r="U4" s="32"/>
      <c r="V4" s="32"/>
      <c r="W4" s="32"/>
      <c r="X4" s="29"/>
      <c r="Y4" s="29"/>
      <c r="Z4" s="29"/>
    </row>
    <row r="5" spans="1:26">
      <c r="A5" s="33" t="s">
        <v>19</v>
      </c>
      <c r="B5" s="34">
        <v>1990</v>
      </c>
      <c r="C5" s="34">
        <v>1991</v>
      </c>
      <c r="D5" s="34">
        <v>1992</v>
      </c>
      <c r="E5" s="34">
        <v>1993</v>
      </c>
      <c r="F5" s="34">
        <v>1994</v>
      </c>
      <c r="G5" s="34">
        <v>1995</v>
      </c>
      <c r="H5" s="34">
        <v>1996</v>
      </c>
      <c r="I5" s="34">
        <v>1997</v>
      </c>
      <c r="J5" s="34">
        <v>1998</v>
      </c>
      <c r="K5" s="34">
        <v>1999</v>
      </c>
      <c r="L5" s="34">
        <v>2000</v>
      </c>
      <c r="M5" s="34">
        <v>2001</v>
      </c>
      <c r="N5" s="34">
        <v>2002</v>
      </c>
      <c r="O5" s="34">
        <v>2003</v>
      </c>
      <c r="P5" s="34">
        <v>2004</v>
      </c>
      <c r="Q5" s="34">
        <v>2005</v>
      </c>
      <c r="R5" s="34">
        <v>2006</v>
      </c>
      <c r="S5" s="34">
        <v>2007</v>
      </c>
      <c r="T5" s="34">
        <v>2008</v>
      </c>
      <c r="U5" s="34">
        <v>2009</v>
      </c>
      <c r="V5" s="34">
        <v>2010</v>
      </c>
      <c r="W5" s="34">
        <v>2011</v>
      </c>
      <c r="X5" s="35">
        <v>2012</v>
      </c>
      <c r="Y5" s="35">
        <v>2013</v>
      </c>
      <c r="Z5" s="35">
        <v>2014</v>
      </c>
    </row>
    <row r="6" spans="1:26">
      <c r="A6" s="32" t="s">
        <v>20</v>
      </c>
      <c r="B6" s="36">
        <v>121</v>
      </c>
      <c r="C6" s="36">
        <v>105</v>
      </c>
      <c r="D6" s="36">
        <v>106</v>
      </c>
      <c r="E6" s="36">
        <v>112</v>
      </c>
      <c r="F6" s="36">
        <v>108</v>
      </c>
      <c r="G6" s="36">
        <v>107</v>
      </c>
      <c r="H6" s="36">
        <v>156.839</v>
      </c>
      <c r="I6" s="36">
        <v>160.726</v>
      </c>
      <c r="J6" s="36">
        <v>129.822</v>
      </c>
      <c r="K6" s="36">
        <v>621.18600000000004</v>
      </c>
      <c r="L6" s="36">
        <v>587.48699999999997</v>
      </c>
      <c r="M6" s="36">
        <v>584.02300000000002</v>
      </c>
      <c r="N6" s="85">
        <v>506.19480387772796</v>
      </c>
      <c r="O6" s="85">
        <v>509.39177486760894</v>
      </c>
      <c r="P6" s="85">
        <v>512.52819088757553</v>
      </c>
      <c r="Q6" s="85">
        <v>515.66460690754218</v>
      </c>
      <c r="R6" s="85">
        <v>447.53556768943645</v>
      </c>
      <c r="S6" s="85">
        <v>379.40652847133066</v>
      </c>
      <c r="T6" s="85">
        <v>309.31518569427067</v>
      </c>
      <c r="U6" s="90">
        <v>274.6309732011984</v>
      </c>
      <c r="V6" s="90">
        <v>239.94676070812613</v>
      </c>
      <c r="W6" s="90">
        <v>205.2625482150539</v>
      </c>
      <c r="X6" s="90">
        <v>205.2625482150539</v>
      </c>
      <c r="Y6" s="90">
        <v>205.2625482150539</v>
      </c>
      <c r="Z6" s="90">
        <v>205.2625482150539</v>
      </c>
    </row>
    <row r="7" spans="1:26">
      <c r="A7" s="32" t="s">
        <v>21</v>
      </c>
      <c r="B7" s="36">
        <v>177</v>
      </c>
      <c r="C7" s="36">
        <v>151</v>
      </c>
      <c r="D7" s="36">
        <v>159</v>
      </c>
      <c r="E7" s="36">
        <v>172</v>
      </c>
      <c r="F7" s="36">
        <v>183</v>
      </c>
      <c r="G7" s="36">
        <v>203</v>
      </c>
      <c r="H7" s="36">
        <v>152.239</v>
      </c>
      <c r="I7" s="36">
        <v>148.35</v>
      </c>
      <c r="J7" s="36">
        <v>146.785</v>
      </c>
      <c r="K7" s="36">
        <v>257.72899999999998</v>
      </c>
      <c r="L7" s="36">
        <v>259.91300000000001</v>
      </c>
      <c r="M7" s="36">
        <v>266.58100000000002</v>
      </c>
      <c r="N7" s="85">
        <v>177.58125253333353</v>
      </c>
      <c r="O7" s="85">
        <v>183.66925700672482</v>
      </c>
      <c r="P7" s="85">
        <v>189.23679527307573</v>
      </c>
      <c r="Q7" s="85">
        <v>194.28869091771975</v>
      </c>
      <c r="R7" s="85">
        <v>178.24494020737131</v>
      </c>
      <c r="S7" s="85">
        <v>162.20118949702288</v>
      </c>
      <c r="T7" s="85">
        <v>145.6993124673748</v>
      </c>
      <c r="U7" s="90">
        <v>171.43854075669984</v>
      </c>
      <c r="V7" s="90">
        <v>197.17776904602488</v>
      </c>
      <c r="W7" s="90">
        <v>222.91699733534995</v>
      </c>
      <c r="X7" s="90">
        <v>222.91699733534995</v>
      </c>
      <c r="Y7" s="90">
        <v>222.91699733534995</v>
      </c>
      <c r="Z7" s="90">
        <v>222.91699733534995</v>
      </c>
    </row>
    <row r="8" spans="1:26">
      <c r="A8" s="32" t="s">
        <v>22</v>
      </c>
      <c r="B8" s="36">
        <v>611</v>
      </c>
      <c r="C8" s="36">
        <v>638</v>
      </c>
      <c r="D8" s="36">
        <v>662</v>
      </c>
      <c r="E8" s="36">
        <v>568</v>
      </c>
      <c r="F8" s="36">
        <v>550</v>
      </c>
      <c r="G8" s="36">
        <v>589</v>
      </c>
      <c r="H8" s="36">
        <v>355.84699999999998</v>
      </c>
      <c r="I8" s="36">
        <v>355.74400000000003</v>
      </c>
      <c r="J8" s="36">
        <v>354.01600000000002</v>
      </c>
      <c r="K8" s="36">
        <v>400.39400000000001</v>
      </c>
      <c r="L8" s="36">
        <v>446.77199999999999</v>
      </c>
      <c r="M8" s="36">
        <v>448.95499999999998</v>
      </c>
      <c r="N8" s="85">
        <v>444.71835865673125</v>
      </c>
      <c r="O8" s="85">
        <v>437.11409958719656</v>
      </c>
      <c r="P8" s="85">
        <v>429.37815050537665</v>
      </c>
      <c r="Q8" s="85">
        <v>421.59175913962383</v>
      </c>
      <c r="R8" s="85">
        <v>407.70174816898924</v>
      </c>
      <c r="S8" s="85">
        <v>393.81173719835465</v>
      </c>
      <c r="T8" s="85">
        <v>379.90311161210411</v>
      </c>
      <c r="U8" s="90">
        <v>391.49127602255675</v>
      </c>
      <c r="V8" s="90">
        <v>403.07944043300938</v>
      </c>
      <c r="W8" s="90">
        <v>414.66760484346207</v>
      </c>
      <c r="X8" s="90">
        <v>414.66760484346207</v>
      </c>
      <c r="Y8" s="90">
        <v>414.66760484346207</v>
      </c>
      <c r="Z8" s="90">
        <v>414.66760484346207</v>
      </c>
    </row>
    <row r="9" spans="1:26">
      <c r="A9" s="32" t="s">
        <v>23</v>
      </c>
      <c r="B9" s="36">
        <v>47</v>
      </c>
      <c r="C9" s="36">
        <v>43</v>
      </c>
      <c r="D9" s="36">
        <v>45</v>
      </c>
      <c r="E9" s="36">
        <v>41</v>
      </c>
      <c r="F9" s="36">
        <v>49</v>
      </c>
      <c r="G9" s="36">
        <v>42</v>
      </c>
      <c r="H9" s="36">
        <v>38.542000000000002</v>
      </c>
      <c r="I9" s="36">
        <v>39.051000000000002</v>
      </c>
      <c r="J9" s="36">
        <v>39.612000000000002</v>
      </c>
      <c r="K9" s="36">
        <v>45.146999999999998</v>
      </c>
      <c r="L9" s="36">
        <v>46.164000000000001</v>
      </c>
      <c r="M9" s="36">
        <v>47.48</v>
      </c>
      <c r="N9" s="85">
        <v>29.737831430045389</v>
      </c>
      <c r="O9" s="85">
        <v>29.537325079327431</v>
      </c>
      <c r="P9" s="85">
        <v>29.336241450621273</v>
      </c>
      <c r="Q9" s="85">
        <v>29.135157821915111</v>
      </c>
      <c r="R9" s="85">
        <v>26.040285513746738</v>
      </c>
      <c r="S9" s="85">
        <v>22.945413205578362</v>
      </c>
      <c r="T9" s="85">
        <v>19.85054089783603</v>
      </c>
      <c r="U9" s="90">
        <v>18.899845154362207</v>
      </c>
      <c r="V9" s="90">
        <v>17.949149410888385</v>
      </c>
      <c r="W9" s="90">
        <v>16.998453667414562</v>
      </c>
      <c r="X9" s="90">
        <v>16.998453667414562</v>
      </c>
      <c r="Y9" s="90">
        <v>16.998453667414562</v>
      </c>
      <c r="Z9" s="90">
        <v>16.998453667414562</v>
      </c>
    </row>
    <row r="10" spans="1:26">
      <c r="A10" s="32" t="s">
        <v>24</v>
      </c>
      <c r="B10" s="36">
        <v>157</v>
      </c>
      <c r="C10" s="36">
        <v>197</v>
      </c>
      <c r="D10" s="36">
        <v>198</v>
      </c>
      <c r="E10" s="36">
        <v>125</v>
      </c>
      <c r="F10" s="36">
        <v>125</v>
      </c>
      <c r="G10" s="36">
        <v>134</v>
      </c>
      <c r="H10" s="36">
        <v>100.66500000000001</v>
      </c>
      <c r="I10" s="36">
        <v>105.914</v>
      </c>
      <c r="J10" s="36">
        <v>105.32299999999999</v>
      </c>
      <c r="K10" s="36">
        <v>114.739</v>
      </c>
      <c r="L10" s="36">
        <v>118.03700000000001</v>
      </c>
      <c r="M10" s="36">
        <v>124.878</v>
      </c>
      <c r="N10" s="85">
        <v>53.960663204301134</v>
      </c>
      <c r="O10" s="85">
        <v>56.058538972936908</v>
      </c>
      <c r="P10" s="85">
        <v>58.145572149657475</v>
      </c>
      <c r="Q10" s="85">
        <v>60.232605326378057</v>
      </c>
      <c r="R10" s="85">
        <v>61.094884335300371</v>
      </c>
      <c r="S10" s="85">
        <v>61.957163344222678</v>
      </c>
      <c r="T10" s="85">
        <v>62.8194423493836</v>
      </c>
      <c r="U10" s="90">
        <v>57.985369709570115</v>
      </c>
      <c r="V10" s="90">
        <v>53.15129706975663</v>
      </c>
      <c r="W10" s="90">
        <v>48.317224429943145</v>
      </c>
      <c r="X10" s="90">
        <v>48.317224429943145</v>
      </c>
      <c r="Y10" s="90">
        <v>48.317224429943145</v>
      </c>
      <c r="Z10" s="90">
        <v>48.317224429943145</v>
      </c>
    </row>
    <row r="11" spans="1:26">
      <c r="A11" s="32" t="s">
        <v>25</v>
      </c>
      <c r="B11" s="36">
        <v>27</v>
      </c>
      <c r="C11" s="36">
        <v>24</v>
      </c>
      <c r="D11" s="36">
        <v>24</v>
      </c>
      <c r="E11" s="36">
        <v>22</v>
      </c>
      <c r="F11" s="36">
        <v>22</v>
      </c>
      <c r="G11" s="36">
        <v>22</v>
      </c>
      <c r="H11" s="36">
        <v>16.515999999999998</v>
      </c>
      <c r="I11" s="36">
        <v>16.927</v>
      </c>
      <c r="J11" s="36">
        <v>16.766999999999999</v>
      </c>
      <c r="K11" s="36">
        <v>27.05</v>
      </c>
      <c r="L11" s="36">
        <v>27.341999999999999</v>
      </c>
      <c r="M11" s="36">
        <v>27.638000000000002</v>
      </c>
      <c r="N11" s="85">
        <v>17.63167939735871</v>
      </c>
      <c r="O11" s="85">
        <v>18.887135180273315</v>
      </c>
      <c r="P11" s="85">
        <v>20.107288991495018</v>
      </c>
      <c r="Q11" s="85">
        <v>21.327442802716721</v>
      </c>
      <c r="R11" s="85">
        <v>21.806464009311814</v>
      </c>
      <c r="S11" s="85">
        <v>22.285485215906906</v>
      </c>
      <c r="T11" s="85">
        <v>22.762258771113938</v>
      </c>
      <c r="U11" s="90">
        <v>24.959099445603133</v>
      </c>
      <c r="V11" s="90">
        <v>27.155940120092328</v>
      </c>
      <c r="W11" s="90">
        <v>29.35278079458152</v>
      </c>
      <c r="X11" s="90">
        <v>29.35278079458152</v>
      </c>
      <c r="Y11" s="90">
        <v>29.35278079458152</v>
      </c>
      <c r="Z11" s="90">
        <v>29.35278079458152</v>
      </c>
    </row>
    <row r="12" spans="1:26">
      <c r="A12" s="32" t="s">
        <v>26</v>
      </c>
      <c r="B12" s="36">
        <v>284</v>
      </c>
      <c r="C12" s="36">
        <v>264</v>
      </c>
      <c r="D12" s="36">
        <v>259</v>
      </c>
      <c r="E12" s="36">
        <v>260</v>
      </c>
      <c r="F12" s="36">
        <v>256</v>
      </c>
      <c r="G12" s="36">
        <v>256</v>
      </c>
      <c r="H12" s="36">
        <v>179.59299999999999</v>
      </c>
      <c r="I12" s="36">
        <v>186.411</v>
      </c>
      <c r="J12" s="36">
        <v>188.989</v>
      </c>
      <c r="K12" s="36">
        <v>244.72399999999999</v>
      </c>
      <c r="L12" s="36">
        <v>253.78899999999999</v>
      </c>
      <c r="M12" s="36">
        <v>263.93099999999998</v>
      </c>
      <c r="N12" s="85">
        <v>353.92939825847623</v>
      </c>
      <c r="O12" s="85">
        <v>365.43890464595603</v>
      </c>
      <c r="P12" s="85">
        <v>376.40831884651254</v>
      </c>
      <c r="Q12" s="85">
        <v>387.32407455116356</v>
      </c>
      <c r="R12" s="85">
        <v>372.19872461834348</v>
      </c>
      <c r="S12" s="85">
        <v>357.07337468552339</v>
      </c>
      <c r="T12" s="85">
        <v>340.82818876482543</v>
      </c>
      <c r="U12" s="90">
        <v>319.44851675048074</v>
      </c>
      <c r="V12" s="90">
        <v>298.06884473613604</v>
      </c>
      <c r="W12" s="90">
        <v>276.68917272179129</v>
      </c>
      <c r="X12" s="90">
        <v>276.68917272179129</v>
      </c>
      <c r="Y12" s="90">
        <v>276.68917272179129</v>
      </c>
      <c r="Z12" s="90">
        <v>276.68917272179129</v>
      </c>
    </row>
    <row r="13" spans="1:26">
      <c r="A13" s="32" t="s">
        <v>27</v>
      </c>
      <c r="B13" s="36">
        <v>4</v>
      </c>
      <c r="C13" s="36">
        <v>4</v>
      </c>
      <c r="D13" s="36">
        <v>5</v>
      </c>
      <c r="E13" s="36">
        <v>6</v>
      </c>
      <c r="F13" s="36">
        <v>6</v>
      </c>
      <c r="G13" s="36">
        <v>5</v>
      </c>
      <c r="H13" s="36">
        <v>5.1070000000000002</v>
      </c>
      <c r="I13" s="36">
        <v>5.3239999999999998</v>
      </c>
      <c r="J13" s="36">
        <v>5.4710000000000001</v>
      </c>
      <c r="K13" s="36">
        <v>16.61</v>
      </c>
      <c r="L13" s="36">
        <v>16.937999999999999</v>
      </c>
      <c r="M13" s="36">
        <v>17.396000000000001</v>
      </c>
      <c r="N13" s="85">
        <v>6.7642821767629018</v>
      </c>
      <c r="O13" s="85">
        <v>6.9570817546516457</v>
      </c>
      <c r="P13" s="85">
        <v>7.1498813325403896</v>
      </c>
      <c r="Q13" s="85">
        <v>7.3426809104291335</v>
      </c>
      <c r="R13" s="85">
        <v>6.2000765752764222</v>
      </c>
      <c r="S13" s="85">
        <v>5.0574722401237109</v>
      </c>
      <c r="T13" s="85">
        <v>3.9148679050145074</v>
      </c>
      <c r="U13" s="90">
        <v>3.8954540888226119</v>
      </c>
      <c r="V13" s="90">
        <v>3.8760402726307164</v>
      </c>
      <c r="W13" s="90">
        <v>3.8566264564388208</v>
      </c>
      <c r="X13" s="90">
        <v>3.8566264564388208</v>
      </c>
      <c r="Y13" s="90">
        <v>3.8566264564388208</v>
      </c>
      <c r="Z13" s="90">
        <v>3.8566264564388208</v>
      </c>
    </row>
    <row r="14" spans="1:26">
      <c r="A14" s="32" t="s">
        <v>29</v>
      </c>
      <c r="B14" s="36">
        <v>42</v>
      </c>
      <c r="C14" s="36">
        <v>42</v>
      </c>
      <c r="D14" s="36">
        <v>50</v>
      </c>
      <c r="E14" s="36">
        <v>46</v>
      </c>
      <c r="F14" s="36">
        <v>43</v>
      </c>
      <c r="G14" s="36">
        <v>42</v>
      </c>
      <c r="H14" s="36">
        <v>29.806000000000001</v>
      </c>
      <c r="I14" s="36">
        <v>30.702999999999999</v>
      </c>
      <c r="J14" s="36">
        <v>31.004999999999999</v>
      </c>
      <c r="K14" s="36">
        <v>41.430999999999997</v>
      </c>
      <c r="L14" s="36">
        <v>41.917000000000002</v>
      </c>
      <c r="M14" s="36">
        <v>43.97</v>
      </c>
      <c r="N14" s="85">
        <v>22.912119001709602</v>
      </c>
      <c r="O14" s="85">
        <v>23.65923686255017</v>
      </c>
      <c r="P14" s="85">
        <v>24.383387632409136</v>
      </c>
      <c r="Q14" s="85">
        <v>25.107538402268098</v>
      </c>
      <c r="R14" s="85">
        <v>24.637839646587597</v>
      </c>
      <c r="S14" s="85">
        <v>24.168140890907097</v>
      </c>
      <c r="T14" s="85">
        <v>23.698413542450417</v>
      </c>
      <c r="U14" s="90">
        <v>22.719845893192442</v>
      </c>
      <c r="V14" s="90">
        <v>21.741278243934467</v>
      </c>
      <c r="W14" s="90">
        <v>20.762710594676488</v>
      </c>
      <c r="X14" s="90">
        <v>20.762710594676488</v>
      </c>
      <c r="Y14" s="90">
        <v>20.762710594676488</v>
      </c>
      <c r="Z14" s="90">
        <v>20.762710594676488</v>
      </c>
    </row>
    <row r="15" spans="1:26">
      <c r="A15" s="32" t="s">
        <v>30</v>
      </c>
      <c r="B15" s="36">
        <v>234</v>
      </c>
      <c r="C15" s="36">
        <v>238</v>
      </c>
      <c r="D15" s="36">
        <v>239</v>
      </c>
      <c r="E15" s="36">
        <v>288</v>
      </c>
      <c r="F15" s="36">
        <v>271</v>
      </c>
      <c r="G15" s="36">
        <v>247</v>
      </c>
      <c r="H15" s="36">
        <v>426.75900000000001</v>
      </c>
      <c r="I15" s="36">
        <v>439.11099999999999</v>
      </c>
      <c r="J15" s="36">
        <v>459.29399999999998</v>
      </c>
      <c r="K15" s="36">
        <v>439.798</v>
      </c>
      <c r="L15" s="36">
        <v>333.476</v>
      </c>
      <c r="M15" s="36">
        <v>333.88600000000002</v>
      </c>
      <c r="N15" s="85">
        <v>268.19975762012007</v>
      </c>
      <c r="O15" s="85">
        <v>267.60761152674485</v>
      </c>
      <c r="P15" s="85">
        <v>266.76038094791278</v>
      </c>
      <c r="Q15" s="85">
        <v>265.65963983096083</v>
      </c>
      <c r="R15" s="85">
        <v>245.65761829887387</v>
      </c>
      <c r="S15" s="85">
        <v>225.65559676678694</v>
      </c>
      <c r="T15" s="85">
        <v>205.51336871896984</v>
      </c>
      <c r="U15" s="90">
        <v>191.97439976730553</v>
      </c>
      <c r="V15" s="90">
        <v>178.43543081564121</v>
      </c>
      <c r="W15" s="90">
        <v>164.89646186397687</v>
      </c>
      <c r="X15" s="90">
        <v>164.89646186397687</v>
      </c>
      <c r="Y15" s="90">
        <v>164.89646186397687</v>
      </c>
      <c r="Z15" s="90">
        <v>164.89646186397687</v>
      </c>
    </row>
    <row r="16" spans="1:26">
      <c r="A16" s="32" t="s">
        <v>31</v>
      </c>
      <c r="B16" s="36">
        <v>323</v>
      </c>
      <c r="C16" s="36">
        <v>308</v>
      </c>
      <c r="D16" s="36">
        <v>292</v>
      </c>
      <c r="E16" s="36">
        <v>276</v>
      </c>
      <c r="F16" s="36">
        <v>261</v>
      </c>
      <c r="G16" s="36">
        <v>245</v>
      </c>
      <c r="H16" s="36">
        <v>228.57900000000001</v>
      </c>
      <c r="I16" s="36">
        <v>215.53899999999999</v>
      </c>
      <c r="J16" s="36">
        <v>199.13399999999999</v>
      </c>
      <c r="K16" s="36">
        <v>183.89699999999999</v>
      </c>
      <c r="L16" s="36">
        <v>173.01900000000001</v>
      </c>
      <c r="M16" s="36">
        <v>157.238</v>
      </c>
      <c r="N16" s="85">
        <v>329.56318573579716</v>
      </c>
      <c r="O16" s="85">
        <v>322.34180918867895</v>
      </c>
      <c r="P16" s="85">
        <v>315.12043264156074</v>
      </c>
      <c r="Q16" s="85">
        <v>307.89905609444253</v>
      </c>
      <c r="R16" s="85">
        <v>295.21552240116483</v>
      </c>
      <c r="S16" s="85">
        <v>282.53198870788714</v>
      </c>
      <c r="T16" s="85">
        <v>252.60300680730472</v>
      </c>
      <c r="U16" s="90">
        <v>224.19884058066103</v>
      </c>
      <c r="V16" s="90">
        <v>198.90475689604</v>
      </c>
      <c r="W16" s="90">
        <v>197.52798227035444</v>
      </c>
      <c r="X16" s="90">
        <v>187.19158796444896</v>
      </c>
      <c r="Y16" s="90">
        <v>176.85519365854347</v>
      </c>
      <c r="Z16" s="90">
        <v>166.51879935263798</v>
      </c>
    </row>
    <row r="17" spans="1:26">
      <c r="A17" s="32" t="s">
        <v>32</v>
      </c>
      <c r="B17" s="36">
        <v>300</v>
      </c>
      <c r="C17" s="36">
        <v>303</v>
      </c>
      <c r="D17" s="36">
        <v>305</v>
      </c>
      <c r="E17" s="36">
        <v>307</v>
      </c>
      <c r="F17" s="36">
        <v>309</v>
      </c>
      <c r="G17" s="36">
        <v>311</v>
      </c>
      <c r="H17" s="36">
        <v>312.92500000000001</v>
      </c>
      <c r="I17" s="36">
        <v>308.66199999999998</v>
      </c>
      <c r="J17" s="36">
        <v>304.28899999999999</v>
      </c>
      <c r="K17" s="36">
        <v>307.142</v>
      </c>
      <c r="L17" s="36">
        <v>295.245</v>
      </c>
      <c r="M17" s="36">
        <v>289.99</v>
      </c>
      <c r="N17" s="85">
        <v>337.96228349025273</v>
      </c>
      <c r="O17" s="85">
        <v>321.10225274459123</v>
      </c>
      <c r="P17" s="85">
        <v>304.24222199892972</v>
      </c>
      <c r="Q17" s="85">
        <v>287.38219125326822</v>
      </c>
      <c r="R17" s="85">
        <v>267.12242384588666</v>
      </c>
      <c r="S17" s="85">
        <v>246.8626564385051</v>
      </c>
      <c r="T17" s="85">
        <v>236.35826811385985</v>
      </c>
      <c r="U17" s="90">
        <v>225.25436287585234</v>
      </c>
      <c r="V17" s="90">
        <v>213.41059557023834</v>
      </c>
      <c r="W17" s="90">
        <v>210.48582118800093</v>
      </c>
      <c r="X17" s="90">
        <v>198.6700695960678</v>
      </c>
      <c r="Y17" s="90">
        <v>186.85431800413468</v>
      </c>
      <c r="Z17" s="90">
        <v>175.03856641220156</v>
      </c>
    </row>
    <row r="18" spans="1:26">
      <c r="A18" s="32" t="s">
        <v>33</v>
      </c>
      <c r="B18" s="36">
        <v>5233</v>
      </c>
      <c r="C18" s="36">
        <v>5003</v>
      </c>
      <c r="D18" s="36">
        <v>4854</v>
      </c>
      <c r="E18" s="36">
        <v>4926</v>
      </c>
      <c r="F18" s="36">
        <v>5359</v>
      </c>
      <c r="G18" s="36">
        <v>4726</v>
      </c>
      <c r="H18" s="36">
        <v>4720.9269999999997</v>
      </c>
      <c r="I18" s="36">
        <v>4243.9849999999997</v>
      </c>
      <c r="J18" s="36">
        <v>4280.1189999999997</v>
      </c>
      <c r="K18" s="36">
        <v>4510.9210000000003</v>
      </c>
      <c r="L18" s="36">
        <v>4687.9160000000002</v>
      </c>
      <c r="M18" s="36">
        <v>4389.6670000000004</v>
      </c>
      <c r="N18" s="85">
        <v>3256.02989263262</v>
      </c>
      <c r="O18" s="90">
        <v>3346.3808519088302</v>
      </c>
      <c r="P18" s="90">
        <v>3436.7318111850404</v>
      </c>
      <c r="Q18" s="90">
        <v>3069.0494184512263</v>
      </c>
      <c r="R18" s="85">
        <v>3382.9920896082904</v>
      </c>
      <c r="S18" s="85">
        <v>3696.9347607653544</v>
      </c>
      <c r="T18" s="85">
        <v>4010.8767320416882</v>
      </c>
      <c r="U18" s="90">
        <v>4061.0194186020108</v>
      </c>
      <c r="V18" s="90">
        <v>4111.1621051623333</v>
      </c>
      <c r="W18" s="90">
        <v>4287.8759942091983</v>
      </c>
      <c r="X18" s="90">
        <v>4287.8759942091983</v>
      </c>
      <c r="Y18" s="90">
        <v>4287.8759942091983</v>
      </c>
      <c r="Z18" s="90">
        <v>4287.8759942091983</v>
      </c>
    </row>
    <row r="19" spans="1:26">
      <c r="A19" s="29"/>
      <c r="B19" s="36"/>
      <c r="C19" s="36"/>
      <c r="D19" s="36"/>
      <c r="E19" s="36"/>
      <c r="F19" s="36"/>
      <c r="G19" s="36"/>
      <c r="H19" s="36"/>
      <c r="I19" s="36"/>
      <c r="J19" s="36"/>
      <c r="K19" s="36"/>
      <c r="L19" s="36"/>
      <c r="M19" s="36"/>
      <c r="N19" s="90"/>
      <c r="O19" s="90"/>
      <c r="P19" s="90"/>
      <c r="Q19" s="90"/>
      <c r="R19" s="36"/>
      <c r="S19" s="36"/>
      <c r="T19" s="36"/>
      <c r="U19" s="36"/>
      <c r="V19" s="36"/>
      <c r="W19" s="36"/>
      <c r="X19" s="36"/>
      <c r="Y19" s="36"/>
      <c r="Z19" s="29"/>
    </row>
    <row r="20" spans="1:26">
      <c r="A20" s="29"/>
      <c r="B20" s="36"/>
      <c r="C20" s="36"/>
      <c r="D20" s="36"/>
      <c r="E20" s="36"/>
      <c r="F20" s="36"/>
      <c r="G20" s="36"/>
      <c r="H20" s="36"/>
      <c r="I20" s="36"/>
      <c r="J20" s="36"/>
      <c r="K20" s="36"/>
      <c r="L20" s="36"/>
      <c r="M20" s="36"/>
      <c r="N20" s="90"/>
      <c r="O20" s="90"/>
      <c r="P20" s="90"/>
      <c r="Q20" s="90"/>
      <c r="R20" s="36"/>
      <c r="S20" s="36"/>
      <c r="T20" s="36"/>
      <c r="U20" s="36"/>
      <c r="V20" s="36"/>
      <c r="W20" s="36"/>
      <c r="X20" s="36"/>
      <c r="Y20" s="36"/>
      <c r="Z20" s="29"/>
    </row>
    <row r="21" spans="1:26">
      <c r="A21" s="29" t="s">
        <v>36</v>
      </c>
      <c r="B21" s="74">
        <f>SUM(B6:B18)</f>
        <v>7560</v>
      </c>
      <c r="C21" s="74">
        <f t="shared" ref="C21:W21" si="0">SUM(C6:C18)</f>
        <v>7320</v>
      </c>
      <c r="D21" s="74">
        <f t="shared" si="0"/>
        <v>7198</v>
      </c>
      <c r="E21" s="74">
        <f t="shared" si="0"/>
        <v>7149</v>
      </c>
      <c r="F21" s="74">
        <f t="shared" si="0"/>
        <v>7542</v>
      </c>
      <c r="G21" s="74">
        <f t="shared" si="0"/>
        <v>6929</v>
      </c>
      <c r="H21" s="74">
        <f t="shared" si="0"/>
        <v>6724.3439999999991</v>
      </c>
      <c r="I21" s="74">
        <f t="shared" si="0"/>
        <v>6256.4470000000001</v>
      </c>
      <c r="J21" s="74">
        <f t="shared" si="0"/>
        <v>6260.6260000000002</v>
      </c>
      <c r="K21" s="74">
        <f t="shared" si="0"/>
        <v>7210.768</v>
      </c>
      <c r="L21" s="74">
        <f t="shared" si="0"/>
        <v>7288.0150000000003</v>
      </c>
      <c r="M21" s="71">
        <f t="shared" si="0"/>
        <v>6995.6329999999998</v>
      </c>
      <c r="N21" s="90">
        <f t="shared" si="0"/>
        <v>5805.1855080152363</v>
      </c>
      <c r="O21" s="90">
        <f t="shared" si="0"/>
        <v>5888.1458793260717</v>
      </c>
      <c r="P21" s="90">
        <f t="shared" si="0"/>
        <v>5969.5286738427076</v>
      </c>
      <c r="Q21" s="90">
        <f t="shared" si="0"/>
        <v>5592.0048624096544</v>
      </c>
      <c r="R21" s="74">
        <f t="shared" si="0"/>
        <v>5736.4481849185795</v>
      </c>
      <c r="S21" s="74">
        <f t="shared" si="0"/>
        <v>5880.8915074275037</v>
      </c>
      <c r="T21" s="74">
        <f t="shared" si="0"/>
        <v>6014.1426976861958</v>
      </c>
      <c r="U21" s="74">
        <f t="shared" si="0"/>
        <v>5987.9159428483163</v>
      </c>
      <c r="V21" s="74">
        <f t="shared" si="0"/>
        <v>5964.0594084848517</v>
      </c>
      <c r="W21" s="74">
        <f t="shared" si="0"/>
        <v>6099.6103785902424</v>
      </c>
      <c r="X21" s="86">
        <f t="shared" ref="X21:Z21" si="1">SUM(X6:X18)</f>
        <v>6077.4582326924037</v>
      </c>
      <c r="Y21" s="86">
        <f t="shared" si="1"/>
        <v>6055.3060867945651</v>
      </c>
      <c r="Z21" s="86">
        <f t="shared" si="1"/>
        <v>6033.1539408967265</v>
      </c>
    </row>
    <row r="22" spans="1:26">
      <c r="A22" s="70" t="s">
        <v>49</v>
      </c>
      <c r="B22" s="74">
        <f>B18</f>
        <v>5233</v>
      </c>
      <c r="C22" s="74">
        <f t="shared" ref="C22:W22" si="2">C18</f>
        <v>5003</v>
      </c>
      <c r="D22" s="74">
        <f t="shared" si="2"/>
        <v>4854</v>
      </c>
      <c r="E22" s="74">
        <f t="shared" si="2"/>
        <v>4926</v>
      </c>
      <c r="F22" s="74">
        <f t="shared" si="2"/>
        <v>5359</v>
      </c>
      <c r="G22" s="74">
        <f t="shared" si="2"/>
        <v>4726</v>
      </c>
      <c r="H22" s="74">
        <f t="shared" si="2"/>
        <v>4720.9269999999997</v>
      </c>
      <c r="I22" s="74">
        <f t="shared" si="2"/>
        <v>4243.9849999999997</v>
      </c>
      <c r="J22" s="74">
        <f t="shared" si="2"/>
        <v>4280.1189999999997</v>
      </c>
      <c r="K22" s="74">
        <f t="shared" si="2"/>
        <v>4510.9210000000003</v>
      </c>
      <c r="L22" s="74">
        <f t="shared" si="2"/>
        <v>4687.9160000000002</v>
      </c>
      <c r="M22" s="74">
        <f t="shared" si="2"/>
        <v>4389.6670000000004</v>
      </c>
      <c r="N22" s="90">
        <f t="shared" si="2"/>
        <v>3256.02989263262</v>
      </c>
      <c r="O22" s="90">
        <f t="shared" si="2"/>
        <v>3346.3808519088302</v>
      </c>
      <c r="P22" s="90">
        <f t="shared" si="2"/>
        <v>3436.7318111850404</v>
      </c>
      <c r="Q22" s="90">
        <f t="shared" si="2"/>
        <v>3069.0494184512263</v>
      </c>
      <c r="R22" s="74">
        <f t="shared" si="2"/>
        <v>3382.9920896082904</v>
      </c>
      <c r="S22" s="74">
        <f t="shared" si="2"/>
        <v>3696.9347607653544</v>
      </c>
      <c r="T22" s="74">
        <f t="shared" si="2"/>
        <v>4010.8767320416882</v>
      </c>
      <c r="U22" s="74">
        <f t="shared" si="2"/>
        <v>4061.0194186020108</v>
      </c>
      <c r="V22" s="74">
        <f t="shared" si="2"/>
        <v>4111.1621051623333</v>
      </c>
      <c r="W22" s="74">
        <f t="shared" si="2"/>
        <v>4287.8759942091983</v>
      </c>
      <c r="X22" s="86">
        <f t="shared" ref="X22:Z22" si="3">X18</f>
        <v>4287.8759942091983</v>
      </c>
      <c r="Y22" s="86">
        <f t="shared" si="3"/>
        <v>4287.8759942091983</v>
      </c>
      <c r="Z22" s="86">
        <f t="shared" si="3"/>
        <v>4287.8759942091983</v>
      </c>
    </row>
    <row r="23" spans="1:26">
      <c r="A23" s="1" t="s">
        <v>51</v>
      </c>
      <c r="B23" s="74">
        <f t="shared" ref="B23:W23" si="4">B21 - B18</f>
        <v>2327</v>
      </c>
      <c r="C23" s="74">
        <f t="shared" si="4"/>
        <v>2317</v>
      </c>
      <c r="D23" s="74">
        <f t="shared" si="4"/>
        <v>2344</v>
      </c>
      <c r="E23" s="74">
        <f t="shared" si="4"/>
        <v>2223</v>
      </c>
      <c r="F23" s="74">
        <f t="shared" si="4"/>
        <v>2183</v>
      </c>
      <c r="G23" s="74">
        <f t="shared" si="4"/>
        <v>2203</v>
      </c>
      <c r="H23" s="74">
        <f t="shared" si="4"/>
        <v>2003.4169999999995</v>
      </c>
      <c r="I23" s="74">
        <f t="shared" si="4"/>
        <v>2012.4620000000004</v>
      </c>
      <c r="J23" s="74">
        <f t="shared" si="4"/>
        <v>1980.5070000000005</v>
      </c>
      <c r="K23" s="74">
        <f t="shared" si="4"/>
        <v>2699.8469999999998</v>
      </c>
      <c r="L23" s="74">
        <f t="shared" si="4"/>
        <v>2600.0990000000002</v>
      </c>
      <c r="M23" s="74">
        <f t="shared" si="4"/>
        <v>2605.9659999999994</v>
      </c>
      <c r="N23" s="90">
        <f t="shared" si="4"/>
        <v>2549.1556153826164</v>
      </c>
      <c r="O23" s="90">
        <f t="shared" si="4"/>
        <v>2541.7650274172415</v>
      </c>
      <c r="P23" s="90">
        <f t="shared" si="4"/>
        <v>2532.7968626576671</v>
      </c>
      <c r="Q23" s="90">
        <f t="shared" si="4"/>
        <v>2522.9554439584281</v>
      </c>
      <c r="R23" s="74">
        <f t="shared" si="4"/>
        <v>2353.4560953102891</v>
      </c>
      <c r="S23" s="74">
        <f t="shared" si="4"/>
        <v>2183.9567466621493</v>
      </c>
      <c r="T23" s="74">
        <f t="shared" si="4"/>
        <v>2003.2659656445076</v>
      </c>
      <c r="U23" s="74">
        <f t="shared" si="4"/>
        <v>1926.8965242463055</v>
      </c>
      <c r="V23" s="74">
        <f t="shared" si="4"/>
        <v>1852.8973033225184</v>
      </c>
      <c r="W23" s="74">
        <f t="shared" si="4"/>
        <v>1811.734384381044</v>
      </c>
      <c r="X23" s="86">
        <f t="shared" ref="X23:Z23" si="5">X21 - X18</f>
        <v>1789.5822384832054</v>
      </c>
      <c r="Y23" s="86">
        <f t="shared" si="5"/>
        <v>1767.4300925853668</v>
      </c>
      <c r="Z23" s="86">
        <f t="shared" si="5"/>
        <v>1745.2779466875281</v>
      </c>
    </row>
    <row r="24" spans="1:26">
      <c r="A24" s="56" t="s">
        <v>44</v>
      </c>
      <c r="B24" s="74"/>
      <c r="C24" s="74"/>
      <c r="D24" s="74"/>
      <c r="E24" s="74"/>
      <c r="F24" s="74"/>
      <c r="G24" s="74"/>
      <c r="H24" s="74"/>
      <c r="I24" s="74"/>
      <c r="J24" s="74"/>
      <c r="K24" s="74"/>
      <c r="L24" s="74"/>
      <c r="M24" s="74"/>
      <c r="N24" s="90">
        <v>1131.0705238551104</v>
      </c>
      <c r="O24" s="90">
        <v>1131.0705238551104</v>
      </c>
      <c r="P24" s="90">
        <v>1131.0705238551104</v>
      </c>
      <c r="Q24" s="90">
        <v>673.03717184508662</v>
      </c>
      <c r="R24" s="74">
        <v>673.03717184508662</v>
      </c>
      <c r="S24" s="74">
        <v>673.03717184508662</v>
      </c>
      <c r="T24" s="74">
        <v>998.60439824500008</v>
      </c>
      <c r="U24" s="74">
        <v>998.60439824500008</v>
      </c>
      <c r="V24" s="74">
        <v>998.60439824500008</v>
      </c>
      <c r="W24" s="74">
        <v>1125.1756007315428</v>
      </c>
      <c r="X24" s="86">
        <v>1125.1756007315428</v>
      </c>
      <c r="Y24" s="86">
        <v>1125.1756007315428</v>
      </c>
      <c r="Z24" s="86">
        <v>1125.1756007315428</v>
      </c>
    </row>
    <row r="25" spans="1:26">
      <c r="A25" s="56" t="s">
        <v>50</v>
      </c>
      <c r="B25" s="74"/>
      <c r="C25" s="74"/>
      <c r="D25" s="74"/>
      <c r="E25" s="74"/>
      <c r="F25" s="74"/>
      <c r="G25" s="74"/>
      <c r="H25" s="74"/>
      <c r="I25" s="74"/>
      <c r="J25" s="74"/>
      <c r="K25" s="74"/>
      <c r="L25" s="74"/>
      <c r="M25" s="74"/>
      <c r="N25" s="74">
        <f>N21 - N24</f>
        <v>4674.1149841601255</v>
      </c>
      <c r="O25" s="74">
        <f t="shared" ref="O25:W25" si="6">O21 - O24</f>
        <v>4757.0753554709609</v>
      </c>
      <c r="P25" s="74">
        <f t="shared" si="6"/>
        <v>4838.4581499875967</v>
      </c>
      <c r="Q25" s="74">
        <f t="shared" si="6"/>
        <v>4918.9676905645674</v>
      </c>
      <c r="R25" s="74">
        <f t="shared" si="6"/>
        <v>5063.4110130734925</v>
      </c>
      <c r="S25" s="74">
        <f t="shared" si="6"/>
        <v>5207.8543355824168</v>
      </c>
      <c r="T25" s="74">
        <f t="shared" si="6"/>
        <v>5015.5382994411957</v>
      </c>
      <c r="U25" s="74">
        <f t="shared" si="6"/>
        <v>4989.3115446033162</v>
      </c>
      <c r="V25" s="74">
        <f t="shared" si="6"/>
        <v>4965.4550102398516</v>
      </c>
      <c r="W25" s="74">
        <f t="shared" si="6"/>
        <v>4974.4347778586998</v>
      </c>
      <c r="X25" s="86">
        <f t="shared" ref="X25:Z25" si="7">X21 - X24</f>
        <v>4952.2826319608612</v>
      </c>
      <c r="Y25" s="86">
        <f t="shared" si="7"/>
        <v>4930.1304860630225</v>
      </c>
      <c r="Z25" s="86">
        <f t="shared" si="7"/>
        <v>4907.9783401651839</v>
      </c>
    </row>
    <row r="26" spans="1:26">
      <c r="A26" s="56" t="s">
        <v>45</v>
      </c>
      <c r="B26" s="74"/>
      <c r="C26" s="74"/>
      <c r="D26" s="74"/>
      <c r="E26" s="74"/>
      <c r="F26" s="74"/>
      <c r="G26" s="74"/>
      <c r="H26" s="74"/>
      <c r="I26" s="74"/>
      <c r="J26" s="74"/>
      <c r="K26" s="74"/>
      <c r="L26" s="74"/>
      <c r="M26" s="74"/>
      <c r="N26" s="74">
        <f t="shared" ref="N26:W26" si="8">N18 - N24</f>
        <v>2124.9593687775096</v>
      </c>
      <c r="O26" s="74">
        <f t="shared" si="8"/>
        <v>2215.3103280537198</v>
      </c>
      <c r="P26" s="74">
        <f t="shared" si="8"/>
        <v>2305.66128732993</v>
      </c>
      <c r="Q26" s="74">
        <f t="shared" si="8"/>
        <v>2396.0122466061398</v>
      </c>
      <c r="R26" s="74">
        <f t="shared" si="8"/>
        <v>2709.9549177632039</v>
      </c>
      <c r="S26" s="74">
        <f t="shared" si="8"/>
        <v>3023.8975889202679</v>
      </c>
      <c r="T26" s="74">
        <f t="shared" si="8"/>
        <v>3012.2723337966881</v>
      </c>
      <c r="U26" s="74">
        <f t="shared" si="8"/>
        <v>3062.4150203570107</v>
      </c>
      <c r="V26" s="74">
        <f t="shared" si="8"/>
        <v>3112.5577069173332</v>
      </c>
      <c r="W26" s="74">
        <f t="shared" si="8"/>
        <v>3162.7003934776558</v>
      </c>
      <c r="X26" s="86">
        <f t="shared" ref="X26:Z26" si="9">X18 - X24</f>
        <v>3162.7003934776558</v>
      </c>
      <c r="Y26" s="86">
        <f t="shared" si="9"/>
        <v>3162.7003934776558</v>
      </c>
      <c r="Z26" s="86">
        <f t="shared" si="9"/>
        <v>3162.7003934776558</v>
      </c>
    </row>
    <row r="27" spans="1:26">
      <c r="A27" s="30"/>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spans="1:26">
      <c r="A28" s="30"/>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ColWidth="8.83203125" defaultRowHeight="14" x14ac:dyDescent="0"/>
  <cols>
    <col min="1" max="1" width="35.5" bestFit="1" customWidth="1"/>
  </cols>
  <sheetData>
    <row r="1" spans="1:30">
      <c r="A1" s="40"/>
      <c r="B1" s="40"/>
      <c r="C1" s="42" t="s">
        <v>40</v>
      </c>
      <c r="D1" s="42"/>
      <c r="E1" s="42"/>
      <c r="F1" s="42"/>
      <c r="G1" s="40"/>
      <c r="H1" s="40"/>
      <c r="I1" s="40"/>
      <c r="J1" s="40"/>
      <c r="K1" s="40"/>
      <c r="L1" s="40"/>
      <c r="M1" s="40"/>
      <c r="N1" s="40"/>
      <c r="O1" s="40"/>
      <c r="P1" s="40"/>
      <c r="Q1" s="40"/>
      <c r="R1" s="39"/>
      <c r="S1" s="40"/>
      <c r="T1" s="40"/>
      <c r="U1" s="40"/>
      <c r="V1" s="40"/>
      <c r="W1" s="40"/>
      <c r="X1" s="40"/>
      <c r="Y1" s="40"/>
      <c r="Z1" s="40"/>
      <c r="AA1" s="40"/>
      <c r="AB1" s="37"/>
      <c r="AC1" s="37"/>
      <c r="AD1" s="37"/>
    </row>
    <row r="2" spans="1:30">
      <c r="A2" s="40"/>
      <c r="B2" s="40"/>
      <c r="C2" s="42" t="s">
        <v>41</v>
      </c>
      <c r="D2" s="42"/>
      <c r="E2" s="42"/>
      <c r="F2" s="42"/>
      <c r="G2" s="40"/>
      <c r="H2" s="40"/>
      <c r="I2" s="40"/>
      <c r="J2" s="40"/>
      <c r="K2" s="40"/>
      <c r="L2" s="40"/>
      <c r="M2" s="40"/>
      <c r="N2" s="40"/>
      <c r="O2" s="40"/>
      <c r="P2" s="40"/>
      <c r="Q2" s="40"/>
      <c r="R2" s="39"/>
      <c r="S2" s="40"/>
      <c r="T2" s="40"/>
      <c r="U2" s="40"/>
      <c r="V2" s="40"/>
      <c r="W2" s="40"/>
      <c r="X2" s="40"/>
      <c r="Y2" s="40"/>
      <c r="Z2" s="40"/>
      <c r="AA2" s="40"/>
      <c r="AB2" s="37"/>
      <c r="AC2" s="37"/>
      <c r="AD2" s="37"/>
    </row>
    <row r="3" spans="1:30">
      <c r="A3" s="40"/>
      <c r="B3" s="40"/>
      <c r="C3" s="42"/>
      <c r="D3" s="42"/>
      <c r="E3" s="42"/>
      <c r="F3" s="42"/>
      <c r="G3" s="40"/>
      <c r="H3" s="40"/>
      <c r="I3" s="40"/>
      <c r="J3" s="40"/>
      <c r="K3" s="40"/>
      <c r="L3" s="40"/>
      <c r="M3" s="40"/>
      <c r="N3" s="40"/>
      <c r="O3" s="40"/>
      <c r="P3" s="40"/>
      <c r="Q3" s="40"/>
      <c r="R3" s="40"/>
      <c r="S3" s="40"/>
      <c r="T3" s="40"/>
      <c r="U3" s="40"/>
      <c r="V3" s="40"/>
      <c r="W3" s="40"/>
      <c r="X3" s="40"/>
      <c r="Y3" s="40"/>
      <c r="Z3" s="40"/>
      <c r="AA3" s="40"/>
      <c r="AB3" s="37"/>
      <c r="AC3" s="37"/>
      <c r="AD3" s="37"/>
    </row>
    <row r="4" spans="1:30">
      <c r="A4" s="40"/>
      <c r="B4" s="40"/>
      <c r="C4" s="42"/>
      <c r="D4" s="42"/>
      <c r="E4" s="42"/>
      <c r="F4" s="42"/>
      <c r="G4" s="40"/>
      <c r="H4" s="40"/>
      <c r="I4" s="40"/>
      <c r="J4" s="40"/>
      <c r="K4" s="40"/>
      <c r="L4" s="40"/>
      <c r="M4" s="40"/>
      <c r="N4" s="40"/>
      <c r="O4" s="40"/>
      <c r="P4" s="40"/>
      <c r="Q4" s="40"/>
      <c r="R4" s="37"/>
      <c r="S4" s="40"/>
      <c r="T4" s="40"/>
      <c r="U4" s="40"/>
      <c r="V4" s="40"/>
      <c r="W4" s="40"/>
      <c r="X4" s="40"/>
      <c r="Y4" s="40"/>
      <c r="Z4" s="40"/>
      <c r="AA4" s="40"/>
      <c r="AB4" s="37"/>
      <c r="AC4" s="37"/>
      <c r="AD4" s="37"/>
    </row>
    <row r="5" spans="1:30">
      <c r="A5" s="41" t="s">
        <v>19</v>
      </c>
      <c r="B5" s="42">
        <v>1970</v>
      </c>
      <c r="C5" s="42">
        <v>1975</v>
      </c>
      <c r="D5" s="42">
        <v>1980</v>
      </c>
      <c r="E5" s="42">
        <v>1985</v>
      </c>
      <c r="F5" s="42">
        <v>1990</v>
      </c>
      <c r="G5" s="42">
        <v>1991</v>
      </c>
      <c r="H5" s="42">
        <v>1992</v>
      </c>
      <c r="I5" s="42">
        <v>1993</v>
      </c>
      <c r="J5" s="42">
        <v>1994</v>
      </c>
      <c r="K5" s="42">
        <v>1995</v>
      </c>
      <c r="L5" s="42">
        <v>1996</v>
      </c>
      <c r="M5" s="42">
        <v>1997</v>
      </c>
      <c r="N5" s="42">
        <v>1998</v>
      </c>
      <c r="O5" s="42">
        <v>1999</v>
      </c>
      <c r="P5" s="42">
        <v>2000</v>
      </c>
      <c r="Q5" s="42">
        <v>2001</v>
      </c>
      <c r="R5" s="42">
        <v>2002</v>
      </c>
      <c r="S5" s="42">
        <v>2003</v>
      </c>
      <c r="T5" s="42">
        <v>2004</v>
      </c>
      <c r="U5" s="42">
        <v>2005</v>
      </c>
      <c r="V5" s="42">
        <v>2006</v>
      </c>
      <c r="W5" s="42">
        <v>2007</v>
      </c>
      <c r="X5" s="42">
        <v>2008</v>
      </c>
      <c r="Y5" s="42">
        <v>2009</v>
      </c>
      <c r="Z5" s="42">
        <v>2010</v>
      </c>
      <c r="AA5" s="42">
        <v>2011</v>
      </c>
      <c r="AB5" s="43">
        <v>2012</v>
      </c>
      <c r="AC5" s="43">
        <v>2013</v>
      </c>
      <c r="AD5" s="43">
        <v>2014</v>
      </c>
    </row>
    <row r="6" spans="1:30">
      <c r="A6" s="40" t="s">
        <v>20</v>
      </c>
      <c r="B6" s="44">
        <v>17398</v>
      </c>
      <c r="C6" s="44">
        <v>18268</v>
      </c>
      <c r="D6" s="44">
        <v>17469</v>
      </c>
      <c r="E6" s="44">
        <v>16272</v>
      </c>
      <c r="F6" s="44">
        <v>15909</v>
      </c>
      <c r="G6" s="44">
        <v>15784</v>
      </c>
      <c r="H6" s="44">
        <v>15416</v>
      </c>
      <c r="I6" s="44">
        <v>15189</v>
      </c>
      <c r="J6" s="44">
        <v>14889</v>
      </c>
      <c r="K6" s="44">
        <v>12080</v>
      </c>
      <c r="L6" s="44">
        <v>12767.18304</v>
      </c>
      <c r="M6" s="44">
        <v>13195.177679999999</v>
      </c>
      <c r="N6" s="44">
        <v>13416.00649</v>
      </c>
      <c r="O6" s="44">
        <v>12583.438165</v>
      </c>
      <c r="P6" s="44">
        <v>11396.178250999999</v>
      </c>
      <c r="Q6" s="44">
        <v>10850.383714</v>
      </c>
      <c r="R6" s="85">
        <v>10436.083690947704</v>
      </c>
      <c r="S6" s="89">
        <v>10342.972437905137</v>
      </c>
      <c r="T6" s="85">
        <v>10249.747524772569</v>
      </c>
      <c r="U6" s="85">
        <v>10404.321519705525</v>
      </c>
      <c r="V6" s="85">
        <v>9545.5602184160161</v>
      </c>
      <c r="W6" s="85">
        <v>8686.7989171265053</v>
      </c>
      <c r="X6" s="85">
        <v>7792.2062486410377</v>
      </c>
      <c r="Y6" s="90">
        <v>6762.119741510005</v>
      </c>
      <c r="Z6" s="90">
        <v>5696.2018671830128</v>
      </c>
      <c r="AA6" s="90">
        <v>4625.2954871757102</v>
      </c>
      <c r="AB6" s="90">
        <v>3358.5317511440749</v>
      </c>
      <c r="AC6" s="90">
        <v>3282.7920971440753</v>
      </c>
      <c r="AD6" s="90">
        <v>3194.6780971440758</v>
      </c>
    </row>
    <row r="7" spans="1:30">
      <c r="A7" s="40" t="s">
        <v>21</v>
      </c>
      <c r="B7" s="44">
        <v>4568</v>
      </c>
      <c r="C7" s="44">
        <v>3310</v>
      </c>
      <c r="D7" s="44">
        <v>2951</v>
      </c>
      <c r="E7" s="44">
        <v>3169</v>
      </c>
      <c r="F7" s="44">
        <v>3550</v>
      </c>
      <c r="G7" s="44">
        <v>3256</v>
      </c>
      <c r="H7" s="44">
        <v>3292</v>
      </c>
      <c r="I7" s="44">
        <v>3284</v>
      </c>
      <c r="J7" s="44">
        <v>3218</v>
      </c>
      <c r="K7" s="44">
        <v>3357</v>
      </c>
      <c r="L7" s="44">
        <v>2848.7318599999999</v>
      </c>
      <c r="M7" s="44">
        <v>2804.9977999999996</v>
      </c>
      <c r="N7" s="44">
        <v>2740.2197000000001</v>
      </c>
      <c r="O7" s="44">
        <v>2134.9493509999998</v>
      </c>
      <c r="P7" s="44">
        <v>2138.846462</v>
      </c>
      <c r="Q7" s="44">
        <v>2242.8049819999997</v>
      </c>
      <c r="R7" s="85">
        <v>1786.02920648894</v>
      </c>
      <c r="S7" s="89">
        <v>1780.2452513395594</v>
      </c>
      <c r="T7" s="85">
        <v>1763.2694821899076</v>
      </c>
      <c r="U7" s="85">
        <v>1735.1048449483746</v>
      </c>
      <c r="V7" s="85">
        <v>1514.1602867064344</v>
      </c>
      <c r="W7" s="85">
        <v>1293.2157284644941</v>
      </c>
      <c r="X7" s="85">
        <v>1068.632246197403</v>
      </c>
      <c r="Y7" s="90">
        <v>937.73042502273779</v>
      </c>
      <c r="Z7" s="90">
        <v>806.82860384807259</v>
      </c>
      <c r="AA7" s="90">
        <v>675.92678267340727</v>
      </c>
      <c r="AB7" s="90">
        <v>675.92678267340727</v>
      </c>
      <c r="AC7" s="90">
        <v>675.92678267340727</v>
      </c>
      <c r="AD7" s="90">
        <v>675.92678267340727</v>
      </c>
    </row>
    <row r="8" spans="1:30">
      <c r="A8" s="40" t="s">
        <v>22</v>
      </c>
      <c r="B8" s="44">
        <v>1490</v>
      </c>
      <c r="C8" s="44">
        <v>1082</v>
      </c>
      <c r="D8" s="44">
        <v>971</v>
      </c>
      <c r="E8" s="44">
        <v>579</v>
      </c>
      <c r="F8" s="44">
        <v>831</v>
      </c>
      <c r="G8" s="44">
        <v>755</v>
      </c>
      <c r="H8" s="44">
        <v>784</v>
      </c>
      <c r="I8" s="44">
        <v>772</v>
      </c>
      <c r="J8" s="44">
        <v>780</v>
      </c>
      <c r="K8" s="44">
        <v>793</v>
      </c>
      <c r="L8" s="44">
        <v>635.91254000000004</v>
      </c>
      <c r="M8" s="44">
        <v>648.47557999999992</v>
      </c>
      <c r="N8" s="44">
        <v>586.28953000000001</v>
      </c>
      <c r="O8" s="44">
        <v>620.00053799999989</v>
      </c>
      <c r="P8" s="44">
        <v>627.90006600000004</v>
      </c>
      <c r="Q8" s="44">
        <v>641.95841200000007</v>
      </c>
      <c r="R8" s="85">
        <v>578.86964928142459</v>
      </c>
      <c r="S8" s="89">
        <v>580.74241246373947</v>
      </c>
      <c r="T8" s="85">
        <v>581.63009212718634</v>
      </c>
      <c r="U8" s="85">
        <v>581.54304845186527</v>
      </c>
      <c r="V8" s="85">
        <v>484.76297564149894</v>
      </c>
      <c r="W8" s="85">
        <v>387.98290283113261</v>
      </c>
      <c r="X8" s="85">
        <v>291.10598107397055</v>
      </c>
      <c r="Y8" s="90">
        <v>266.96469690585974</v>
      </c>
      <c r="Z8" s="90">
        <v>242.82341273774892</v>
      </c>
      <c r="AA8" s="90">
        <v>218.68212856963811</v>
      </c>
      <c r="AB8" s="90">
        <v>218.68212856963811</v>
      </c>
      <c r="AC8" s="90">
        <v>218.68212856963811</v>
      </c>
      <c r="AD8" s="90">
        <v>218.68212856963811</v>
      </c>
    </row>
    <row r="9" spans="1:30">
      <c r="A9" s="40" t="s">
        <v>23</v>
      </c>
      <c r="B9" s="44">
        <v>591</v>
      </c>
      <c r="C9" s="44">
        <v>367</v>
      </c>
      <c r="D9" s="44">
        <v>280</v>
      </c>
      <c r="E9" s="44">
        <v>456</v>
      </c>
      <c r="F9" s="44">
        <v>297</v>
      </c>
      <c r="G9" s="44">
        <v>280</v>
      </c>
      <c r="H9" s="44">
        <v>278</v>
      </c>
      <c r="I9" s="44">
        <v>269</v>
      </c>
      <c r="J9" s="44">
        <v>275</v>
      </c>
      <c r="K9" s="44">
        <v>286</v>
      </c>
      <c r="L9" s="44">
        <v>255.24694</v>
      </c>
      <c r="M9" s="44">
        <v>259.12139999999999</v>
      </c>
      <c r="N9" s="44">
        <v>261.12200000000001</v>
      </c>
      <c r="O9" s="44">
        <v>325.46336300000002</v>
      </c>
      <c r="P9" s="44">
        <v>338.39419099999998</v>
      </c>
      <c r="Q9" s="44">
        <v>342.200335</v>
      </c>
      <c r="R9" s="85">
        <v>259.09939545220357</v>
      </c>
      <c r="S9" s="89">
        <v>256.56512425282114</v>
      </c>
      <c r="T9" s="85">
        <v>254.03085305343868</v>
      </c>
      <c r="U9" s="85">
        <v>251.49658185405619</v>
      </c>
      <c r="V9" s="85">
        <v>229.28947486513746</v>
      </c>
      <c r="W9" s="85">
        <v>207.08236787621874</v>
      </c>
      <c r="X9" s="85">
        <v>184.87526088311498</v>
      </c>
      <c r="Y9" s="90">
        <v>165.42026329833251</v>
      </c>
      <c r="Z9" s="90">
        <v>145.96526571355005</v>
      </c>
      <c r="AA9" s="90">
        <v>126.51026812876761</v>
      </c>
      <c r="AB9" s="90">
        <v>126.51026812876761</v>
      </c>
      <c r="AC9" s="90">
        <v>126.51026812876761</v>
      </c>
      <c r="AD9" s="90">
        <v>126.51026812876761</v>
      </c>
    </row>
    <row r="10" spans="1:30">
      <c r="A10" s="40" t="s">
        <v>24</v>
      </c>
      <c r="B10" s="44">
        <v>4775</v>
      </c>
      <c r="C10" s="44">
        <v>2849</v>
      </c>
      <c r="D10" s="44">
        <v>1842</v>
      </c>
      <c r="E10" s="44">
        <v>1042</v>
      </c>
      <c r="F10" s="44">
        <v>726</v>
      </c>
      <c r="G10" s="44">
        <v>612</v>
      </c>
      <c r="H10" s="44">
        <v>615</v>
      </c>
      <c r="I10" s="44">
        <v>603</v>
      </c>
      <c r="J10" s="44">
        <v>562</v>
      </c>
      <c r="K10" s="44">
        <v>530</v>
      </c>
      <c r="L10" s="44">
        <v>388.80621000000002</v>
      </c>
      <c r="M10" s="44">
        <v>407.12083000000001</v>
      </c>
      <c r="N10" s="44">
        <v>405.00171</v>
      </c>
      <c r="O10" s="44">
        <v>303.51133099999998</v>
      </c>
      <c r="P10" s="44">
        <v>312.641367</v>
      </c>
      <c r="Q10" s="44">
        <v>331.756955</v>
      </c>
      <c r="R10" s="85">
        <v>212.95500189338239</v>
      </c>
      <c r="S10" s="89">
        <v>200.16827549947035</v>
      </c>
      <c r="T10" s="85">
        <v>187.38145910555835</v>
      </c>
      <c r="U10" s="85">
        <v>174.59464271164632</v>
      </c>
      <c r="V10" s="85">
        <v>175.47196903571421</v>
      </c>
      <c r="W10" s="85">
        <v>176.3492953597821</v>
      </c>
      <c r="X10" s="85">
        <v>177.22662167939919</v>
      </c>
      <c r="Y10" s="90">
        <v>166.28790512039393</v>
      </c>
      <c r="Z10" s="90">
        <v>155.34918856138867</v>
      </c>
      <c r="AA10" s="90">
        <v>144.41047200238341</v>
      </c>
      <c r="AB10" s="90">
        <v>144.41047200238341</v>
      </c>
      <c r="AC10" s="90">
        <v>144.41047200238341</v>
      </c>
      <c r="AD10" s="90">
        <v>144.41047200238341</v>
      </c>
    </row>
    <row r="11" spans="1:30">
      <c r="A11" s="40" t="s">
        <v>25</v>
      </c>
      <c r="B11" s="44">
        <v>881</v>
      </c>
      <c r="C11" s="44">
        <v>727</v>
      </c>
      <c r="D11" s="44">
        <v>734</v>
      </c>
      <c r="E11" s="44">
        <v>505</v>
      </c>
      <c r="F11" s="44">
        <v>430</v>
      </c>
      <c r="G11" s="44">
        <v>378</v>
      </c>
      <c r="H11" s="44">
        <v>416</v>
      </c>
      <c r="I11" s="44">
        <v>383</v>
      </c>
      <c r="J11" s="44">
        <v>379</v>
      </c>
      <c r="K11" s="44">
        <v>369</v>
      </c>
      <c r="L11" s="44">
        <v>335.05935999999997</v>
      </c>
      <c r="M11" s="44">
        <v>344.26492999999999</v>
      </c>
      <c r="N11" s="44">
        <v>342.27257000000003</v>
      </c>
      <c r="O11" s="44">
        <v>311.82537199999996</v>
      </c>
      <c r="P11" s="44">
        <v>315.76159799999999</v>
      </c>
      <c r="Q11" s="44">
        <v>319.01205699999997</v>
      </c>
      <c r="R11" s="85">
        <v>256.66710354183527</v>
      </c>
      <c r="S11" s="89">
        <v>237.37531081249514</v>
      </c>
      <c r="T11" s="85">
        <v>218.01456964315503</v>
      </c>
      <c r="U11" s="85">
        <v>198.65382847381488</v>
      </c>
      <c r="V11" s="85">
        <v>182.1299248702899</v>
      </c>
      <c r="W11" s="85">
        <v>165.60602126676494</v>
      </c>
      <c r="X11" s="85">
        <v>149.06490431967532</v>
      </c>
      <c r="Y11" s="90">
        <v>139.11736479063981</v>
      </c>
      <c r="Z11" s="90">
        <v>129.1698252616043</v>
      </c>
      <c r="AA11" s="90">
        <v>119.22228573256882</v>
      </c>
      <c r="AB11" s="90">
        <v>119.22228573256882</v>
      </c>
      <c r="AC11" s="90">
        <v>119.22228573256882</v>
      </c>
      <c r="AD11" s="90">
        <v>119.22228573256882</v>
      </c>
    </row>
    <row r="12" spans="1:30">
      <c r="A12" s="40" t="s">
        <v>26</v>
      </c>
      <c r="B12" s="44">
        <v>846</v>
      </c>
      <c r="C12" s="44">
        <v>740</v>
      </c>
      <c r="D12" s="44">
        <v>918</v>
      </c>
      <c r="E12" s="44">
        <v>425</v>
      </c>
      <c r="F12" s="44">
        <v>399</v>
      </c>
      <c r="G12" s="44">
        <v>396</v>
      </c>
      <c r="H12" s="44">
        <v>396</v>
      </c>
      <c r="I12" s="44">
        <v>392</v>
      </c>
      <c r="J12" s="44">
        <v>398</v>
      </c>
      <c r="K12" s="44">
        <v>403</v>
      </c>
      <c r="L12" s="44">
        <v>385.99396000000002</v>
      </c>
      <c r="M12" s="44">
        <v>409.09528</v>
      </c>
      <c r="N12" s="44">
        <v>414.8843</v>
      </c>
      <c r="O12" s="44">
        <v>382.06110999999999</v>
      </c>
      <c r="P12" s="44">
        <v>409.65949899999998</v>
      </c>
      <c r="Q12" s="44">
        <v>429.00187900000003</v>
      </c>
      <c r="R12" s="85">
        <v>325.13085675319996</v>
      </c>
      <c r="S12" s="89">
        <v>337.21398258649202</v>
      </c>
      <c r="T12" s="85">
        <v>349.29053951978409</v>
      </c>
      <c r="U12" s="85">
        <v>360.96385645307618</v>
      </c>
      <c r="V12" s="85">
        <v>325.02624891877747</v>
      </c>
      <c r="W12" s="85">
        <v>289.08864138447871</v>
      </c>
      <c r="X12" s="85">
        <v>252.861389524722</v>
      </c>
      <c r="Y12" s="90">
        <v>231.37281616884965</v>
      </c>
      <c r="Z12" s="90">
        <v>209.88424281297731</v>
      </c>
      <c r="AA12" s="90">
        <v>188.39566945710493</v>
      </c>
      <c r="AB12" s="90">
        <v>188.39566945710493</v>
      </c>
      <c r="AC12" s="90">
        <v>188.39566945710493</v>
      </c>
      <c r="AD12" s="90">
        <v>188.39566945710493</v>
      </c>
    </row>
    <row r="13" spans="1:30">
      <c r="A13" s="40" t="s">
        <v>27</v>
      </c>
      <c r="B13" s="44" t="s">
        <v>28</v>
      </c>
      <c r="C13" s="44" t="s">
        <v>28</v>
      </c>
      <c r="D13" s="44" t="s">
        <v>28</v>
      </c>
      <c r="E13" s="44">
        <v>1</v>
      </c>
      <c r="F13" s="44">
        <v>0</v>
      </c>
      <c r="G13" s="44">
        <v>0</v>
      </c>
      <c r="H13" s="44">
        <v>1</v>
      </c>
      <c r="I13" s="44">
        <v>1</v>
      </c>
      <c r="J13" s="44">
        <v>1</v>
      </c>
      <c r="K13" s="44">
        <v>1</v>
      </c>
      <c r="L13" s="44">
        <v>1.0341300000000002</v>
      </c>
      <c r="M13" s="44">
        <v>1.0794900000000001</v>
      </c>
      <c r="N13" s="44">
        <v>1.09717</v>
      </c>
      <c r="O13" s="44">
        <v>1.130239</v>
      </c>
      <c r="P13" s="44">
        <v>1.1496679999999999</v>
      </c>
      <c r="Q13" s="44">
        <v>1.1772529999999999</v>
      </c>
      <c r="R13" s="85">
        <v>0.23673921986580007</v>
      </c>
      <c r="S13" s="89">
        <v>0.22846403877636867</v>
      </c>
      <c r="T13" s="85">
        <v>0.22018885768693727</v>
      </c>
      <c r="U13" s="85">
        <v>0.21191367659750585</v>
      </c>
      <c r="V13" s="85">
        <v>0.4760354908983373</v>
      </c>
      <c r="W13" s="85">
        <v>0.74015730519916878</v>
      </c>
      <c r="X13" s="85">
        <v>1.00427911954199</v>
      </c>
      <c r="Y13" s="90">
        <v>0.71487114567528276</v>
      </c>
      <c r="Z13" s="90">
        <v>0.42546317180857551</v>
      </c>
      <c r="AA13" s="90">
        <v>0.13605519794186824</v>
      </c>
      <c r="AB13" s="90">
        <v>0.13605519794186824</v>
      </c>
      <c r="AC13" s="90">
        <v>0.13605519794186824</v>
      </c>
      <c r="AD13" s="90">
        <v>0.13605519794186824</v>
      </c>
    </row>
    <row r="14" spans="1:30">
      <c r="A14" s="40" t="s">
        <v>29</v>
      </c>
      <c r="B14" s="44" t="s">
        <v>28</v>
      </c>
      <c r="C14" s="44" t="s">
        <v>28</v>
      </c>
      <c r="D14" s="44" t="s">
        <v>28</v>
      </c>
      <c r="E14" s="44">
        <v>4</v>
      </c>
      <c r="F14" s="44">
        <v>7</v>
      </c>
      <c r="G14" s="44">
        <v>10</v>
      </c>
      <c r="H14" s="44">
        <v>9</v>
      </c>
      <c r="I14" s="44">
        <v>5</v>
      </c>
      <c r="J14" s="44">
        <v>2</v>
      </c>
      <c r="K14" s="44">
        <v>2</v>
      </c>
      <c r="L14" s="44">
        <v>4.9860200000000008</v>
      </c>
      <c r="M14" s="44">
        <v>5.2165799999999996</v>
      </c>
      <c r="N14" s="44">
        <v>5.2868199999999996</v>
      </c>
      <c r="O14" s="44">
        <v>5.9249520000000002</v>
      </c>
      <c r="P14" s="44">
        <v>6.4347529999999997</v>
      </c>
      <c r="Q14" s="44">
        <v>6.6302989999999999</v>
      </c>
      <c r="R14" s="85">
        <v>4.6196707739005998</v>
      </c>
      <c r="S14" s="89">
        <v>3.9849636902882297</v>
      </c>
      <c r="T14" s="85">
        <v>3.3502566066758597</v>
      </c>
      <c r="U14" s="85">
        <v>2.7155495230634896</v>
      </c>
      <c r="V14" s="85">
        <v>3.8639793874819937</v>
      </c>
      <c r="W14" s="85">
        <v>5.0124092519004977</v>
      </c>
      <c r="X14" s="85">
        <v>6.1608391163418501</v>
      </c>
      <c r="Y14" s="90">
        <v>7.1994361325944682</v>
      </c>
      <c r="Z14" s="90">
        <v>8.2380331488470855</v>
      </c>
      <c r="AA14" s="90">
        <v>9.2766301650997036</v>
      </c>
      <c r="AB14" s="90">
        <v>9.2766301650997036</v>
      </c>
      <c r="AC14" s="90">
        <v>9.2766301650997036</v>
      </c>
      <c r="AD14" s="90">
        <v>9.2766301650997036</v>
      </c>
    </row>
    <row r="15" spans="1:30">
      <c r="A15" s="40" t="s">
        <v>30</v>
      </c>
      <c r="B15" s="44">
        <v>8</v>
      </c>
      <c r="C15" s="44">
        <v>46</v>
      </c>
      <c r="D15" s="44">
        <v>33</v>
      </c>
      <c r="E15" s="44">
        <v>34</v>
      </c>
      <c r="F15" s="44">
        <v>42</v>
      </c>
      <c r="G15" s="44">
        <v>44</v>
      </c>
      <c r="H15" s="44">
        <v>44</v>
      </c>
      <c r="I15" s="44">
        <v>71</v>
      </c>
      <c r="J15" s="44">
        <v>59</v>
      </c>
      <c r="K15" s="44">
        <v>47</v>
      </c>
      <c r="L15" s="44">
        <v>32.31973</v>
      </c>
      <c r="M15" s="44">
        <v>33.307589999999998</v>
      </c>
      <c r="N15" s="44">
        <v>34.030680000000004</v>
      </c>
      <c r="O15" s="44">
        <v>33.938901999999999</v>
      </c>
      <c r="P15" s="44">
        <v>33.938758</v>
      </c>
      <c r="Q15" s="44">
        <v>34.645608999999993</v>
      </c>
      <c r="R15" s="85">
        <v>26.157681284572956</v>
      </c>
      <c r="S15" s="89">
        <v>26.933185333649106</v>
      </c>
      <c r="T15" s="85">
        <v>27.694782662725256</v>
      </c>
      <c r="U15" s="85">
        <v>28.449999991801405</v>
      </c>
      <c r="V15" s="85">
        <v>25.992312895760936</v>
      </c>
      <c r="W15" s="85">
        <v>23.534625799720466</v>
      </c>
      <c r="X15" s="85">
        <v>21.05698835006832</v>
      </c>
      <c r="Y15" s="90">
        <v>19.647671620690062</v>
      </c>
      <c r="Z15" s="90">
        <v>18.238354891311804</v>
      </c>
      <c r="AA15" s="90">
        <v>16.829038161933543</v>
      </c>
      <c r="AB15" s="90">
        <v>16.829038161933543</v>
      </c>
      <c r="AC15" s="90">
        <v>16.829038161933543</v>
      </c>
      <c r="AD15" s="90">
        <v>16.829038161933543</v>
      </c>
    </row>
    <row r="16" spans="1:30">
      <c r="A16" s="40" t="s">
        <v>31</v>
      </c>
      <c r="B16" s="44">
        <v>273</v>
      </c>
      <c r="C16" s="44">
        <v>334</v>
      </c>
      <c r="D16" s="44">
        <v>394</v>
      </c>
      <c r="E16" s="44">
        <v>455</v>
      </c>
      <c r="F16" s="44">
        <v>503</v>
      </c>
      <c r="G16" s="44">
        <v>469</v>
      </c>
      <c r="H16" s="44">
        <v>436</v>
      </c>
      <c r="I16" s="44">
        <v>402</v>
      </c>
      <c r="J16" s="44">
        <v>369</v>
      </c>
      <c r="K16" s="44">
        <v>335</v>
      </c>
      <c r="L16" s="44">
        <v>301.66485999999998</v>
      </c>
      <c r="M16" s="44">
        <v>303.66233</v>
      </c>
      <c r="N16" s="44">
        <v>300.39059999999995</v>
      </c>
      <c r="O16" s="44">
        <v>300.43069000000003</v>
      </c>
      <c r="P16" s="44">
        <v>259.57540999999998</v>
      </c>
      <c r="Q16" s="44">
        <v>247.74441000000002</v>
      </c>
      <c r="R16" s="85">
        <v>285.81593361632326</v>
      </c>
      <c r="S16" s="89">
        <v>247.75146046216705</v>
      </c>
      <c r="T16" s="85">
        <v>209.68698730801083</v>
      </c>
      <c r="U16" s="85">
        <v>171.62251415385458</v>
      </c>
      <c r="V16" s="85">
        <v>106.893881802039</v>
      </c>
      <c r="W16" s="85">
        <v>42.165249450223413</v>
      </c>
      <c r="X16" s="85">
        <v>39.422822636404703</v>
      </c>
      <c r="Y16" s="90">
        <v>35.703865346010652</v>
      </c>
      <c r="Z16" s="90">
        <v>37.230686390782523</v>
      </c>
      <c r="AA16" s="90">
        <v>29.464856834214899</v>
      </c>
      <c r="AB16" s="90">
        <v>27.029652520020612</v>
      </c>
      <c r="AC16" s="90">
        <v>24.594448205826325</v>
      </c>
      <c r="AD16" s="90">
        <v>22.159243891632038</v>
      </c>
    </row>
    <row r="17" spans="1:30">
      <c r="A17" s="40" t="s">
        <v>32</v>
      </c>
      <c r="B17" s="44">
        <v>278</v>
      </c>
      <c r="C17" s="44">
        <v>301</v>
      </c>
      <c r="D17" s="44">
        <v>323</v>
      </c>
      <c r="E17" s="44">
        <v>354</v>
      </c>
      <c r="F17" s="44">
        <v>371</v>
      </c>
      <c r="G17" s="44">
        <v>379</v>
      </c>
      <c r="H17" s="44">
        <v>385</v>
      </c>
      <c r="I17" s="44">
        <v>392</v>
      </c>
      <c r="J17" s="44">
        <v>399</v>
      </c>
      <c r="K17" s="44">
        <v>406</v>
      </c>
      <c r="L17" s="44">
        <v>413.12122999999997</v>
      </c>
      <c r="M17" s="44">
        <v>421.73505999999998</v>
      </c>
      <c r="N17" s="44">
        <v>431.67328000000003</v>
      </c>
      <c r="O17" s="44">
        <v>475.375519</v>
      </c>
      <c r="P17" s="44">
        <v>436.97895500000004</v>
      </c>
      <c r="Q17" s="44">
        <v>440.08677</v>
      </c>
      <c r="R17" s="85">
        <v>725.45237796750553</v>
      </c>
      <c r="S17" s="89">
        <v>653.73148948320136</v>
      </c>
      <c r="T17" s="85">
        <v>582.0106009988973</v>
      </c>
      <c r="U17" s="85">
        <v>510.28971251459313</v>
      </c>
      <c r="V17" s="85">
        <v>398.74847677842592</v>
      </c>
      <c r="W17" s="85">
        <v>287.20724104225872</v>
      </c>
      <c r="X17" s="85">
        <v>201.06211811275628</v>
      </c>
      <c r="Y17" s="90">
        <v>207.06930772925153</v>
      </c>
      <c r="Z17" s="90">
        <v>121.05304704351978</v>
      </c>
      <c r="AA17" s="90">
        <v>127.13442460249956</v>
      </c>
      <c r="AB17" s="90">
        <v>110.56259288737306</v>
      </c>
      <c r="AC17" s="90">
        <v>93.99076117224655</v>
      </c>
      <c r="AD17" s="90">
        <v>77.418929457120043</v>
      </c>
    </row>
    <row r="18" spans="1:30">
      <c r="A18" s="40" t="s">
        <v>33</v>
      </c>
      <c r="B18" s="44">
        <v>110</v>
      </c>
      <c r="C18" s="44">
        <v>20</v>
      </c>
      <c r="D18" s="44">
        <v>11</v>
      </c>
      <c r="E18" s="44">
        <v>11</v>
      </c>
      <c r="F18" s="44">
        <v>12</v>
      </c>
      <c r="G18" s="44">
        <v>11.85075</v>
      </c>
      <c r="H18" s="44">
        <v>10</v>
      </c>
      <c r="I18" s="44">
        <v>10</v>
      </c>
      <c r="J18" s="44">
        <v>15</v>
      </c>
      <c r="K18" s="44">
        <v>10</v>
      </c>
      <c r="L18" s="44">
        <v>15.20858</v>
      </c>
      <c r="M18" s="44">
        <v>6.6106699999999998</v>
      </c>
      <c r="N18" s="44">
        <v>6.1332200000000006</v>
      </c>
      <c r="O18" s="44">
        <v>67.435986999999997</v>
      </c>
      <c r="P18" s="44">
        <v>69.539186999999998</v>
      </c>
      <c r="Q18" s="44">
        <v>44.252963000000001</v>
      </c>
      <c r="R18" s="85">
        <v>134.94766473039971</v>
      </c>
      <c r="S18" s="90">
        <v>140.03166509695822</v>
      </c>
      <c r="T18" s="90">
        <v>145.11566546351673</v>
      </c>
      <c r="U18" s="90">
        <v>125.78046339385837</v>
      </c>
      <c r="V18" s="85">
        <v>130.18024182856891</v>
      </c>
      <c r="W18" s="85">
        <v>134.58002026327947</v>
      </c>
      <c r="X18" s="85">
        <v>138.97816342146493</v>
      </c>
      <c r="Y18" s="90">
        <v>149.88929388244762</v>
      </c>
      <c r="Z18" s="90">
        <v>160.80042434343031</v>
      </c>
      <c r="AA18" s="90">
        <v>197.55506837643335</v>
      </c>
      <c r="AB18" s="90">
        <v>197.55506837643335</v>
      </c>
      <c r="AC18" s="90">
        <v>197.55506837643335</v>
      </c>
      <c r="AD18" s="90">
        <v>197.55506837643335</v>
      </c>
    </row>
    <row r="19" spans="1:30">
      <c r="A19" s="37"/>
      <c r="B19" s="44"/>
      <c r="C19" s="44"/>
      <c r="D19" s="44"/>
      <c r="E19" s="44"/>
      <c r="F19" s="44"/>
      <c r="G19" s="44"/>
      <c r="H19" s="44"/>
      <c r="I19" s="44"/>
      <c r="J19" s="44"/>
      <c r="K19" s="44"/>
      <c r="L19" s="44"/>
      <c r="M19" s="44"/>
      <c r="N19" s="44"/>
      <c r="O19" s="44"/>
      <c r="P19" s="44"/>
      <c r="Q19" s="44"/>
      <c r="R19" s="90"/>
      <c r="S19" s="90"/>
      <c r="T19" s="90"/>
      <c r="U19" s="90"/>
      <c r="V19" s="44"/>
      <c r="W19" s="44"/>
      <c r="X19" s="44"/>
      <c r="Y19" s="44"/>
      <c r="Z19" s="44"/>
      <c r="AA19" s="44"/>
      <c r="AB19" s="44"/>
      <c r="AC19" s="37"/>
      <c r="AD19" s="37"/>
    </row>
    <row r="20" spans="1:30">
      <c r="A20" s="45" t="s">
        <v>36</v>
      </c>
      <c r="B20" s="44">
        <f>SUM(B6:B18)</f>
        <v>31218</v>
      </c>
      <c r="C20" s="73">
        <f t="shared" ref="C20:AA20" si="0">SUM(C6:C18)</f>
        <v>28044</v>
      </c>
      <c r="D20" s="73">
        <f t="shared" si="0"/>
        <v>25926</v>
      </c>
      <c r="E20" s="73">
        <f t="shared" si="0"/>
        <v>23307</v>
      </c>
      <c r="F20" s="73">
        <f t="shared" si="0"/>
        <v>23077</v>
      </c>
      <c r="G20" s="73">
        <f t="shared" si="0"/>
        <v>22374.850750000001</v>
      </c>
      <c r="H20" s="73">
        <f t="shared" si="0"/>
        <v>22082</v>
      </c>
      <c r="I20" s="73">
        <f t="shared" si="0"/>
        <v>21773</v>
      </c>
      <c r="J20" s="73">
        <f t="shared" si="0"/>
        <v>21346</v>
      </c>
      <c r="K20" s="73">
        <f t="shared" si="0"/>
        <v>18619</v>
      </c>
      <c r="L20" s="73">
        <f t="shared" si="0"/>
        <v>18385.268459999996</v>
      </c>
      <c r="M20" s="73">
        <f t="shared" si="0"/>
        <v>18839.865219999996</v>
      </c>
      <c r="N20" s="73">
        <f t="shared" si="0"/>
        <v>18944.408070000001</v>
      </c>
      <c r="O20" s="73">
        <f t="shared" si="0"/>
        <v>17545.485519000002</v>
      </c>
      <c r="P20" s="73">
        <f t="shared" si="0"/>
        <v>16346.998164999997</v>
      </c>
      <c r="Q20" s="73">
        <f t="shared" si="0"/>
        <v>15931.655637999998</v>
      </c>
      <c r="R20" s="90">
        <f t="shared" si="0"/>
        <v>15032.064971951257</v>
      </c>
      <c r="S20" s="90">
        <f t="shared" si="0"/>
        <v>14807.944022964759</v>
      </c>
      <c r="T20" s="90">
        <f t="shared" si="0"/>
        <v>14571.443002309114</v>
      </c>
      <c r="U20" s="90">
        <f t="shared" si="0"/>
        <v>14545.748475852128</v>
      </c>
      <c r="V20" s="73">
        <f t="shared" si="0"/>
        <v>13122.556026637047</v>
      </c>
      <c r="W20" s="73">
        <f t="shared" si="0"/>
        <v>11699.363577421958</v>
      </c>
      <c r="X20" s="73">
        <f t="shared" si="0"/>
        <v>10323.657863075903</v>
      </c>
      <c r="Y20" s="73">
        <f t="shared" si="0"/>
        <v>9089.2376586734899</v>
      </c>
      <c r="Z20" s="73">
        <f t="shared" si="0"/>
        <v>7732.2084151080562</v>
      </c>
      <c r="AA20" s="73">
        <f t="shared" si="0"/>
        <v>6478.8391670777019</v>
      </c>
      <c r="AB20" s="87">
        <f t="shared" ref="AB20:AD20" si="1">SUM(AB6:AB18)</f>
        <v>5193.0683950167468</v>
      </c>
      <c r="AC20" s="87">
        <f t="shared" si="1"/>
        <v>5098.3217049874265</v>
      </c>
      <c r="AD20" s="87">
        <f t="shared" si="1"/>
        <v>4991.2006689581058</v>
      </c>
    </row>
    <row r="21" spans="1:30">
      <c r="A21" s="72" t="s">
        <v>44</v>
      </c>
      <c r="B21" s="77" t="s">
        <v>28</v>
      </c>
      <c r="C21" s="77" t="s">
        <v>28</v>
      </c>
      <c r="D21" s="77" t="s">
        <v>28</v>
      </c>
      <c r="E21" s="77" t="s">
        <v>28</v>
      </c>
      <c r="F21" s="77">
        <v>11.85075</v>
      </c>
      <c r="G21" s="77">
        <v>11.85075</v>
      </c>
      <c r="H21" s="77">
        <v>9.2590699999999995</v>
      </c>
      <c r="I21" s="77">
        <v>8.7270199999999996</v>
      </c>
      <c r="J21" s="77">
        <v>14.49113</v>
      </c>
      <c r="K21" s="77">
        <v>9.652610000000001</v>
      </c>
      <c r="L21" s="77">
        <v>14.793959999999998</v>
      </c>
      <c r="M21" s="77">
        <v>6.1855000000000002</v>
      </c>
      <c r="N21" s="77">
        <v>5.7008000000000001</v>
      </c>
      <c r="O21" s="77">
        <v>67.219254000000006</v>
      </c>
      <c r="P21" s="77">
        <v>69.321860000000001</v>
      </c>
      <c r="Q21" s="77">
        <v>44.031129999999997</v>
      </c>
      <c r="R21" s="90">
        <v>80.335376891999772</v>
      </c>
      <c r="S21" s="90">
        <v>80.335376891999772</v>
      </c>
      <c r="T21" s="90">
        <v>80.335376891999772</v>
      </c>
      <c r="U21" s="90">
        <v>55.916174455782894</v>
      </c>
      <c r="V21" s="77">
        <v>55.916174455782894</v>
      </c>
      <c r="W21" s="77">
        <v>55.916174455782894</v>
      </c>
      <c r="X21" s="77">
        <v>69.993067472599904</v>
      </c>
      <c r="Y21" s="77">
        <v>69.993067472599904</v>
      </c>
      <c r="Z21" s="77">
        <v>69.993067472599904</v>
      </c>
      <c r="AA21" s="77">
        <v>95.836581044620246</v>
      </c>
      <c r="AB21" s="87">
        <v>95.836581044620246</v>
      </c>
      <c r="AC21" s="87">
        <v>95.836581044620246</v>
      </c>
      <c r="AD21" s="87">
        <v>95.836581044620246</v>
      </c>
    </row>
    <row r="22" spans="1:30">
      <c r="A22" s="1" t="s">
        <v>50</v>
      </c>
      <c r="B22" s="77">
        <f>B20</f>
        <v>31218</v>
      </c>
      <c r="C22" s="77">
        <f t="shared" ref="C22:E22" si="2">C20</f>
        <v>28044</v>
      </c>
      <c r="D22" s="77">
        <f t="shared" si="2"/>
        <v>25926</v>
      </c>
      <c r="E22" s="77">
        <f t="shared" si="2"/>
        <v>23307</v>
      </c>
      <c r="F22" s="77">
        <f>F20 - F21</f>
        <v>23065.149249999999</v>
      </c>
      <c r="G22" s="77">
        <f t="shared" ref="G22:AA22" si="3">G20 - G21</f>
        <v>22363</v>
      </c>
      <c r="H22" s="77">
        <f t="shared" si="3"/>
        <v>22072.74093</v>
      </c>
      <c r="I22" s="77">
        <f t="shared" si="3"/>
        <v>21764.272980000002</v>
      </c>
      <c r="J22" s="77">
        <f t="shared" si="3"/>
        <v>21331.508870000001</v>
      </c>
      <c r="K22" s="77">
        <f t="shared" si="3"/>
        <v>18609.347389999999</v>
      </c>
      <c r="L22" s="77">
        <f t="shared" si="3"/>
        <v>18370.474499999997</v>
      </c>
      <c r="M22" s="77">
        <f t="shared" si="3"/>
        <v>18833.679719999996</v>
      </c>
      <c r="N22" s="77">
        <f t="shared" si="3"/>
        <v>18938.707270000003</v>
      </c>
      <c r="O22" s="77">
        <f t="shared" si="3"/>
        <v>17478.266265000002</v>
      </c>
      <c r="P22" s="77">
        <f t="shared" si="3"/>
        <v>16277.676304999997</v>
      </c>
      <c r="Q22" s="77">
        <f t="shared" si="3"/>
        <v>15887.624507999999</v>
      </c>
      <c r="R22" s="90">
        <f t="shared" si="3"/>
        <v>14951.729595059256</v>
      </c>
      <c r="S22" s="90">
        <f t="shared" si="3"/>
        <v>14727.608646072758</v>
      </c>
      <c r="T22" s="90">
        <f t="shared" si="3"/>
        <v>14491.107625417113</v>
      </c>
      <c r="U22" s="90">
        <f t="shared" si="3"/>
        <v>14489.832301396345</v>
      </c>
      <c r="V22" s="77">
        <f t="shared" si="3"/>
        <v>13066.639852181264</v>
      </c>
      <c r="W22" s="77">
        <f t="shared" si="3"/>
        <v>11643.447402966176</v>
      </c>
      <c r="X22" s="77">
        <f t="shared" si="3"/>
        <v>10253.664795603303</v>
      </c>
      <c r="Y22" s="77">
        <f t="shared" si="3"/>
        <v>9019.2445912008898</v>
      </c>
      <c r="Z22" s="77">
        <f t="shared" si="3"/>
        <v>7662.2153476354561</v>
      </c>
      <c r="AA22" s="77">
        <f t="shared" si="3"/>
        <v>6383.0025860330816</v>
      </c>
      <c r="AB22" s="87">
        <f t="shared" ref="AB22:AD22" si="4">AB20 - AB21</f>
        <v>5097.2318139721265</v>
      </c>
      <c r="AC22" s="87">
        <f t="shared" si="4"/>
        <v>5002.4851239428062</v>
      </c>
      <c r="AD22" s="87">
        <f t="shared" si="4"/>
        <v>4895.3640879134855</v>
      </c>
    </row>
    <row r="23" spans="1:30">
      <c r="A23" s="56" t="s">
        <v>45</v>
      </c>
      <c r="B23" s="77">
        <f>B18</f>
        <v>110</v>
      </c>
      <c r="C23" s="77">
        <f t="shared" ref="C23:E23" si="5">C18</f>
        <v>20</v>
      </c>
      <c r="D23" s="77">
        <f t="shared" si="5"/>
        <v>11</v>
      </c>
      <c r="E23" s="77">
        <f t="shared" si="5"/>
        <v>11</v>
      </c>
      <c r="F23" s="77">
        <f t="shared" ref="F23:AA23" si="6">F18 - F21</f>
        <v>0.14925000000000033</v>
      </c>
      <c r="G23" s="77">
        <f t="shared" si="6"/>
        <v>0</v>
      </c>
      <c r="H23" s="77">
        <f t="shared" si="6"/>
        <v>0.74093000000000053</v>
      </c>
      <c r="I23" s="77">
        <f t="shared" si="6"/>
        <v>1.2729800000000004</v>
      </c>
      <c r="J23" s="77">
        <f t="shared" si="6"/>
        <v>0.50886999999999993</v>
      </c>
      <c r="K23" s="77">
        <f t="shared" si="6"/>
        <v>0.34738999999999898</v>
      </c>
      <c r="L23" s="77">
        <f t="shared" si="6"/>
        <v>0.4146200000000011</v>
      </c>
      <c r="M23" s="77">
        <f t="shared" si="6"/>
        <v>0.4251699999999996</v>
      </c>
      <c r="N23" s="77">
        <f t="shared" si="6"/>
        <v>0.43242000000000047</v>
      </c>
      <c r="O23" s="77">
        <f t="shared" si="6"/>
        <v>0.21673299999999074</v>
      </c>
      <c r="P23" s="77">
        <f t="shared" si="6"/>
        <v>0.21732699999999738</v>
      </c>
      <c r="Q23" s="77">
        <f t="shared" si="6"/>
        <v>0.22183300000000372</v>
      </c>
      <c r="R23" s="90">
        <f t="shared" si="6"/>
        <v>54.612287838399936</v>
      </c>
      <c r="S23" s="90">
        <f t="shared" si="6"/>
        <v>59.696288204958449</v>
      </c>
      <c r="T23" s="90">
        <f t="shared" si="6"/>
        <v>64.780288571516962</v>
      </c>
      <c r="U23" s="90">
        <f t="shared" si="6"/>
        <v>69.864288938075475</v>
      </c>
      <c r="V23" s="77">
        <f t="shared" si="6"/>
        <v>74.264067372786016</v>
      </c>
      <c r="W23" s="77">
        <f t="shared" si="6"/>
        <v>78.663845807496571</v>
      </c>
      <c r="X23" s="77">
        <f t="shared" si="6"/>
        <v>68.985095948865023</v>
      </c>
      <c r="Y23" s="77">
        <f t="shared" si="6"/>
        <v>79.896226409847714</v>
      </c>
      <c r="Z23" s="77">
        <f t="shared" si="6"/>
        <v>90.807356870830404</v>
      </c>
      <c r="AA23" s="77">
        <f t="shared" si="6"/>
        <v>101.71848733181311</v>
      </c>
      <c r="AB23" s="87">
        <f t="shared" ref="AB23:AD23" si="7">AB18 - AB21</f>
        <v>101.71848733181311</v>
      </c>
      <c r="AC23" s="87">
        <f t="shared" si="7"/>
        <v>101.71848733181311</v>
      </c>
      <c r="AD23" s="87">
        <f t="shared" si="7"/>
        <v>101.71848733181311</v>
      </c>
    </row>
    <row r="24" spans="1:30">
      <c r="A24" s="38"/>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row>
    <row r="25" spans="1:30">
      <c r="A25" s="38"/>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row>
    <row r="26" spans="1:30">
      <c r="A26" s="56" t="s">
        <v>46</v>
      </c>
      <c r="B26" s="75">
        <f>SUM(B6:B8)</f>
        <v>23456</v>
      </c>
      <c r="C26" s="75">
        <f t="shared" ref="C26:AA26" si="8">SUM(C6:C8)</f>
        <v>22660</v>
      </c>
      <c r="D26" s="75">
        <f t="shared" si="8"/>
        <v>21391</v>
      </c>
      <c r="E26" s="75">
        <f t="shared" si="8"/>
        <v>20020</v>
      </c>
      <c r="F26" s="75">
        <f t="shared" si="8"/>
        <v>20290</v>
      </c>
      <c r="G26" s="75">
        <f t="shared" si="8"/>
        <v>19795</v>
      </c>
      <c r="H26" s="75">
        <f t="shared" si="8"/>
        <v>19492</v>
      </c>
      <c r="I26" s="75">
        <f t="shared" si="8"/>
        <v>19245</v>
      </c>
      <c r="J26" s="75">
        <f t="shared" si="8"/>
        <v>18887</v>
      </c>
      <c r="K26" s="75">
        <f t="shared" si="8"/>
        <v>16230</v>
      </c>
      <c r="L26" s="75">
        <f t="shared" si="8"/>
        <v>16251.827439999999</v>
      </c>
      <c r="M26" s="75">
        <f t="shared" si="8"/>
        <v>16648.651059999997</v>
      </c>
      <c r="N26" s="75">
        <f t="shared" si="8"/>
        <v>16742.515719999999</v>
      </c>
      <c r="O26" s="75">
        <f t="shared" si="8"/>
        <v>15338.388053999999</v>
      </c>
      <c r="P26" s="75">
        <f t="shared" si="8"/>
        <v>14162.924778999999</v>
      </c>
      <c r="Q26" s="75">
        <f t="shared" si="8"/>
        <v>13735.147107999999</v>
      </c>
      <c r="R26" s="75">
        <f t="shared" si="8"/>
        <v>12800.982546718069</v>
      </c>
      <c r="S26" s="75">
        <f t="shared" si="8"/>
        <v>12703.960101708437</v>
      </c>
      <c r="T26" s="75">
        <f t="shared" si="8"/>
        <v>12594.647099089663</v>
      </c>
      <c r="U26" s="75">
        <f t="shared" si="8"/>
        <v>12720.969413105766</v>
      </c>
      <c r="V26" s="75">
        <f t="shared" si="8"/>
        <v>11544.483480763949</v>
      </c>
      <c r="W26" s="75">
        <f t="shared" si="8"/>
        <v>10367.997548422132</v>
      </c>
      <c r="X26" s="75">
        <f t="shared" si="8"/>
        <v>9151.9444759124108</v>
      </c>
      <c r="Y26" s="75">
        <f t="shared" si="8"/>
        <v>7966.8148634386025</v>
      </c>
      <c r="Z26" s="75">
        <f t="shared" si="8"/>
        <v>6745.8538837688347</v>
      </c>
      <c r="AA26" s="75">
        <f t="shared" si="8"/>
        <v>5519.9043984187556</v>
      </c>
      <c r="AB26" s="84">
        <f t="shared" ref="AB26:AD26" si="9">SUM(AB6:AB8)</f>
        <v>4253.1406623871198</v>
      </c>
      <c r="AC26" s="84">
        <f t="shared" si="9"/>
        <v>4177.4010083871208</v>
      </c>
      <c r="AD26" s="84">
        <f t="shared" si="9"/>
        <v>4089.2870083871212</v>
      </c>
    </row>
    <row r="27" spans="1:30">
      <c r="A27" s="56" t="s">
        <v>47</v>
      </c>
      <c r="B27" s="75">
        <f>SUM(B9:B15)</f>
        <v>7101</v>
      </c>
      <c r="C27" s="75">
        <f t="shared" ref="C27:AA27" si="10">SUM(C9:C15)</f>
        <v>4729</v>
      </c>
      <c r="D27" s="75">
        <f t="shared" si="10"/>
        <v>3807</v>
      </c>
      <c r="E27" s="75">
        <f t="shared" si="10"/>
        <v>2467</v>
      </c>
      <c r="F27" s="75">
        <f t="shared" si="10"/>
        <v>1901</v>
      </c>
      <c r="G27" s="75">
        <f t="shared" si="10"/>
        <v>1720</v>
      </c>
      <c r="H27" s="75">
        <f t="shared" si="10"/>
        <v>1759</v>
      </c>
      <c r="I27" s="75">
        <f t="shared" si="10"/>
        <v>1724</v>
      </c>
      <c r="J27" s="75">
        <f t="shared" si="10"/>
        <v>1676</v>
      </c>
      <c r="K27" s="75">
        <f t="shared" si="10"/>
        <v>1638</v>
      </c>
      <c r="L27" s="75">
        <f t="shared" si="10"/>
        <v>1403.4463499999999</v>
      </c>
      <c r="M27" s="75">
        <f t="shared" si="10"/>
        <v>1459.2061000000001</v>
      </c>
      <c r="N27" s="75">
        <f t="shared" si="10"/>
        <v>1463.6952500000002</v>
      </c>
      <c r="O27" s="75">
        <f t="shared" si="10"/>
        <v>1363.8552690000001</v>
      </c>
      <c r="P27" s="75">
        <f t="shared" si="10"/>
        <v>1417.979834</v>
      </c>
      <c r="Q27" s="75">
        <f t="shared" si="10"/>
        <v>1464.424387</v>
      </c>
      <c r="R27" s="75">
        <f t="shared" si="10"/>
        <v>1084.8664489189603</v>
      </c>
      <c r="S27" s="75">
        <f t="shared" si="10"/>
        <v>1062.4693062139922</v>
      </c>
      <c r="T27" s="75">
        <f t="shared" si="10"/>
        <v>1039.9826494490242</v>
      </c>
      <c r="U27" s="75">
        <f t="shared" si="10"/>
        <v>1017.0863726840561</v>
      </c>
      <c r="V27" s="75">
        <f t="shared" si="10"/>
        <v>942.24994546406026</v>
      </c>
      <c r="W27" s="75">
        <f t="shared" si="10"/>
        <v>867.41351824406479</v>
      </c>
      <c r="X27" s="75">
        <f t="shared" si="10"/>
        <v>792.25028299286362</v>
      </c>
      <c r="Y27" s="75">
        <f t="shared" si="10"/>
        <v>729.76032827717574</v>
      </c>
      <c r="Z27" s="75">
        <f t="shared" si="10"/>
        <v>667.27037356148776</v>
      </c>
      <c r="AA27" s="75">
        <f t="shared" si="10"/>
        <v>604.7804188458</v>
      </c>
      <c r="AB27" s="84">
        <f t="shared" ref="AB27:AD27" si="11">SUM(AB9:AB15)</f>
        <v>604.7804188458</v>
      </c>
      <c r="AC27" s="84">
        <f t="shared" si="11"/>
        <v>604.7804188458</v>
      </c>
      <c r="AD27" s="84">
        <f t="shared" si="11"/>
        <v>604.7804188458</v>
      </c>
    </row>
    <row r="28" spans="1:30">
      <c r="A28" s="56" t="s">
        <v>48</v>
      </c>
      <c r="B28" s="75">
        <f>B16 + B17</f>
        <v>551</v>
      </c>
      <c r="C28" s="75">
        <f t="shared" ref="C28:AA28" si="12">C16 + C17</f>
        <v>635</v>
      </c>
      <c r="D28" s="75">
        <f t="shared" si="12"/>
        <v>717</v>
      </c>
      <c r="E28" s="75">
        <f t="shared" si="12"/>
        <v>809</v>
      </c>
      <c r="F28" s="75">
        <f t="shared" si="12"/>
        <v>874</v>
      </c>
      <c r="G28" s="75">
        <f t="shared" si="12"/>
        <v>848</v>
      </c>
      <c r="H28" s="75">
        <f t="shared" si="12"/>
        <v>821</v>
      </c>
      <c r="I28" s="75">
        <f t="shared" si="12"/>
        <v>794</v>
      </c>
      <c r="J28" s="75">
        <f t="shared" si="12"/>
        <v>768</v>
      </c>
      <c r="K28" s="75">
        <f t="shared" si="12"/>
        <v>741</v>
      </c>
      <c r="L28" s="75">
        <f t="shared" si="12"/>
        <v>714.78608999999994</v>
      </c>
      <c r="M28" s="75">
        <f t="shared" si="12"/>
        <v>725.39738999999997</v>
      </c>
      <c r="N28" s="75">
        <f t="shared" si="12"/>
        <v>732.06387999999993</v>
      </c>
      <c r="O28" s="75">
        <f t="shared" si="12"/>
        <v>775.80620900000008</v>
      </c>
      <c r="P28" s="75">
        <f t="shared" si="12"/>
        <v>696.55436499999996</v>
      </c>
      <c r="Q28" s="75">
        <f t="shared" si="12"/>
        <v>687.83118000000002</v>
      </c>
      <c r="R28" s="75">
        <f t="shared" si="12"/>
        <v>1011.2683115838288</v>
      </c>
      <c r="S28" s="75">
        <f t="shared" si="12"/>
        <v>901.48294994536843</v>
      </c>
      <c r="T28" s="75">
        <f t="shared" si="12"/>
        <v>791.69758830690807</v>
      </c>
      <c r="U28" s="75">
        <f t="shared" si="12"/>
        <v>681.91222666844772</v>
      </c>
      <c r="V28" s="75">
        <f t="shared" si="12"/>
        <v>505.64235858046493</v>
      </c>
      <c r="W28" s="75">
        <f t="shared" si="12"/>
        <v>329.37249049248214</v>
      </c>
      <c r="X28" s="75">
        <f t="shared" si="12"/>
        <v>240.48494074916098</v>
      </c>
      <c r="Y28" s="75">
        <f t="shared" si="12"/>
        <v>242.77317307526218</v>
      </c>
      <c r="Z28" s="75">
        <f t="shared" si="12"/>
        <v>158.28373343430229</v>
      </c>
      <c r="AA28" s="75">
        <f t="shared" si="12"/>
        <v>156.59928143671448</v>
      </c>
      <c r="AB28" s="84">
        <f t="shared" ref="AB28:AD28" si="13">AB16 + AB17</f>
        <v>137.59224540739368</v>
      </c>
      <c r="AC28" s="84">
        <f t="shared" si="13"/>
        <v>118.58520937807288</v>
      </c>
      <c r="AD28" s="84">
        <f t="shared" si="13"/>
        <v>99.578173348752074</v>
      </c>
    </row>
    <row r="29" spans="1:30">
      <c r="A29" s="56" t="s">
        <v>49</v>
      </c>
      <c r="B29" s="75">
        <f>B18</f>
        <v>110</v>
      </c>
      <c r="C29" s="75">
        <f t="shared" ref="C29:AA29" si="14">C18</f>
        <v>20</v>
      </c>
      <c r="D29" s="75">
        <f t="shared" si="14"/>
        <v>11</v>
      </c>
      <c r="E29" s="75">
        <f t="shared" si="14"/>
        <v>11</v>
      </c>
      <c r="F29" s="75">
        <f t="shared" si="14"/>
        <v>12</v>
      </c>
      <c r="G29" s="75">
        <f t="shared" si="14"/>
        <v>11.85075</v>
      </c>
      <c r="H29" s="75">
        <f t="shared" si="14"/>
        <v>10</v>
      </c>
      <c r="I29" s="75">
        <f t="shared" si="14"/>
        <v>10</v>
      </c>
      <c r="J29" s="75">
        <f t="shared" si="14"/>
        <v>15</v>
      </c>
      <c r="K29" s="75">
        <f t="shared" si="14"/>
        <v>10</v>
      </c>
      <c r="L29" s="75">
        <f t="shared" si="14"/>
        <v>15.20858</v>
      </c>
      <c r="M29" s="75">
        <f t="shared" si="14"/>
        <v>6.6106699999999998</v>
      </c>
      <c r="N29" s="75">
        <f t="shared" si="14"/>
        <v>6.1332200000000006</v>
      </c>
      <c r="O29" s="75">
        <f t="shared" si="14"/>
        <v>67.435986999999997</v>
      </c>
      <c r="P29" s="75">
        <f t="shared" si="14"/>
        <v>69.539186999999998</v>
      </c>
      <c r="Q29" s="75">
        <f t="shared" si="14"/>
        <v>44.252963000000001</v>
      </c>
      <c r="R29" s="75">
        <f t="shared" si="14"/>
        <v>134.94766473039971</v>
      </c>
      <c r="S29" s="75">
        <f t="shared" si="14"/>
        <v>140.03166509695822</v>
      </c>
      <c r="T29" s="75">
        <f t="shared" si="14"/>
        <v>145.11566546351673</v>
      </c>
      <c r="U29" s="75">
        <f t="shared" si="14"/>
        <v>125.78046339385837</v>
      </c>
      <c r="V29" s="75">
        <f t="shared" si="14"/>
        <v>130.18024182856891</v>
      </c>
      <c r="W29" s="75">
        <f t="shared" si="14"/>
        <v>134.58002026327947</v>
      </c>
      <c r="X29" s="75">
        <f t="shared" si="14"/>
        <v>138.97816342146493</v>
      </c>
      <c r="Y29" s="75">
        <f t="shared" si="14"/>
        <v>149.88929388244762</v>
      </c>
      <c r="Z29" s="75">
        <f t="shared" si="14"/>
        <v>160.80042434343031</v>
      </c>
      <c r="AA29" s="75">
        <f t="shared" si="14"/>
        <v>197.55506837643335</v>
      </c>
      <c r="AB29" s="84">
        <f t="shared" ref="AB29:AD29" si="15">AB18</f>
        <v>197.55506837643335</v>
      </c>
      <c r="AC29" s="84">
        <f t="shared" si="15"/>
        <v>197.55506837643335</v>
      </c>
      <c r="AD29" s="84">
        <f t="shared" si="15"/>
        <v>197.55506837643335</v>
      </c>
    </row>
    <row r="30" spans="1:30">
      <c r="A30" s="56" t="s">
        <v>36</v>
      </c>
      <c r="B30" s="75">
        <f>SUM(B26:B29)</f>
        <v>31218</v>
      </c>
      <c r="C30" s="75">
        <f t="shared" ref="C30:AA30" si="16">SUM(C26:C29)</f>
        <v>28044</v>
      </c>
      <c r="D30" s="75">
        <f t="shared" si="16"/>
        <v>25926</v>
      </c>
      <c r="E30" s="75">
        <f t="shared" si="16"/>
        <v>23307</v>
      </c>
      <c r="F30" s="75">
        <f t="shared" si="16"/>
        <v>23077</v>
      </c>
      <c r="G30" s="75">
        <f t="shared" si="16"/>
        <v>22374.850750000001</v>
      </c>
      <c r="H30" s="75">
        <f t="shared" si="16"/>
        <v>22082</v>
      </c>
      <c r="I30" s="75">
        <f t="shared" si="16"/>
        <v>21773</v>
      </c>
      <c r="J30" s="75">
        <f t="shared" si="16"/>
        <v>21346</v>
      </c>
      <c r="K30" s="75">
        <f t="shared" si="16"/>
        <v>18619</v>
      </c>
      <c r="L30" s="75">
        <f t="shared" si="16"/>
        <v>18385.268459999999</v>
      </c>
      <c r="M30" s="75">
        <f t="shared" si="16"/>
        <v>18839.865219999992</v>
      </c>
      <c r="N30" s="75">
        <f t="shared" si="16"/>
        <v>18944.408070000001</v>
      </c>
      <c r="O30" s="75">
        <f t="shared" si="16"/>
        <v>17545.485518999998</v>
      </c>
      <c r="P30" s="75">
        <f t="shared" si="16"/>
        <v>16346.998164999999</v>
      </c>
      <c r="Q30" s="75">
        <f t="shared" si="16"/>
        <v>15931.655638</v>
      </c>
      <c r="R30" s="75">
        <f t="shared" si="16"/>
        <v>15032.064971951257</v>
      </c>
      <c r="S30" s="75">
        <f t="shared" si="16"/>
        <v>14807.944022964755</v>
      </c>
      <c r="T30" s="75">
        <f t="shared" si="16"/>
        <v>14571.443002309112</v>
      </c>
      <c r="U30" s="75">
        <f t="shared" si="16"/>
        <v>14545.748475852128</v>
      </c>
      <c r="V30" s="75">
        <f t="shared" si="16"/>
        <v>13122.556026637043</v>
      </c>
      <c r="W30" s="75">
        <f t="shared" si="16"/>
        <v>11699.363577421958</v>
      </c>
      <c r="X30" s="75">
        <f t="shared" si="16"/>
        <v>10323.6578630759</v>
      </c>
      <c r="Y30" s="75">
        <f t="shared" si="16"/>
        <v>9089.2376586734881</v>
      </c>
      <c r="Z30" s="75">
        <f t="shared" si="16"/>
        <v>7732.2084151080553</v>
      </c>
      <c r="AA30" s="75">
        <f t="shared" si="16"/>
        <v>6478.8391670777037</v>
      </c>
      <c r="AB30" s="84">
        <f t="shared" ref="AB30:AD30" si="17">SUM(AB26:AB29)</f>
        <v>5193.0683950167468</v>
      </c>
      <c r="AC30" s="84">
        <f t="shared" si="17"/>
        <v>5098.3217049874274</v>
      </c>
      <c r="AD30" s="84">
        <f t="shared" si="17"/>
        <v>4991.2006689581067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9"/>
  <sheetViews>
    <sheetView workbookViewId="0">
      <pane xSplit="1" ySplit="4" topLeftCell="B5" activePane="bottomRight" state="frozen"/>
      <selection pane="topRight" activeCell="B1" sqref="B1"/>
      <selection pane="bottomLeft" activeCell="A5" sqref="A5"/>
      <selection pane="bottomRight"/>
    </sheetView>
  </sheetViews>
  <sheetFormatPr baseColWidth="10" defaultColWidth="8.83203125" defaultRowHeight="14" x14ac:dyDescent="0"/>
  <cols>
    <col min="1" max="1" width="35.5" bestFit="1" customWidth="1"/>
  </cols>
  <sheetData>
    <row r="1" spans="1:30">
      <c r="A1" s="49"/>
      <c r="B1" s="49"/>
      <c r="C1" s="51" t="s">
        <v>42</v>
      </c>
      <c r="D1" s="51"/>
      <c r="E1" s="51"/>
      <c r="F1" s="51"/>
      <c r="G1" s="49"/>
      <c r="H1" s="49"/>
      <c r="I1" s="49"/>
      <c r="J1" s="49"/>
      <c r="K1" s="49"/>
      <c r="L1" s="49"/>
      <c r="M1" s="49"/>
      <c r="N1" s="49"/>
      <c r="O1" s="49"/>
      <c r="P1" s="49"/>
      <c r="Q1" s="49"/>
      <c r="R1" s="48"/>
      <c r="S1" s="49"/>
      <c r="T1" s="49"/>
      <c r="U1" s="49"/>
      <c r="V1" s="49"/>
      <c r="W1" s="49"/>
      <c r="X1" s="49"/>
      <c r="Y1" s="49"/>
      <c r="Z1" s="49"/>
      <c r="AA1" s="49"/>
      <c r="AB1" s="46"/>
      <c r="AC1" s="46"/>
      <c r="AD1" s="46"/>
    </row>
    <row r="2" spans="1:30">
      <c r="A2" s="49"/>
      <c r="B2" s="49"/>
      <c r="C2" s="51" t="s">
        <v>41</v>
      </c>
      <c r="D2" s="51"/>
      <c r="E2" s="51"/>
      <c r="F2" s="51"/>
      <c r="G2" s="49"/>
      <c r="H2" s="49"/>
      <c r="I2" s="49"/>
      <c r="J2" s="49"/>
      <c r="K2" s="49"/>
      <c r="L2" s="49"/>
      <c r="M2" s="49"/>
      <c r="N2" s="49"/>
      <c r="O2" s="49"/>
      <c r="P2" s="49"/>
      <c r="Q2" s="49"/>
      <c r="R2" s="48"/>
      <c r="S2" s="49"/>
      <c r="T2" s="49"/>
      <c r="U2" s="49"/>
      <c r="V2" s="49"/>
      <c r="W2" s="49"/>
      <c r="X2" s="49"/>
      <c r="Y2" s="49"/>
      <c r="Z2" s="49"/>
      <c r="AA2" s="49"/>
      <c r="AB2" s="46"/>
      <c r="AC2" s="46"/>
      <c r="AD2" s="46"/>
    </row>
    <row r="3" spans="1:30">
      <c r="A3" s="49"/>
      <c r="B3" s="49"/>
      <c r="C3" s="51"/>
      <c r="D3" s="51"/>
      <c r="E3" s="51"/>
      <c r="F3" s="51"/>
      <c r="G3" s="49"/>
      <c r="H3" s="49"/>
      <c r="I3" s="49"/>
      <c r="J3" s="49"/>
      <c r="K3" s="49"/>
      <c r="L3" s="49"/>
      <c r="M3" s="49"/>
      <c r="N3" s="49"/>
      <c r="O3" s="49"/>
      <c r="P3" s="49"/>
      <c r="Q3" s="49"/>
      <c r="R3" s="46"/>
      <c r="S3" s="49"/>
      <c r="T3" s="49"/>
      <c r="U3" s="49"/>
      <c r="V3" s="49"/>
      <c r="W3" s="49"/>
      <c r="X3" s="49"/>
      <c r="Y3" s="49"/>
      <c r="Z3" s="49"/>
      <c r="AA3" s="49"/>
      <c r="AB3" s="46"/>
      <c r="AC3" s="46"/>
      <c r="AD3" s="46"/>
    </row>
    <row r="4" spans="1:30">
      <c r="A4" s="50" t="s">
        <v>19</v>
      </c>
      <c r="B4" s="51">
        <v>1970</v>
      </c>
      <c r="C4" s="51">
        <v>1975</v>
      </c>
      <c r="D4" s="51">
        <v>1980</v>
      </c>
      <c r="E4" s="51">
        <v>1985</v>
      </c>
      <c r="F4" s="51">
        <v>1990</v>
      </c>
      <c r="G4" s="51">
        <v>1991</v>
      </c>
      <c r="H4" s="51">
        <v>1992</v>
      </c>
      <c r="I4" s="51">
        <v>1993</v>
      </c>
      <c r="J4" s="51">
        <v>1994</v>
      </c>
      <c r="K4" s="51">
        <v>1995</v>
      </c>
      <c r="L4" s="51">
        <v>1996</v>
      </c>
      <c r="M4" s="51">
        <v>1997</v>
      </c>
      <c r="N4" s="51">
        <v>1998</v>
      </c>
      <c r="O4" s="51">
        <v>1999</v>
      </c>
      <c r="P4" s="51">
        <v>2000</v>
      </c>
      <c r="Q4" s="51">
        <v>2001</v>
      </c>
      <c r="R4" s="51">
        <v>2002</v>
      </c>
      <c r="S4" s="51">
        <v>2003</v>
      </c>
      <c r="T4" s="51">
        <v>2004</v>
      </c>
      <c r="U4" s="51">
        <v>2005</v>
      </c>
      <c r="V4" s="51">
        <v>2006</v>
      </c>
      <c r="W4" s="51">
        <v>2007</v>
      </c>
      <c r="X4" s="51">
        <v>2008</v>
      </c>
      <c r="Y4" s="51">
        <v>2009</v>
      </c>
      <c r="Z4" s="51">
        <v>2010</v>
      </c>
      <c r="AA4" s="51">
        <v>2011</v>
      </c>
      <c r="AB4" s="52">
        <v>2012</v>
      </c>
      <c r="AC4" s="52">
        <v>2013</v>
      </c>
      <c r="AD4" s="52">
        <v>2014</v>
      </c>
    </row>
    <row r="5" spans="1:30">
      <c r="A5" s="49" t="s">
        <v>20</v>
      </c>
      <c r="B5" s="53">
        <v>30</v>
      </c>
      <c r="C5" s="53">
        <v>40</v>
      </c>
      <c r="D5" s="53">
        <v>45</v>
      </c>
      <c r="E5" s="53">
        <v>32</v>
      </c>
      <c r="F5" s="53">
        <v>47</v>
      </c>
      <c r="G5" s="53">
        <v>44</v>
      </c>
      <c r="H5" s="53">
        <v>44</v>
      </c>
      <c r="I5" s="53">
        <v>45</v>
      </c>
      <c r="J5" s="53">
        <v>45</v>
      </c>
      <c r="K5" s="53">
        <v>44</v>
      </c>
      <c r="L5" s="53">
        <v>49.74</v>
      </c>
      <c r="M5" s="53">
        <v>52.225999999999999</v>
      </c>
      <c r="N5" s="53">
        <v>56.347000000000001</v>
      </c>
      <c r="O5" s="53">
        <v>54.057000000000002</v>
      </c>
      <c r="P5" s="53">
        <v>61.850999999999999</v>
      </c>
      <c r="Q5" s="53">
        <v>60.517000000000003</v>
      </c>
      <c r="R5" s="85">
        <v>49.463566273905236</v>
      </c>
      <c r="S5" s="85">
        <v>49.204221570917156</v>
      </c>
      <c r="T5" s="85">
        <v>48.687976867929066</v>
      </c>
      <c r="U5" s="85">
        <v>48.171732164940984</v>
      </c>
      <c r="V5" s="85">
        <v>46.811094150160656</v>
      </c>
      <c r="W5" s="85">
        <v>45.450456135380328</v>
      </c>
      <c r="X5" s="85">
        <v>43.606792942986523</v>
      </c>
      <c r="Y5" s="90">
        <v>42.597412664191367</v>
      </c>
      <c r="Z5" s="90">
        <v>41.588032385396211</v>
      </c>
      <c r="AA5" s="90">
        <v>40.578652106601062</v>
      </c>
      <c r="AB5" s="90">
        <v>40.578652106601062</v>
      </c>
      <c r="AC5" s="90">
        <v>40.578652106601062</v>
      </c>
      <c r="AD5" s="90">
        <v>40.578652106601062</v>
      </c>
    </row>
    <row r="6" spans="1:30">
      <c r="A6" s="49" t="s">
        <v>21</v>
      </c>
      <c r="B6" s="53">
        <v>150</v>
      </c>
      <c r="C6" s="53">
        <v>150</v>
      </c>
      <c r="D6" s="53">
        <v>157</v>
      </c>
      <c r="E6" s="53">
        <v>134</v>
      </c>
      <c r="F6" s="53">
        <v>182</v>
      </c>
      <c r="G6" s="53">
        <v>196</v>
      </c>
      <c r="H6" s="53">
        <v>187</v>
      </c>
      <c r="I6" s="53">
        <v>186</v>
      </c>
      <c r="J6" s="53">
        <v>196</v>
      </c>
      <c r="K6" s="53">
        <v>206</v>
      </c>
      <c r="L6" s="53">
        <v>179.14500000000001</v>
      </c>
      <c r="M6" s="53">
        <v>175.39599999999999</v>
      </c>
      <c r="N6" s="53">
        <v>173.78899999999999</v>
      </c>
      <c r="O6" s="53">
        <v>171.715</v>
      </c>
      <c r="P6" s="53">
        <v>173.036</v>
      </c>
      <c r="Q6" s="53">
        <v>175.53899999999999</v>
      </c>
      <c r="R6" s="85">
        <v>152.23270730219986</v>
      </c>
      <c r="S6" s="85">
        <v>145.75806380272743</v>
      </c>
      <c r="T6" s="85">
        <v>139.18005647141214</v>
      </c>
      <c r="U6" s="85">
        <v>132.53322138906398</v>
      </c>
      <c r="V6" s="85">
        <v>124.09164838033561</v>
      </c>
      <c r="W6" s="85">
        <v>115.65007537160726</v>
      </c>
      <c r="X6" s="85">
        <v>107.12491886450987</v>
      </c>
      <c r="Y6" s="90">
        <v>108.65259648656404</v>
      </c>
      <c r="Z6" s="90">
        <v>110.18027410861821</v>
      </c>
      <c r="AA6" s="90">
        <v>111.70795173067238</v>
      </c>
      <c r="AB6" s="90">
        <v>111.70795173067238</v>
      </c>
      <c r="AC6" s="90">
        <v>111.70795173067238</v>
      </c>
      <c r="AD6" s="90">
        <v>111.70795173067238</v>
      </c>
    </row>
    <row r="7" spans="1:30">
      <c r="A7" s="49" t="s">
        <v>22</v>
      </c>
      <c r="B7" s="53">
        <v>541</v>
      </c>
      <c r="C7" s="53">
        <v>470</v>
      </c>
      <c r="D7" s="53">
        <v>848</v>
      </c>
      <c r="E7" s="53">
        <v>1403</v>
      </c>
      <c r="F7" s="53">
        <v>776</v>
      </c>
      <c r="G7" s="53">
        <v>835</v>
      </c>
      <c r="H7" s="53">
        <v>884</v>
      </c>
      <c r="I7" s="53">
        <v>762</v>
      </c>
      <c r="J7" s="53">
        <v>748</v>
      </c>
      <c r="K7" s="53">
        <v>823</v>
      </c>
      <c r="L7" s="53">
        <v>893.31700000000001</v>
      </c>
      <c r="M7" s="53">
        <v>892.73699999999997</v>
      </c>
      <c r="N7" s="53">
        <v>889.47400000000005</v>
      </c>
      <c r="O7" s="53">
        <v>919</v>
      </c>
      <c r="P7" s="53">
        <v>949.00400000000002</v>
      </c>
      <c r="Q7" s="53">
        <v>949.85900000000004</v>
      </c>
      <c r="R7" s="85">
        <v>1522.7242454450934</v>
      </c>
      <c r="S7" s="85">
        <v>1211.4403910316828</v>
      </c>
      <c r="T7" s="85">
        <v>900.0590695245761</v>
      </c>
      <c r="U7" s="85">
        <v>588.63895416677371</v>
      </c>
      <c r="V7" s="85">
        <v>527.82700400043313</v>
      </c>
      <c r="W7" s="85">
        <v>467.01505383409261</v>
      </c>
      <c r="X7" s="85">
        <v>406.20021929472335</v>
      </c>
      <c r="Y7" s="90">
        <v>429.53680071633119</v>
      </c>
      <c r="Z7" s="90">
        <v>452.87338213793902</v>
      </c>
      <c r="AA7" s="90">
        <v>476.20996355954679</v>
      </c>
      <c r="AB7" s="90">
        <v>476.20996355954679</v>
      </c>
      <c r="AC7" s="90">
        <v>476.20996355954679</v>
      </c>
      <c r="AD7" s="90">
        <v>476.20996355954679</v>
      </c>
    </row>
    <row r="8" spans="1:30">
      <c r="A8" s="49" t="s">
        <v>23</v>
      </c>
      <c r="B8" s="53">
        <v>1341</v>
      </c>
      <c r="C8" s="53">
        <v>1351</v>
      </c>
      <c r="D8" s="53">
        <v>1595</v>
      </c>
      <c r="E8" s="53">
        <v>881</v>
      </c>
      <c r="F8" s="53">
        <v>634</v>
      </c>
      <c r="G8" s="53">
        <v>710</v>
      </c>
      <c r="H8" s="53">
        <v>715</v>
      </c>
      <c r="I8" s="53">
        <v>701</v>
      </c>
      <c r="J8" s="53">
        <v>691</v>
      </c>
      <c r="K8" s="53">
        <v>660</v>
      </c>
      <c r="L8" s="53">
        <v>388.25900000000001</v>
      </c>
      <c r="M8" s="53">
        <v>388.024</v>
      </c>
      <c r="N8" s="53">
        <v>394.33199999999999</v>
      </c>
      <c r="O8" s="53">
        <v>251.119</v>
      </c>
      <c r="P8" s="53">
        <v>253.53700000000001</v>
      </c>
      <c r="Q8" s="53">
        <v>261.86799999999999</v>
      </c>
      <c r="R8" s="85">
        <v>249.49525172120931</v>
      </c>
      <c r="S8" s="85">
        <v>244.73158250285672</v>
      </c>
      <c r="T8" s="85">
        <v>239.96722328450417</v>
      </c>
      <c r="U8" s="85">
        <v>235.20286406615156</v>
      </c>
      <c r="V8" s="85">
        <v>186.09160958325438</v>
      </c>
      <c r="W8" s="85">
        <v>136.9803551003572</v>
      </c>
      <c r="X8" s="85">
        <v>87.869100622542362</v>
      </c>
      <c r="Y8" s="90">
        <v>86.337361914455911</v>
      </c>
      <c r="Z8" s="90">
        <v>84.805623206369461</v>
      </c>
      <c r="AA8" s="90">
        <v>83.273884498282996</v>
      </c>
      <c r="AB8" s="90">
        <v>83.273884498282996</v>
      </c>
      <c r="AC8" s="90">
        <v>83.273884498282996</v>
      </c>
      <c r="AD8" s="90">
        <v>83.273884498282996</v>
      </c>
    </row>
    <row r="9" spans="1:30">
      <c r="A9" s="49" t="s">
        <v>24</v>
      </c>
      <c r="B9" s="53">
        <v>394</v>
      </c>
      <c r="C9" s="53">
        <v>336</v>
      </c>
      <c r="D9" s="53">
        <v>273</v>
      </c>
      <c r="E9" s="53">
        <v>76</v>
      </c>
      <c r="F9" s="53">
        <v>122</v>
      </c>
      <c r="G9" s="53">
        <v>123</v>
      </c>
      <c r="H9" s="53">
        <v>124</v>
      </c>
      <c r="I9" s="53">
        <v>124</v>
      </c>
      <c r="J9" s="53">
        <v>126</v>
      </c>
      <c r="K9" s="53">
        <v>125</v>
      </c>
      <c r="L9" s="53">
        <v>73.394999999999996</v>
      </c>
      <c r="M9" s="53">
        <v>77.908000000000001</v>
      </c>
      <c r="N9" s="53">
        <v>77.581000000000003</v>
      </c>
      <c r="O9" s="53">
        <v>65.686999999999998</v>
      </c>
      <c r="P9" s="53">
        <v>67.388000000000005</v>
      </c>
      <c r="Q9" s="53">
        <v>71.278000000000006</v>
      </c>
      <c r="R9" s="85">
        <v>46.328642467155007</v>
      </c>
      <c r="S9" s="85">
        <v>47.426089024853525</v>
      </c>
      <c r="T9" s="85">
        <v>48.445345582552036</v>
      </c>
      <c r="U9" s="85">
        <v>49.464602140250541</v>
      </c>
      <c r="V9" s="85">
        <v>45.421156744138365</v>
      </c>
      <c r="W9" s="85">
        <v>41.377711348026182</v>
      </c>
      <c r="X9" s="85">
        <v>37.3342659520791</v>
      </c>
      <c r="Y9" s="90">
        <v>36.284205019085924</v>
      </c>
      <c r="Z9" s="90">
        <v>35.234144086092748</v>
      </c>
      <c r="AA9" s="90">
        <v>34.184083153099579</v>
      </c>
      <c r="AB9" s="90">
        <v>34.184083153099579</v>
      </c>
      <c r="AC9" s="90">
        <v>34.184083153099579</v>
      </c>
      <c r="AD9" s="90">
        <v>34.184083153099579</v>
      </c>
    </row>
    <row r="10" spans="1:30">
      <c r="A10" s="49" t="s">
        <v>25</v>
      </c>
      <c r="B10" s="53">
        <v>1194</v>
      </c>
      <c r="C10" s="53">
        <v>1342</v>
      </c>
      <c r="D10" s="53">
        <v>1440</v>
      </c>
      <c r="E10" s="53">
        <v>703</v>
      </c>
      <c r="F10" s="53">
        <v>611</v>
      </c>
      <c r="G10" s="53">
        <v>640</v>
      </c>
      <c r="H10" s="53">
        <v>632</v>
      </c>
      <c r="I10" s="53">
        <v>649</v>
      </c>
      <c r="J10" s="53">
        <v>647</v>
      </c>
      <c r="K10" s="53">
        <v>642</v>
      </c>
      <c r="L10" s="53">
        <v>476.94900000000001</v>
      </c>
      <c r="M10" s="53">
        <v>487.28100000000001</v>
      </c>
      <c r="N10" s="53">
        <v>484.55500000000001</v>
      </c>
      <c r="O10" s="53">
        <v>456.76400000000001</v>
      </c>
      <c r="P10" s="53">
        <v>428.47</v>
      </c>
      <c r="Q10" s="53">
        <v>440.839</v>
      </c>
      <c r="R10" s="85">
        <v>600.64132978471889</v>
      </c>
      <c r="S10" s="85">
        <v>587.88580851822678</v>
      </c>
      <c r="T10" s="85">
        <v>575.03517251173469</v>
      </c>
      <c r="U10" s="85">
        <v>562.18453650524259</v>
      </c>
      <c r="V10" s="85">
        <v>956.23117557862838</v>
      </c>
      <c r="W10" s="85">
        <v>1350.2778146520143</v>
      </c>
      <c r="X10" s="85">
        <v>1744.2996613262915</v>
      </c>
      <c r="Y10" s="90">
        <v>2087.5994475456287</v>
      </c>
      <c r="Z10" s="90">
        <v>2430.8992337649661</v>
      </c>
      <c r="AA10" s="90">
        <v>2774.1990199843035</v>
      </c>
      <c r="AB10" s="90">
        <v>2774.1990199843035</v>
      </c>
      <c r="AC10" s="90">
        <v>2774.1990199843035</v>
      </c>
      <c r="AD10" s="90">
        <v>2774.1990199843035</v>
      </c>
    </row>
    <row r="11" spans="1:30">
      <c r="A11" s="49" t="s">
        <v>26</v>
      </c>
      <c r="B11" s="53">
        <v>270</v>
      </c>
      <c r="C11" s="53">
        <v>235</v>
      </c>
      <c r="D11" s="53">
        <v>237</v>
      </c>
      <c r="E11" s="53">
        <v>390</v>
      </c>
      <c r="F11" s="53">
        <v>401</v>
      </c>
      <c r="G11" s="53">
        <v>391</v>
      </c>
      <c r="H11" s="53">
        <v>414</v>
      </c>
      <c r="I11" s="53">
        <v>442</v>
      </c>
      <c r="J11" s="53">
        <v>438</v>
      </c>
      <c r="K11" s="53">
        <v>450</v>
      </c>
      <c r="L11" s="53">
        <v>434.733</v>
      </c>
      <c r="M11" s="53">
        <v>437.59800000000001</v>
      </c>
      <c r="N11" s="53">
        <v>443.11099999999999</v>
      </c>
      <c r="O11" s="53">
        <v>438.488</v>
      </c>
      <c r="P11" s="53">
        <v>454.01</v>
      </c>
      <c r="Q11" s="53">
        <v>420.28800000000001</v>
      </c>
      <c r="R11" s="85">
        <v>442.06153072435012</v>
      </c>
      <c r="S11" s="85">
        <v>447.20931207009301</v>
      </c>
      <c r="T11" s="85">
        <v>452.09629146583592</v>
      </c>
      <c r="U11" s="85">
        <v>456.89614086157889</v>
      </c>
      <c r="V11" s="85">
        <v>425.48309917991662</v>
      </c>
      <c r="W11" s="85">
        <v>394.0700574982543</v>
      </c>
      <c r="X11" s="85">
        <v>362.45325355947131</v>
      </c>
      <c r="Y11" s="90">
        <v>351.21139839133667</v>
      </c>
      <c r="Z11" s="90">
        <v>339.96954322320204</v>
      </c>
      <c r="AA11" s="90">
        <v>328.72768805506746</v>
      </c>
      <c r="AB11" s="90">
        <v>328.72768805506746</v>
      </c>
      <c r="AC11" s="90">
        <v>328.72768805506746</v>
      </c>
      <c r="AD11" s="90">
        <v>328.72768805506746</v>
      </c>
    </row>
    <row r="12" spans="1:30">
      <c r="A12" s="49" t="s">
        <v>27</v>
      </c>
      <c r="B12" s="53">
        <v>7174</v>
      </c>
      <c r="C12" s="53">
        <v>5651</v>
      </c>
      <c r="D12" s="53">
        <v>6584</v>
      </c>
      <c r="E12" s="53">
        <v>5699</v>
      </c>
      <c r="F12" s="53">
        <v>5750</v>
      </c>
      <c r="G12" s="53">
        <v>5782</v>
      </c>
      <c r="H12" s="53">
        <v>5901</v>
      </c>
      <c r="I12" s="53">
        <v>6016</v>
      </c>
      <c r="J12" s="53">
        <v>6162</v>
      </c>
      <c r="K12" s="53">
        <v>6183</v>
      </c>
      <c r="L12" s="53">
        <v>5476.63</v>
      </c>
      <c r="M12" s="53">
        <v>5620.7929999999997</v>
      </c>
      <c r="N12" s="53">
        <v>5149.3100000000004</v>
      </c>
      <c r="O12" s="53">
        <v>5035.5069999999996</v>
      </c>
      <c r="P12" s="53">
        <v>4831.4120000000003</v>
      </c>
      <c r="Q12" s="53">
        <v>5012.22</v>
      </c>
      <c r="R12" s="85">
        <v>4277.9839675210978</v>
      </c>
      <c r="S12" s="85">
        <v>4267.049689948798</v>
      </c>
      <c r="T12" s="85">
        <v>4256.1125493764976</v>
      </c>
      <c r="U12" s="85">
        <v>4245.1754088041962</v>
      </c>
      <c r="V12" s="85">
        <v>3937.6298853844637</v>
      </c>
      <c r="W12" s="85">
        <v>3630.0843619647312</v>
      </c>
      <c r="X12" s="85">
        <v>3298.7657460567243</v>
      </c>
      <c r="Y12" s="90">
        <v>3136.2679708320811</v>
      </c>
      <c r="Z12" s="90">
        <v>2973.7701956074379</v>
      </c>
      <c r="AA12" s="90">
        <v>2811.2724203827943</v>
      </c>
      <c r="AB12" s="90">
        <v>2811.2724203827943</v>
      </c>
      <c r="AC12" s="90">
        <v>2811.2724203827943</v>
      </c>
      <c r="AD12" s="90">
        <v>2811.2724203827943</v>
      </c>
    </row>
    <row r="13" spans="1:30">
      <c r="A13" s="49" t="s">
        <v>29</v>
      </c>
      <c r="B13" s="53">
        <v>1954</v>
      </c>
      <c r="C13" s="53">
        <v>2181</v>
      </c>
      <c r="D13" s="53">
        <v>1975</v>
      </c>
      <c r="E13" s="53">
        <v>1747</v>
      </c>
      <c r="F13" s="53">
        <v>1490</v>
      </c>
      <c r="G13" s="53">
        <v>1532</v>
      </c>
      <c r="H13" s="53">
        <v>1583</v>
      </c>
      <c r="I13" s="53">
        <v>1600</v>
      </c>
      <c r="J13" s="53">
        <v>1629</v>
      </c>
      <c r="K13" s="53">
        <v>1652</v>
      </c>
      <c r="L13" s="53">
        <v>1293.915</v>
      </c>
      <c r="M13" s="53">
        <v>1327.527</v>
      </c>
      <c r="N13" s="53">
        <v>1327.3420000000001</v>
      </c>
      <c r="O13" s="53">
        <v>1236.7850000000001</v>
      </c>
      <c r="P13" s="53">
        <v>1176.02</v>
      </c>
      <c r="Q13" s="53">
        <v>1192.3130000000001</v>
      </c>
      <c r="R13" s="85">
        <v>1483.9347847747515</v>
      </c>
      <c r="S13" s="85">
        <v>1487.1237265190161</v>
      </c>
      <c r="T13" s="85">
        <v>1473.176771683648</v>
      </c>
      <c r="U13" s="85">
        <v>1442.131870301647</v>
      </c>
      <c r="V13" s="85">
        <v>1359.6650664576009</v>
      </c>
      <c r="W13" s="85">
        <v>1277.1982626135548</v>
      </c>
      <c r="X13" s="85">
        <v>1192.9438484290265</v>
      </c>
      <c r="Y13" s="90">
        <v>1143.0870640765381</v>
      </c>
      <c r="Z13" s="90">
        <v>1093.2302797240498</v>
      </c>
      <c r="AA13" s="90">
        <v>1043.3734953715616</v>
      </c>
      <c r="AB13" s="90">
        <v>1043.3734953715616</v>
      </c>
      <c r="AC13" s="90">
        <v>1043.3734953715616</v>
      </c>
      <c r="AD13" s="90">
        <v>1043.3734953715616</v>
      </c>
    </row>
    <row r="14" spans="1:30">
      <c r="A14" s="49" t="s">
        <v>30</v>
      </c>
      <c r="B14" s="53">
        <v>1984</v>
      </c>
      <c r="C14" s="53">
        <v>984</v>
      </c>
      <c r="D14" s="53">
        <v>758</v>
      </c>
      <c r="E14" s="53">
        <v>979</v>
      </c>
      <c r="F14" s="53">
        <v>986</v>
      </c>
      <c r="G14" s="53">
        <v>999</v>
      </c>
      <c r="H14" s="53">
        <v>1010</v>
      </c>
      <c r="I14" s="53">
        <v>1046</v>
      </c>
      <c r="J14" s="53">
        <v>1046</v>
      </c>
      <c r="K14" s="53">
        <v>1067</v>
      </c>
      <c r="L14" s="53">
        <v>508.95600000000002</v>
      </c>
      <c r="M14" s="53">
        <v>517.50599999999997</v>
      </c>
      <c r="N14" s="53">
        <v>535.23599999999999</v>
      </c>
      <c r="O14" s="53">
        <v>487.46199999999999</v>
      </c>
      <c r="P14" s="53">
        <v>415.47899999999998</v>
      </c>
      <c r="Q14" s="53">
        <v>419.60300000000001</v>
      </c>
      <c r="R14" s="85">
        <v>395.24184179619829</v>
      </c>
      <c r="S14" s="85">
        <v>394.79690378502431</v>
      </c>
      <c r="T14" s="85">
        <v>393.7313335138503</v>
      </c>
      <c r="U14" s="85">
        <v>392.06160324267637</v>
      </c>
      <c r="V14" s="85">
        <v>323.1601809757509</v>
      </c>
      <c r="W14" s="85">
        <v>254.25875870882544</v>
      </c>
      <c r="X14" s="85">
        <v>185.05116194694125</v>
      </c>
      <c r="Y14" s="90">
        <v>167.29161004423901</v>
      </c>
      <c r="Z14" s="90">
        <v>149.53205814153677</v>
      </c>
      <c r="AA14" s="90">
        <v>131.77250623883452</v>
      </c>
      <c r="AB14" s="90">
        <v>131.77250623883452</v>
      </c>
      <c r="AC14" s="90">
        <v>131.77250623883452</v>
      </c>
      <c r="AD14" s="90">
        <v>131.77250623883452</v>
      </c>
    </row>
    <row r="15" spans="1:30">
      <c r="A15" s="49" t="s">
        <v>31</v>
      </c>
      <c r="B15" s="53">
        <v>16910</v>
      </c>
      <c r="C15" s="53">
        <v>15392</v>
      </c>
      <c r="D15" s="53">
        <v>13869</v>
      </c>
      <c r="E15" s="53">
        <v>12354</v>
      </c>
      <c r="F15" s="53">
        <v>9388</v>
      </c>
      <c r="G15" s="53">
        <v>8860</v>
      </c>
      <c r="H15" s="53">
        <v>8332</v>
      </c>
      <c r="I15" s="53">
        <v>7804</v>
      </c>
      <c r="J15" s="53">
        <v>7277</v>
      </c>
      <c r="K15" s="53">
        <v>6749</v>
      </c>
      <c r="L15" s="53">
        <v>6220.77</v>
      </c>
      <c r="M15" s="53">
        <v>5985.4059999999999</v>
      </c>
      <c r="N15" s="53">
        <v>5859.2250000000004</v>
      </c>
      <c r="O15" s="53">
        <v>5680.576</v>
      </c>
      <c r="P15" s="53">
        <v>5325.3969999999999</v>
      </c>
      <c r="Q15" s="53">
        <v>4952.0940000000001</v>
      </c>
      <c r="R15" s="85">
        <v>4013.0587019468799</v>
      </c>
      <c r="S15" s="85">
        <v>3823.055298635325</v>
      </c>
      <c r="T15" s="85">
        <v>3633.0518953237706</v>
      </c>
      <c r="U15" s="85">
        <v>3443.0484920122162</v>
      </c>
      <c r="V15" s="85">
        <v>3463.5359493725664</v>
      </c>
      <c r="W15" s="85">
        <v>3484.023406732917</v>
      </c>
      <c r="X15" s="85">
        <v>3051.8036761990338</v>
      </c>
      <c r="Y15" s="90">
        <v>2755.536837143849</v>
      </c>
      <c r="Z15" s="90">
        <v>2765.5451553105568</v>
      </c>
      <c r="AA15" s="90">
        <v>2871.6001434995187</v>
      </c>
      <c r="AB15" s="90">
        <v>2633.9878994662195</v>
      </c>
      <c r="AC15" s="90">
        <v>2396.3756554329202</v>
      </c>
      <c r="AD15" s="90">
        <v>2158.763411399621</v>
      </c>
    </row>
    <row r="16" spans="1:30">
      <c r="A16" s="49" t="s">
        <v>32</v>
      </c>
      <c r="B16" s="53">
        <v>1616</v>
      </c>
      <c r="C16" s="53">
        <v>1917</v>
      </c>
      <c r="D16" s="53">
        <v>2192</v>
      </c>
      <c r="E16" s="53">
        <v>2439</v>
      </c>
      <c r="F16" s="53">
        <v>2662</v>
      </c>
      <c r="G16" s="53">
        <v>2709</v>
      </c>
      <c r="H16" s="53">
        <v>2754</v>
      </c>
      <c r="I16" s="53">
        <v>2799</v>
      </c>
      <c r="J16" s="53">
        <v>2845</v>
      </c>
      <c r="K16" s="53">
        <v>2890</v>
      </c>
      <c r="L16" s="53">
        <v>2934.9830000000002</v>
      </c>
      <c r="M16" s="53">
        <v>2751.8519999999999</v>
      </c>
      <c r="N16" s="53">
        <v>2673.2869999999998</v>
      </c>
      <c r="O16" s="53">
        <v>2681.7049999999999</v>
      </c>
      <c r="P16" s="53">
        <v>2643.7060000000001</v>
      </c>
      <c r="Q16" s="53">
        <v>2622.3560000000002</v>
      </c>
      <c r="R16" s="85">
        <v>3085.9742675889952</v>
      </c>
      <c r="S16" s="85">
        <v>3012.6602563968736</v>
      </c>
      <c r="T16" s="85">
        <v>2939.346245204752</v>
      </c>
      <c r="U16" s="85">
        <v>2866.0322340126295</v>
      </c>
      <c r="V16" s="85">
        <v>2746.3183672439509</v>
      </c>
      <c r="W16" s="85">
        <v>2626.6045004752732</v>
      </c>
      <c r="X16" s="85">
        <v>2545.9161105868184</v>
      </c>
      <c r="Y16" s="90">
        <v>2369.8993362257002</v>
      </c>
      <c r="Z16" s="90">
        <v>2295.0827001992702</v>
      </c>
      <c r="AA16" s="90">
        <v>2157.0388716657062</v>
      </c>
      <c r="AB16" s="90">
        <v>2053.1031674511364</v>
      </c>
      <c r="AC16" s="90">
        <v>1949.1674632365666</v>
      </c>
      <c r="AD16" s="90">
        <v>1845.2317590219968</v>
      </c>
    </row>
    <row r="17" spans="1:30">
      <c r="A17" s="49" t="s">
        <v>33</v>
      </c>
      <c r="B17" s="53">
        <v>1101</v>
      </c>
      <c r="C17" s="53">
        <v>716</v>
      </c>
      <c r="D17" s="53">
        <v>1134</v>
      </c>
      <c r="E17" s="53">
        <v>566</v>
      </c>
      <c r="F17" s="53">
        <v>1059</v>
      </c>
      <c r="G17" s="53">
        <v>756</v>
      </c>
      <c r="H17" s="53">
        <v>486</v>
      </c>
      <c r="I17" s="53">
        <v>556</v>
      </c>
      <c r="J17" s="53">
        <v>720</v>
      </c>
      <c r="K17" s="53">
        <v>551</v>
      </c>
      <c r="L17" s="53">
        <v>1940.443</v>
      </c>
      <c r="M17" s="53">
        <v>815.92899999999997</v>
      </c>
      <c r="N17" s="53">
        <v>717.85</v>
      </c>
      <c r="O17" s="53">
        <v>791.077</v>
      </c>
      <c r="P17" s="53">
        <v>733.03200000000004</v>
      </c>
      <c r="Q17" s="53">
        <v>532.48900000000003</v>
      </c>
      <c r="R17" s="85">
        <v>3970.3082495268764</v>
      </c>
      <c r="S17" s="90">
        <v>4192.6286449138051</v>
      </c>
      <c r="T17" s="90">
        <v>4414.949040300733</v>
      </c>
      <c r="U17" s="90">
        <v>3291.4639995021262</v>
      </c>
      <c r="V17" s="85">
        <v>3759.4718080810035</v>
      </c>
      <c r="W17" s="85">
        <v>4227.4796166598808</v>
      </c>
      <c r="X17" s="85">
        <v>4695.487388726503</v>
      </c>
      <c r="Y17" s="90">
        <v>4878.8951776095064</v>
      </c>
      <c r="Z17" s="90">
        <v>5062.3029664925089</v>
      </c>
      <c r="AA17" s="90">
        <v>5290.3481356922075</v>
      </c>
      <c r="AB17" s="90">
        <v>5290.3481356922075</v>
      </c>
      <c r="AC17" s="90">
        <v>5290.3481356922075</v>
      </c>
      <c r="AD17" s="90">
        <v>5290.3481356922075</v>
      </c>
    </row>
    <row r="18" spans="1:30">
      <c r="A18" s="46"/>
      <c r="B18" s="53"/>
      <c r="C18" s="53"/>
      <c r="D18" s="53"/>
      <c r="E18" s="53"/>
      <c r="F18" s="53"/>
      <c r="G18" s="53"/>
      <c r="H18" s="53"/>
      <c r="I18" s="53"/>
      <c r="J18" s="53"/>
      <c r="K18" s="53"/>
      <c r="L18" s="53"/>
      <c r="M18" s="53"/>
      <c r="N18" s="53"/>
      <c r="O18" s="53"/>
      <c r="P18" s="53"/>
      <c r="Q18" s="53"/>
      <c r="R18" s="90"/>
      <c r="S18" s="90"/>
      <c r="T18" s="90"/>
      <c r="U18" s="90"/>
      <c r="V18" s="53"/>
      <c r="W18" s="53"/>
      <c r="X18" s="53"/>
      <c r="Y18" s="53"/>
      <c r="Z18" s="53"/>
      <c r="AA18" s="53"/>
      <c r="AB18" s="53"/>
      <c r="AC18" s="53"/>
      <c r="AD18" s="46"/>
    </row>
    <row r="19" spans="1:30">
      <c r="A19" s="54" t="s">
        <v>36</v>
      </c>
      <c r="B19" s="79">
        <v>34659</v>
      </c>
      <c r="C19" s="79">
        <v>30765</v>
      </c>
      <c r="D19" s="79">
        <v>31107</v>
      </c>
      <c r="E19" s="79">
        <v>27403</v>
      </c>
      <c r="F19" s="79">
        <v>24108</v>
      </c>
      <c r="G19" s="79">
        <v>23577</v>
      </c>
      <c r="H19" s="79">
        <v>23066</v>
      </c>
      <c r="I19" s="79">
        <v>22730</v>
      </c>
      <c r="J19" s="79">
        <v>22570</v>
      </c>
      <c r="K19" s="79">
        <v>22042</v>
      </c>
      <c r="L19" s="79">
        <v>20871.235000000001</v>
      </c>
      <c r="M19" s="79">
        <v>19530.182999999997</v>
      </c>
      <c r="N19" s="53">
        <v>18781.438999999998</v>
      </c>
      <c r="O19" s="79">
        <v>18269.941999999999</v>
      </c>
      <c r="P19" s="79">
        <v>17512.341999999997</v>
      </c>
      <c r="Q19" s="79">
        <v>17111.263000000003</v>
      </c>
      <c r="R19" s="90">
        <f>SUM(R5:R17)</f>
        <v>20289.449086873432</v>
      </c>
      <c r="S19" s="90">
        <f t="shared" ref="S19:AA19" si="0">SUM(S5:S17)</f>
        <v>19910.969988720197</v>
      </c>
      <c r="T19" s="90">
        <f t="shared" si="0"/>
        <v>19513.838971111792</v>
      </c>
      <c r="U19" s="90">
        <f t="shared" si="0"/>
        <v>17753.005659169496</v>
      </c>
      <c r="V19" s="87">
        <f t="shared" si="0"/>
        <v>17901.738045132202</v>
      </c>
      <c r="W19" s="87">
        <f t="shared" si="0"/>
        <v>18050.470431094916</v>
      </c>
      <c r="X19" s="87">
        <f t="shared" si="0"/>
        <v>17758.856144507652</v>
      </c>
      <c r="Y19" s="87">
        <f t="shared" si="0"/>
        <v>17593.197218669509</v>
      </c>
      <c r="Z19" s="87">
        <f t="shared" si="0"/>
        <v>17835.013588387945</v>
      </c>
      <c r="AA19" s="87">
        <f t="shared" si="0"/>
        <v>18154.286815938198</v>
      </c>
      <c r="AB19" s="87">
        <f t="shared" ref="AB19:AD19" si="1">SUM(AB5:AB17)</f>
        <v>17812.738867690328</v>
      </c>
      <c r="AC19" s="87">
        <f t="shared" si="1"/>
        <v>17471.190919442459</v>
      </c>
      <c r="AD19" s="87">
        <f t="shared" si="1"/>
        <v>17129.642971194589</v>
      </c>
    </row>
    <row r="20" spans="1:30">
      <c r="A20" s="76" t="s">
        <v>44</v>
      </c>
      <c r="B20" s="79">
        <v>917</v>
      </c>
      <c r="C20" s="79">
        <v>587</v>
      </c>
      <c r="D20" s="79">
        <v>1024</v>
      </c>
      <c r="E20" s="79">
        <v>465</v>
      </c>
      <c r="F20" s="79">
        <v>983</v>
      </c>
      <c r="G20" s="79">
        <v>678</v>
      </c>
      <c r="H20" s="79">
        <v>407</v>
      </c>
      <c r="I20" s="79">
        <v>478</v>
      </c>
      <c r="J20" s="79">
        <v>638</v>
      </c>
      <c r="K20" s="79">
        <v>464</v>
      </c>
      <c r="L20" s="79">
        <v>1869.894</v>
      </c>
      <c r="M20" s="79">
        <v>744.29077000000007</v>
      </c>
      <c r="N20" s="79">
        <v>645.40773000000002</v>
      </c>
      <c r="O20" s="79">
        <v>667.03942400000017</v>
      </c>
      <c r="P20" s="79">
        <v>614.8335689999999</v>
      </c>
      <c r="Q20" s="79">
        <v>412.32834900000012</v>
      </c>
      <c r="R20" s="90">
        <v>3213.4749775009832</v>
      </c>
      <c r="S20" s="90">
        <v>3213.4749775009832</v>
      </c>
      <c r="T20" s="90">
        <v>3213.4749775009832</v>
      </c>
      <c r="U20" s="90">
        <v>1867.6695413154482</v>
      </c>
      <c r="V20" s="79">
        <v>1867.6695413154482</v>
      </c>
      <c r="W20" s="79">
        <v>1867.6695413154482</v>
      </c>
      <c r="X20" s="79">
        <v>2846.6340199229899</v>
      </c>
      <c r="Y20" s="79">
        <v>2846.6340199229899</v>
      </c>
      <c r="Z20" s="79">
        <v>2846.6340199229899</v>
      </c>
      <c r="AA20" s="79">
        <v>2891.2714002396851</v>
      </c>
      <c r="AB20" s="87">
        <v>2891.2714002396851</v>
      </c>
      <c r="AC20" s="87">
        <v>2891.2714002396851</v>
      </c>
      <c r="AD20" s="87">
        <v>2891.2714002396851</v>
      </c>
    </row>
    <row r="21" spans="1:30">
      <c r="A21" s="76" t="s">
        <v>50</v>
      </c>
      <c r="B21" s="79">
        <f>B19 - B20</f>
        <v>33742</v>
      </c>
      <c r="C21" s="79">
        <f t="shared" ref="C21:AA21" si="2">C19 - C20</f>
        <v>30178</v>
      </c>
      <c r="D21" s="79">
        <f t="shared" si="2"/>
        <v>30083</v>
      </c>
      <c r="E21" s="79">
        <f t="shared" si="2"/>
        <v>26938</v>
      </c>
      <c r="F21" s="79">
        <f t="shared" si="2"/>
        <v>23125</v>
      </c>
      <c r="G21" s="79">
        <f t="shared" si="2"/>
        <v>22899</v>
      </c>
      <c r="H21" s="79">
        <f t="shared" si="2"/>
        <v>22659</v>
      </c>
      <c r="I21" s="79">
        <f t="shared" si="2"/>
        <v>22252</v>
      </c>
      <c r="J21" s="79">
        <f t="shared" si="2"/>
        <v>21932</v>
      </c>
      <c r="K21" s="79">
        <f t="shared" si="2"/>
        <v>21578</v>
      </c>
      <c r="L21" s="79">
        <f t="shared" si="2"/>
        <v>19001.341</v>
      </c>
      <c r="M21" s="79">
        <f t="shared" si="2"/>
        <v>18785.892229999998</v>
      </c>
      <c r="N21" s="79">
        <f t="shared" si="2"/>
        <v>18136.031269999999</v>
      </c>
      <c r="O21" s="79">
        <f t="shared" si="2"/>
        <v>17602.902576</v>
      </c>
      <c r="P21" s="79">
        <f t="shared" si="2"/>
        <v>16897.508430999998</v>
      </c>
      <c r="Q21" s="79">
        <f t="shared" si="2"/>
        <v>16698.934651000003</v>
      </c>
      <c r="R21" s="90">
        <f t="shared" si="2"/>
        <v>17075.974109372448</v>
      </c>
      <c r="S21" s="90">
        <f t="shared" si="2"/>
        <v>16697.495011219213</v>
      </c>
      <c r="T21" s="90">
        <f t="shared" si="2"/>
        <v>16300.363993610808</v>
      </c>
      <c r="U21" s="90">
        <f t="shared" si="2"/>
        <v>15885.336117854047</v>
      </c>
      <c r="V21" s="79">
        <f t="shared" si="2"/>
        <v>16034.068503816754</v>
      </c>
      <c r="W21" s="79">
        <f t="shared" si="2"/>
        <v>16182.800889779468</v>
      </c>
      <c r="X21" s="79">
        <f t="shared" si="2"/>
        <v>14912.222124584663</v>
      </c>
      <c r="Y21" s="79">
        <f t="shared" si="2"/>
        <v>14746.56319874652</v>
      </c>
      <c r="Z21" s="79">
        <f t="shared" si="2"/>
        <v>14988.379568464956</v>
      </c>
      <c r="AA21" s="79">
        <f t="shared" si="2"/>
        <v>15263.015415698512</v>
      </c>
      <c r="AB21" s="87">
        <f t="shared" ref="AB21:AD21" si="3">AB19 - AB20</f>
        <v>14921.467467450642</v>
      </c>
      <c r="AC21" s="87">
        <f t="shared" si="3"/>
        <v>14579.919519202773</v>
      </c>
      <c r="AD21" s="87">
        <f t="shared" si="3"/>
        <v>14238.371570954903</v>
      </c>
    </row>
    <row r="22" spans="1:30">
      <c r="A22" s="1" t="s">
        <v>45</v>
      </c>
      <c r="B22" s="79">
        <f t="shared" ref="B22:AA22" si="4">B17 - B20</f>
        <v>184</v>
      </c>
      <c r="C22" s="79">
        <f t="shared" si="4"/>
        <v>129</v>
      </c>
      <c r="D22" s="79">
        <f t="shared" si="4"/>
        <v>110</v>
      </c>
      <c r="E22" s="79">
        <f t="shared" si="4"/>
        <v>101</v>
      </c>
      <c r="F22" s="79">
        <f t="shared" si="4"/>
        <v>76</v>
      </c>
      <c r="G22" s="79">
        <f t="shared" si="4"/>
        <v>78</v>
      </c>
      <c r="H22" s="79">
        <f t="shared" si="4"/>
        <v>79</v>
      </c>
      <c r="I22" s="79">
        <f t="shared" si="4"/>
        <v>78</v>
      </c>
      <c r="J22" s="79">
        <f t="shared" si="4"/>
        <v>82</v>
      </c>
      <c r="K22" s="79">
        <f t="shared" si="4"/>
        <v>87</v>
      </c>
      <c r="L22" s="79">
        <f t="shared" si="4"/>
        <v>70.548999999999978</v>
      </c>
      <c r="M22" s="79">
        <f t="shared" si="4"/>
        <v>71.638229999999908</v>
      </c>
      <c r="N22" s="79">
        <f t="shared" si="4"/>
        <v>72.442270000000008</v>
      </c>
      <c r="O22" s="79">
        <f t="shared" si="4"/>
        <v>124.03757599999983</v>
      </c>
      <c r="P22" s="79">
        <f t="shared" si="4"/>
        <v>118.19843100000014</v>
      </c>
      <c r="Q22" s="79">
        <f t="shared" si="4"/>
        <v>120.16065099999992</v>
      </c>
      <c r="R22" s="90">
        <f t="shared" si="4"/>
        <v>756.83327202589317</v>
      </c>
      <c r="S22" s="90">
        <f t="shared" si="4"/>
        <v>979.15366741282196</v>
      </c>
      <c r="T22" s="90">
        <f t="shared" si="4"/>
        <v>1201.4740627997498</v>
      </c>
      <c r="U22" s="90">
        <f t="shared" si="4"/>
        <v>1423.794458186678</v>
      </c>
      <c r="V22" s="79">
        <f t="shared" si="4"/>
        <v>1891.8022667655553</v>
      </c>
      <c r="W22" s="79">
        <f t="shared" si="4"/>
        <v>2359.8100753444323</v>
      </c>
      <c r="X22" s="79">
        <f t="shared" si="4"/>
        <v>1848.8533688035131</v>
      </c>
      <c r="Y22" s="79">
        <f t="shared" si="4"/>
        <v>2032.2611576865165</v>
      </c>
      <c r="Z22" s="79">
        <f t="shared" si="4"/>
        <v>2215.668946569519</v>
      </c>
      <c r="AA22" s="79">
        <f t="shared" si="4"/>
        <v>2399.0767354525224</v>
      </c>
      <c r="AB22" s="87">
        <f t="shared" ref="AB22:AD22" si="5">AB17 - AB20</f>
        <v>2399.0767354525224</v>
      </c>
      <c r="AC22" s="87">
        <f t="shared" si="5"/>
        <v>2399.0767354525224</v>
      </c>
      <c r="AD22" s="87">
        <f t="shared" si="5"/>
        <v>2399.0767354525224</v>
      </c>
    </row>
    <row r="23" spans="1:30">
      <c r="A23" s="47"/>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46"/>
    </row>
    <row r="24" spans="1:30">
      <c r="A24" s="47"/>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46"/>
    </row>
    <row r="25" spans="1:30">
      <c r="A25" s="56" t="s">
        <v>46</v>
      </c>
      <c r="B25" s="79">
        <f>SUM(B5:B7)</f>
        <v>721</v>
      </c>
      <c r="C25" s="79">
        <f t="shared" ref="C25:AA25" si="6">SUM(C5:C7)</f>
        <v>660</v>
      </c>
      <c r="D25" s="79">
        <f t="shared" si="6"/>
        <v>1050</v>
      </c>
      <c r="E25" s="79">
        <f t="shared" si="6"/>
        <v>1569</v>
      </c>
      <c r="F25" s="79">
        <f t="shared" si="6"/>
        <v>1005</v>
      </c>
      <c r="G25" s="79">
        <f t="shared" si="6"/>
        <v>1075</v>
      </c>
      <c r="H25" s="79">
        <f t="shared" si="6"/>
        <v>1115</v>
      </c>
      <c r="I25" s="79">
        <f t="shared" si="6"/>
        <v>993</v>
      </c>
      <c r="J25" s="79">
        <f t="shared" si="6"/>
        <v>989</v>
      </c>
      <c r="K25" s="79">
        <f t="shared" si="6"/>
        <v>1073</v>
      </c>
      <c r="L25" s="79">
        <f t="shared" si="6"/>
        <v>1122.202</v>
      </c>
      <c r="M25" s="79">
        <f t="shared" si="6"/>
        <v>1120.3589999999999</v>
      </c>
      <c r="N25" s="79">
        <f t="shared" si="6"/>
        <v>1119.6100000000001</v>
      </c>
      <c r="O25" s="79">
        <f t="shared" si="6"/>
        <v>1144.7719999999999</v>
      </c>
      <c r="P25" s="79">
        <f t="shared" si="6"/>
        <v>1183.8910000000001</v>
      </c>
      <c r="Q25" s="79">
        <f t="shared" si="6"/>
        <v>1185.915</v>
      </c>
      <c r="R25" s="79">
        <f t="shared" si="6"/>
        <v>1724.4205190211985</v>
      </c>
      <c r="S25" s="79">
        <f t="shared" si="6"/>
        <v>1406.4026764053274</v>
      </c>
      <c r="T25" s="79">
        <f t="shared" si="6"/>
        <v>1087.9271028639173</v>
      </c>
      <c r="U25" s="79">
        <f t="shared" si="6"/>
        <v>769.3439077207787</v>
      </c>
      <c r="V25" s="79">
        <f t="shared" si="6"/>
        <v>698.72974653092933</v>
      </c>
      <c r="W25" s="79">
        <f t="shared" si="6"/>
        <v>628.11558534108019</v>
      </c>
      <c r="X25" s="79">
        <f t="shared" si="6"/>
        <v>556.93193110221978</v>
      </c>
      <c r="Y25" s="79">
        <f t="shared" si="6"/>
        <v>580.78680986708662</v>
      </c>
      <c r="Z25" s="79">
        <f t="shared" si="6"/>
        <v>604.64168863195346</v>
      </c>
      <c r="AA25" s="79">
        <f t="shared" si="6"/>
        <v>628.49656739682018</v>
      </c>
      <c r="AB25" s="87">
        <f t="shared" ref="AB25:AD25" si="7">SUM(AB5:AB7)</f>
        <v>628.49656739682018</v>
      </c>
      <c r="AC25" s="87">
        <f t="shared" si="7"/>
        <v>628.49656739682018</v>
      </c>
      <c r="AD25" s="87">
        <f t="shared" si="7"/>
        <v>628.49656739682018</v>
      </c>
    </row>
    <row r="26" spans="1:30">
      <c r="A26" s="56" t="s">
        <v>47</v>
      </c>
      <c r="B26" s="79">
        <f>SUM(B8:B14)</f>
        <v>14311</v>
      </c>
      <c r="C26" s="79">
        <f t="shared" ref="C26:AA26" si="8">SUM(C8:C14)</f>
        <v>12080</v>
      </c>
      <c r="D26" s="79">
        <f t="shared" si="8"/>
        <v>12862</v>
      </c>
      <c r="E26" s="79">
        <f t="shared" si="8"/>
        <v>10475</v>
      </c>
      <c r="F26" s="79">
        <f t="shared" si="8"/>
        <v>9994</v>
      </c>
      <c r="G26" s="79">
        <f t="shared" si="8"/>
        <v>10177</v>
      </c>
      <c r="H26" s="79">
        <f t="shared" si="8"/>
        <v>10379</v>
      </c>
      <c r="I26" s="79">
        <f t="shared" si="8"/>
        <v>10578</v>
      </c>
      <c r="J26" s="79">
        <f t="shared" si="8"/>
        <v>10739</v>
      </c>
      <c r="K26" s="79">
        <f t="shared" si="8"/>
        <v>10779</v>
      </c>
      <c r="L26" s="79">
        <f t="shared" si="8"/>
        <v>8652.8369999999995</v>
      </c>
      <c r="M26" s="79">
        <f t="shared" si="8"/>
        <v>8856.6369999999988</v>
      </c>
      <c r="N26" s="79">
        <f t="shared" si="8"/>
        <v>8411.4670000000024</v>
      </c>
      <c r="O26" s="79">
        <f t="shared" si="8"/>
        <v>7971.8119999999999</v>
      </c>
      <c r="P26" s="79">
        <f t="shared" si="8"/>
        <v>7626.3159999999998</v>
      </c>
      <c r="Q26" s="79">
        <f t="shared" si="8"/>
        <v>7818.4090000000006</v>
      </c>
      <c r="R26" s="79">
        <f t="shared" si="8"/>
        <v>7495.68734878948</v>
      </c>
      <c r="S26" s="79">
        <f t="shared" si="8"/>
        <v>7476.223112368868</v>
      </c>
      <c r="T26" s="79">
        <f t="shared" si="8"/>
        <v>7438.5646874186232</v>
      </c>
      <c r="U26" s="79">
        <f t="shared" si="8"/>
        <v>7383.1170259217424</v>
      </c>
      <c r="V26" s="79">
        <f t="shared" si="8"/>
        <v>7233.6821739037541</v>
      </c>
      <c r="W26" s="79">
        <f t="shared" si="8"/>
        <v>7084.247321885764</v>
      </c>
      <c r="X26" s="79">
        <f t="shared" si="8"/>
        <v>6908.7170378930768</v>
      </c>
      <c r="Y26" s="79">
        <f t="shared" si="8"/>
        <v>7008.0790578233655</v>
      </c>
      <c r="Z26" s="79">
        <f t="shared" si="8"/>
        <v>7107.441077753655</v>
      </c>
      <c r="AA26" s="79">
        <f t="shared" si="8"/>
        <v>7206.8030976839436</v>
      </c>
      <c r="AB26" s="87">
        <f t="shared" ref="AB26:AD26" si="9">SUM(AB8:AB14)</f>
        <v>7206.8030976839436</v>
      </c>
      <c r="AC26" s="87">
        <f t="shared" si="9"/>
        <v>7206.8030976839436</v>
      </c>
      <c r="AD26" s="87">
        <f t="shared" si="9"/>
        <v>7206.8030976839436</v>
      </c>
    </row>
    <row r="27" spans="1:30">
      <c r="A27" s="56" t="s">
        <v>48</v>
      </c>
      <c r="B27" s="79">
        <f>B15+B16</f>
        <v>18526</v>
      </c>
      <c r="C27" s="79">
        <f t="shared" ref="C27:AA27" si="10">C15+C16</f>
        <v>17309</v>
      </c>
      <c r="D27" s="79">
        <f t="shared" si="10"/>
        <v>16061</v>
      </c>
      <c r="E27" s="79">
        <f t="shared" si="10"/>
        <v>14793</v>
      </c>
      <c r="F27" s="79">
        <f t="shared" si="10"/>
        <v>12050</v>
      </c>
      <c r="G27" s="79">
        <f t="shared" si="10"/>
        <v>11569</v>
      </c>
      <c r="H27" s="79">
        <f t="shared" si="10"/>
        <v>11086</v>
      </c>
      <c r="I27" s="79">
        <f t="shared" si="10"/>
        <v>10603</v>
      </c>
      <c r="J27" s="79">
        <f t="shared" si="10"/>
        <v>10122</v>
      </c>
      <c r="K27" s="79">
        <f t="shared" si="10"/>
        <v>9639</v>
      </c>
      <c r="L27" s="79">
        <f t="shared" si="10"/>
        <v>9155.7530000000006</v>
      </c>
      <c r="M27" s="79">
        <f t="shared" si="10"/>
        <v>8737.2579999999998</v>
      </c>
      <c r="N27" s="79">
        <f t="shared" si="10"/>
        <v>8532.5120000000006</v>
      </c>
      <c r="O27" s="79">
        <f t="shared" si="10"/>
        <v>8362.280999999999</v>
      </c>
      <c r="P27" s="79">
        <f t="shared" si="10"/>
        <v>7969.1030000000001</v>
      </c>
      <c r="Q27" s="79">
        <f t="shared" si="10"/>
        <v>7574.4500000000007</v>
      </c>
      <c r="R27" s="79">
        <f t="shared" si="10"/>
        <v>7099.0329695358751</v>
      </c>
      <c r="S27" s="79">
        <f t="shared" si="10"/>
        <v>6835.7155550321986</v>
      </c>
      <c r="T27" s="79">
        <f t="shared" si="10"/>
        <v>6572.3981405285231</v>
      </c>
      <c r="U27" s="79">
        <f t="shared" si="10"/>
        <v>6309.0807260248457</v>
      </c>
      <c r="V27" s="79">
        <f t="shared" si="10"/>
        <v>6209.8543166165173</v>
      </c>
      <c r="W27" s="79">
        <f t="shared" si="10"/>
        <v>6110.6279072081907</v>
      </c>
      <c r="X27" s="79">
        <f t="shared" si="10"/>
        <v>5597.7197867858522</v>
      </c>
      <c r="Y27" s="79">
        <f t="shared" si="10"/>
        <v>5125.4361733695496</v>
      </c>
      <c r="Z27" s="79">
        <f t="shared" si="10"/>
        <v>5060.627855509827</v>
      </c>
      <c r="AA27" s="79">
        <f t="shared" si="10"/>
        <v>5028.6390151652249</v>
      </c>
      <c r="AB27" s="87">
        <f t="shared" ref="AB27:AD27" si="11">AB15+AB16</f>
        <v>4687.0910669173554</v>
      </c>
      <c r="AC27" s="87">
        <f t="shared" si="11"/>
        <v>4345.5431186694868</v>
      </c>
      <c r="AD27" s="87">
        <f t="shared" si="11"/>
        <v>4003.9951704216178</v>
      </c>
    </row>
    <row r="28" spans="1:30">
      <c r="A28" s="56" t="s">
        <v>49</v>
      </c>
      <c r="B28" s="79">
        <f>B17</f>
        <v>1101</v>
      </c>
      <c r="C28" s="79">
        <f t="shared" ref="C28:AA28" si="12">C17</f>
        <v>716</v>
      </c>
      <c r="D28" s="79">
        <f t="shared" si="12"/>
        <v>1134</v>
      </c>
      <c r="E28" s="79">
        <f t="shared" si="12"/>
        <v>566</v>
      </c>
      <c r="F28" s="79">
        <f t="shared" si="12"/>
        <v>1059</v>
      </c>
      <c r="G28" s="79">
        <f t="shared" si="12"/>
        <v>756</v>
      </c>
      <c r="H28" s="79">
        <f t="shared" si="12"/>
        <v>486</v>
      </c>
      <c r="I28" s="79">
        <f t="shared" si="12"/>
        <v>556</v>
      </c>
      <c r="J28" s="79">
        <f t="shared" si="12"/>
        <v>720</v>
      </c>
      <c r="K28" s="79">
        <f t="shared" si="12"/>
        <v>551</v>
      </c>
      <c r="L28" s="79">
        <f t="shared" si="12"/>
        <v>1940.443</v>
      </c>
      <c r="M28" s="79">
        <f t="shared" si="12"/>
        <v>815.92899999999997</v>
      </c>
      <c r="N28" s="79">
        <f t="shared" si="12"/>
        <v>717.85</v>
      </c>
      <c r="O28" s="79">
        <f t="shared" si="12"/>
        <v>791.077</v>
      </c>
      <c r="P28" s="79">
        <f t="shared" si="12"/>
        <v>733.03200000000004</v>
      </c>
      <c r="Q28" s="79">
        <f t="shared" si="12"/>
        <v>532.48900000000003</v>
      </c>
      <c r="R28" s="79">
        <f t="shared" si="12"/>
        <v>3970.3082495268764</v>
      </c>
      <c r="S28" s="79">
        <f t="shared" si="12"/>
        <v>4192.6286449138051</v>
      </c>
      <c r="T28" s="79">
        <f t="shared" si="12"/>
        <v>4414.949040300733</v>
      </c>
      <c r="U28" s="79">
        <f t="shared" si="12"/>
        <v>3291.4639995021262</v>
      </c>
      <c r="V28" s="79">
        <f t="shared" si="12"/>
        <v>3759.4718080810035</v>
      </c>
      <c r="W28" s="79">
        <f t="shared" si="12"/>
        <v>4227.4796166598808</v>
      </c>
      <c r="X28" s="79">
        <f t="shared" si="12"/>
        <v>4695.487388726503</v>
      </c>
      <c r="Y28" s="79">
        <f t="shared" si="12"/>
        <v>4878.8951776095064</v>
      </c>
      <c r="Z28" s="79">
        <f t="shared" si="12"/>
        <v>5062.3029664925089</v>
      </c>
      <c r="AA28" s="79">
        <f t="shared" si="12"/>
        <v>5290.3481356922075</v>
      </c>
      <c r="AB28" s="87">
        <f t="shared" ref="AB28:AD28" si="13">AB17</f>
        <v>5290.3481356922075</v>
      </c>
      <c r="AC28" s="87">
        <f t="shared" si="13"/>
        <v>5290.3481356922075</v>
      </c>
      <c r="AD28" s="87">
        <f t="shared" si="13"/>
        <v>5290.3481356922075</v>
      </c>
    </row>
    <row r="29" spans="1:30">
      <c r="A29" s="56" t="s">
        <v>36</v>
      </c>
      <c r="B29" s="79">
        <f>SUM(B25:B28)</f>
        <v>34659</v>
      </c>
      <c r="C29" s="79">
        <f t="shared" ref="C29:AA29" si="14">SUM(C25:C28)</f>
        <v>30765</v>
      </c>
      <c r="D29" s="79">
        <f t="shared" si="14"/>
        <v>31107</v>
      </c>
      <c r="E29" s="79">
        <f t="shared" si="14"/>
        <v>27403</v>
      </c>
      <c r="F29" s="79">
        <f t="shared" si="14"/>
        <v>24108</v>
      </c>
      <c r="G29" s="79">
        <f t="shared" si="14"/>
        <v>23577</v>
      </c>
      <c r="H29" s="79">
        <f t="shared" si="14"/>
        <v>23066</v>
      </c>
      <c r="I29" s="79">
        <f t="shared" si="14"/>
        <v>22730</v>
      </c>
      <c r="J29" s="79">
        <f t="shared" si="14"/>
        <v>22570</v>
      </c>
      <c r="K29" s="79">
        <f t="shared" si="14"/>
        <v>22042</v>
      </c>
      <c r="L29" s="79">
        <f t="shared" si="14"/>
        <v>20871.235000000001</v>
      </c>
      <c r="M29" s="79">
        <f t="shared" si="14"/>
        <v>19530.183000000001</v>
      </c>
      <c r="N29" s="79">
        <f t="shared" si="14"/>
        <v>18781.439000000002</v>
      </c>
      <c r="O29" s="79">
        <f t="shared" si="14"/>
        <v>18269.941999999999</v>
      </c>
      <c r="P29" s="79">
        <f t="shared" si="14"/>
        <v>17512.342000000001</v>
      </c>
      <c r="Q29" s="79">
        <f t="shared" si="14"/>
        <v>17111.263000000003</v>
      </c>
      <c r="R29" s="79">
        <f t="shared" si="14"/>
        <v>20289.449086873428</v>
      </c>
      <c r="S29" s="79">
        <f t="shared" si="14"/>
        <v>19910.9699887202</v>
      </c>
      <c r="T29" s="79">
        <f t="shared" si="14"/>
        <v>19513.838971111796</v>
      </c>
      <c r="U29" s="79">
        <f t="shared" si="14"/>
        <v>17753.005659169496</v>
      </c>
      <c r="V29" s="79">
        <f t="shared" si="14"/>
        <v>17901.738045132202</v>
      </c>
      <c r="W29" s="79">
        <f t="shared" si="14"/>
        <v>18050.470431094916</v>
      </c>
      <c r="X29" s="79">
        <f t="shared" si="14"/>
        <v>17758.856144507652</v>
      </c>
      <c r="Y29" s="79">
        <f t="shared" si="14"/>
        <v>17593.197218669509</v>
      </c>
      <c r="Z29" s="79">
        <f t="shared" si="14"/>
        <v>17835.013588387945</v>
      </c>
      <c r="AA29" s="79">
        <f t="shared" si="14"/>
        <v>18154.286815938198</v>
      </c>
      <c r="AB29" s="87">
        <f t="shared" ref="AB29:AD29" si="15">SUM(AB25:AB28)</f>
        <v>17812.738867690328</v>
      </c>
      <c r="AC29" s="87">
        <f t="shared" si="15"/>
        <v>17471.190919442459</v>
      </c>
      <c r="AD29" s="87">
        <f t="shared" si="15"/>
        <v>17129.642971194589</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DevelopmentOfData</vt:lpstr>
      <vt:lpstr>CO</vt:lpstr>
      <vt:lpstr>NOX-Org_and_adj</vt:lpstr>
      <vt:lpstr>NOX</vt:lpstr>
      <vt:lpstr>PM10Primary</vt:lpstr>
      <vt:lpstr>PM25Primary</vt:lpstr>
      <vt:lpstr>SO2</vt:lpstr>
      <vt:lpstr>VOC</vt:lpstr>
      <vt:lpstr>NH3</vt:lpstr>
      <vt:lpstr>NH3-Org_and_Adj</vt:lpstr>
    </vt:vector>
  </TitlesOfParts>
  <Company>US-EPA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EPA</dc:creator>
  <cp:lastModifiedBy>Steve Smith</cp:lastModifiedBy>
  <dcterms:created xsi:type="dcterms:W3CDTF">2013-12-03T18:00:16Z</dcterms:created>
  <dcterms:modified xsi:type="dcterms:W3CDTF">2016-02-18T16:28:44Z</dcterms:modified>
</cp:coreProperties>
</file>