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 (2)" sheetId="1" r:id="rId4"/>
    <sheet state="hidden" name="Sheet1" sheetId="2" r:id="rId5"/>
    <sheet state="hidden" name="Sheet2" sheetId="3" r:id="rId6"/>
    <sheet state="hidden" name="Sheet3" sheetId="4" r:id="rId7"/>
  </sheets>
  <definedNames/>
  <calcPr/>
  <extLst>
    <ext uri="GoogleSheetsCustomDataVersion1">
      <go:sheetsCustomData xmlns:go="http://customooxmlschemas.google.com/" r:id="rId8" roundtripDataSignature="AMtx7mjkp3WTY+0IfZkU70kWyllndZD/8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6">
      <text>
        <t xml:space="preserve">======
ID#AAAALs97JHs
FUNDACION CATATUMBO    (2021-03-17 22:16:31)
2 muestras para 5 has</t>
      </text>
    </comment>
  </commentList>
  <extLst>
    <ext uri="GoogleSheetsCustomDataVersion1">
      <go:sheetsCustomData xmlns:go="http://customooxmlschemas.google.com/" r:id="rId1" roundtripDataSignature="AMtx7mjcau7VNkSBw+eZ6r6Pb0dBoCeXI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2">
      <text>
        <t xml:space="preserve">======
ID#AAAALs97JHo
FUNDACION CATATUMBO    (2021-03-17 22:16:31)
2 muestras para 5 has</t>
      </text>
    </comment>
  </commentList>
  <extLst>
    <ext uri="GoogleSheetsCustomDataVersion1">
      <go:sheetsCustomData xmlns:go="http://customooxmlschemas.google.com/" r:id="rId1" roundtripDataSignature="AMtx7mjqPf+iSFU6E/JSKdws4W0Iy7CIQA=="/>
    </ext>
  </extLst>
</comments>
</file>

<file path=xl/sharedStrings.xml><?xml version="1.0" encoding="utf-8"?>
<sst xmlns="http://schemas.openxmlformats.org/spreadsheetml/2006/main" count="412" uniqueCount="144">
  <si>
    <t xml:space="preserve">  PROYECTO CACAO</t>
  </si>
  <si>
    <t>COSTOS DE PRODUCCION POR HECTAREA DETALLADO</t>
  </si>
  <si>
    <t>CACAO ASOCIADO PLATANO - PESOS</t>
  </si>
  <si>
    <t>Costos Variables</t>
  </si>
  <si>
    <t>AÑO 1</t>
  </si>
  <si>
    <t>AÑO 2</t>
  </si>
  <si>
    <t>AÑO 3</t>
  </si>
  <si>
    <t>AÑO 4</t>
  </si>
  <si>
    <t>AÑO 5</t>
  </si>
  <si>
    <t>UNIDAD</t>
  </si>
  <si>
    <t>CANT</t>
  </si>
  <si>
    <t>VALOR UNITARIO</t>
  </si>
  <si>
    <t>VALOR TOTAL AÑO 1</t>
  </si>
  <si>
    <t>VALOR TOTAL AÑO 2</t>
  </si>
  <si>
    <t>VALOR TOTAL AÑO 3</t>
  </si>
  <si>
    <t>VALOR TOTAL AÑO 4</t>
  </si>
  <si>
    <t>VALOR TOTAL AÑO 5</t>
  </si>
  <si>
    <t>Costos Mano de Obra</t>
  </si>
  <si>
    <t>ESTABLECIMIENTO</t>
  </si>
  <si>
    <t>Preparación terreno (Tumbe, Repique y Zoca)</t>
  </si>
  <si>
    <t>Jornal</t>
  </si>
  <si>
    <t>Trazado, ahoyado y siembra de Cacao</t>
  </si>
  <si>
    <t>Trazado, ahoyado y siembra de Plátano</t>
  </si>
  <si>
    <t>Aplicación de correctivos cacao (Cal dolimita)</t>
  </si>
  <si>
    <t>Aplicación de correctivos plátano (Cal dolomita)</t>
  </si>
  <si>
    <t>Desyerbes y plateos en cacao (cada 3 meses) 5 veces 1 primer año</t>
  </si>
  <si>
    <t>Desyerbes y plateos en plátano (cada 3 meses) 5 veces 1 primer año</t>
  </si>
  <si>
    <t>Aplicación de fertilizantes en cacao (cada 3 meses) 5 veces 1 primer año</t>
  </si>
  <si>
    <t>Aplicación de fertilizantes en plátano (cada 3 meses) 5 veces 1 primer año</t>
  </si>
  <si>
    <t>Manejo sanitario de cacao</t>
  </si>
  <si>
    <t>Manejo sanitario de plátano (deshije, deshoje, descalcete)</t>
  </si>
  <si>
    <t>SUBTOTAL ESTABLECIMIENTO</t>
  </si>
  <si>
    <t>SOSTENIMIENTO</t>
  </si>
  <si>
    <t>Resiembra Cacao,Plátano</t>
  </si>
  <si>
    <t>Desyerbe Plateos Cacao</t>
  </si>
  <si>
    <t>Desyerbe Plateos Plátano</t>
  </si>
  <si>
    <t>Manejo fitosanitario Cacao</t>
  </si>
  <si>
    <t>Manejo fitosanitario Plátano</t>
  </si>
  <si>
    <t>Aplicación Fertilizantes Cacao (cada 3 meses)</t>
  </si>
  <si>
    <t>Aplicación Fertilizantes Plátano (cada 3 meses)</t>
  </si>
  <si>
    <t>Podas cacao</t>
  </si>
  <si>
    <t>SUBTOTAL SOSTENIMIENTO</t>
  </si>
  <si>
    <t>COSECHA BENEFICIO</t>
  </si>
  <si>
    <t>Cosecha de Plátano</t>
  </si>
  <si>
    <t>Recolección y Beneficio cacao</t>
  </si>
  <si>
    <t>SUBTOTAL COSECHA - BENEFICIO</t>
  </si>
  <si>
    <t>Costos Insumos</t>
  </si>
  <si>
    <t xml:space="preserve">Análisis de suelos </t>
  </si>
  <si>
    <t>Muestra</t>
  </si>
  <si>
    <t>Correctivos Cacao (Cal dolomita 300 g/sitio)</t>
  </si>
  <si>
    <t>Kilos</t>
  </si>
  <si>
    <t>Correctivos Plátano (Cal dolomita 300 g/sitio)</t>
  </si>
  <si>
    <t>Materia Orgánica Cacao</t>
  </si>
  <si>
    <t>Materia Orgánica Plátano</t>
  </si>
  <si>
    <t>Clip de elementos menores Cacao</t>
  </si>
  <si>
    <t>Litros</t>
  </si>
  <si>
    <t>Clip de elementos menores Plátano</t>
  </si>
  <si>
    <t xml:space="preserve">Fertilizantes Cacao </t>
  </si>
  <si>
    <t xml:space="preserve"> </t>
  </si>
  <si>
    <t>fertilizante Plátano</t>
  </si>
  <si>
    <t>Oxicloruro de Cobre Cacao</t>
  </si>
  <si>
    <t>Oxicloruro de Cobre Plátano</t>
  </si>
  <si>
    <t>Mancozeb Cacao</t>
  </si>
  <si>
    <t>Mancozeb Plátano</t>
  </si>
  <si>
    <t>Ridomil CACAO</t>
  </si>
  <si>
    <t>Bolsa 360 g</t>
  </si>
  <si>
    <t>Impact PLATANO</t>
  </si>
  <si>
    <t>Herbicida Cacao</t>
  </si>
  <si>
    <t>Herbicida Plátano</t>
  </si>
  <si>
    <t>Insecticida Cacao</t>
  </si>
  <si>
    <t>Insecticida Plátano</t>
  </si>
  <si>
    <t>Empaque Plastico Protector Platano (bolsas para 20 kg)</t>
  </si>
  <si>
    <t>Unidad</t>
  </si>
  <si>
    <t>Empaques de Cacao (costal de fique)</t>
  </si>
  <si>
    <t>Transporte de Insumos</t>
  </si>
  <si>
    <t>Global</t>
  </si>
  <si>
    <t>Total Insumos</t>
  </si>
  <si>
    <t>MATERIAL VEGETAL</t>
  </si>
  <si>
    <t>Plántulas Cacao Injertado</t>
  </si>
  <si>
    <t>Plantas</t>
  </si>
  <si>
    <t>Plántulas plátano</t>
  </si>
  <si>
    <t>Colinos</t>
  </si>
  <si>
    <t>Transporte plántulas  Cacao</t>
  </si>
  <si>
    <t>Transporte plántulas de Plátano</t>
  </si>
  <si>
    <t>Total Material Vegetal</t>
  </si>
  <si>
    <t>TRANSPORTE CACAO</t>
  </si>
  <si>
    <t>Flete transporte Semilla de Cacao en grano</t>
  </si>
  <si>
    <t>Total Transporte</t>
  </si>
  <si>
    <t>Equipos y Herramientas</t>
  </si>
  <si>
    <t>Herramientas</t>
  </si>
  <si>
    <t>Total Equipos y Herramientas</t>
  </si>
  <si>
    <t>SUBTOTAL INSUMOS</t>
  </si>
  <si>
    <t>TOTAL COSTOS</t>
  </si>
  <si>
    <t>VALOR Y VOLUMENES DE LA PRODUCCION / ha.</t>
  </si>
  <si>
    <t>DETALLE</t>
  </si>
  <si>
    <t>CACAO</t>
  </si>
  <si>
    <t>Kg</t>
  </si>
  <si>
    <t>PLATANO (15 kg/planta)</t>
  </si>
  <si>
    <t>Valor Total de Producción</t>
  </si>
  <si>
    <t>UTILIDAD POR HECTAREA</t>
  </si>
  <si>
    <t>TOTAL JORNALES</t>
  </si>
  <si>
    <t>Producción estimada de Plátano</t>
  </si>
  <si>
    <t>Total por ha: 20250 kg. de los cuales 8100 kg al 1 año que equivale al 40% de la Cosecha</t>
  </si>
  <si>
    <t>32400 kg al 2 año que equivale al 60% de la primera cosecha y 100% de la segunda</t>
  </si>
  <si>
    <t xml:space="preserve">20250 kg al 3 año que equivale al 100% de la cosecha </t>
  </si>
  <si>
    <t>10100 kg al 4 año que equivale al 100% de la cosecha con una reducción del 50% por competencia con el cacao.</t>
  </si>
  <si>
    <t>Para la producción estimada de 834 racimos por cosecha se requieren 14 jornales, calculando que un obrero  carga 65 racimos en promedio dia.</t>
  </si>
  <si>
    <t>Del cálculo anterior se estableció que en el primer 1 año se utilizaran 7 jornales y en el segundo año se toman los 14 más los 7 de la primera cosecha.</t>
  </si>
  <si>
    <t xml:space="preserve">En el costo de transporte se va a utilizar un promedio entre $120.000 y $ 180.000 </t>
  </si>
  <si>
    <t>PLANTAS DE CACAO 932</t>
  </si>
  <si>
    <t>PLANTAS DE PLATANO 1350</t>
  </si>
  <si>
    <t xml:space="preserve">AÑO 6 </t>
  </si>
  <si>
    <t>AÑO 7 al AÑO 20</t>
  </si>
  <si>
    <t>VALOR TOTAL AÑO 6</t>
  </si>
  <si>
    <t>VALOR TOTAL AÑO 7</t>
  </si>
  <si>
    <t>VALOR TOTAL AÑO 7 al 20</t>
  </si>
  <si>
    <t>UNIDAD MERCADO</t>
  </si>
  <si>
    <t>PRESENTACION</t>
  </si>
  <si>
    <t>VALOR TOTAL EN MERCADO</t>
  </si>
  <si>
    <t>JORNAL</t>
  </si>
  <si>
    <t>Bto DAP</t>
  </si>
  <si>
    <t>Bto</t>
  </si>
  <si>
    <t>Bto Mat. Or</t>
  </si>
  <si>
    <t>Micorriza</t>
  </si>
  <si>
    <t>Finale/Lt</t>
  </si>
  <si>
    <t>Lt</t>
  </si>
  <si>
    <t>cc</t>
  </si>
  <si>
    <t>Glifosato</t>
  </si>
  <si>
    <t>nematicida</t>
  </si>
  <si>
    <t>Bolsa</t>
  </si>
  <si>
    <t>gr</t>
  </si>
  <si>
    <t xml:space="preserve">mezcla de fertilizante </t>
  </si>
  <si>
    <t xml:space="preserve">quimico sigatoka mezcla </t>
  </si>
  <si>
    <t xml:space="preserve">valor aplicación quimico para sigatoka </t>
  </si>
  <si>
    <t>CONTRATO</t>
  </si>
  <si>
    <t>CAL (Bulto DE 50 kG)</t>
  </si>
  <si>
    <t>IMPRIMANTE (4 Litros)</t>
  </si>
  <si>
    <t>YODO (1Litro)</t>
  </si>
  <si>
    <t>INSECTICIDA (clorpififos, Pirinex, lorban) (1 Litro)</t>
  </si>
  <si>
    <t>Bolsa+Cinta+Fibra</t>
  </si>
  <si>
    <t xml:space="preserve">Precio por cosechar </t>
  </si>
  <si>
    <t>semilla</t>
  </si>
  <si>
    <t xml:space="preserve">unidad </t>
  </si>
  <si>
    <t>colino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</si>
</sst>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(* #,##0_);_(* \(#,##0\);_(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#,##0_ ;[Red]\-#,##0\ "/>
    <numFmt numFmtId="168" formatCode="_ * #,##0_ ;_ * \-#,##0_ ;_ * &quot;-&quot;??_ ;_ @_ "/>
    <numFmt numFmtId="169" formatCode="#,##0.0"/>
    <numFmt numFmtId="170" formatCode="&quot;$&quot;\ #,##0.00"/>
    <numFmt numFmtId="171" formatCode="0.0"/>
  </numFmts>
  <fonts count="15">
    <font>
      <sz val="10.0"/>
      <color rgb="FF000000"/>
      <name val="Arial"/>
    </font>
    <font>
      <sz val="12.0"/>
      <color theme="1"/>
      <name val="Tahoma"/>
    </font>
    <font>
      <sz val="8.0"/>
      <color theme="1"/>
      <name val="Tahoma"/>
    </font>
    <font/>
    <font>
      <b/>
      <sz val="8.0"/>
      <color rgb="FFFFFF00"/>
      <name val="Tahoma"/>
    </font>
    <font>
      <b/>
      <sz val="8.0"/>
      <color rgb="FFFFFFFF"/>
      <name val="Tahoma"/>
    </font>
    <font>
      <b/>
      <sz val="8.0"/>
      <color rgb="FF0000FF"/>
      <name val="Tahoma"/>
    </font>
    <font>
      <b/>
      <sz val="8.0"/>
      <color theme="1"/>
      <name val="Tahoma"/>
    </font>
    <font>
      <sz val="8.0"/>
      <color rgb="FFFF0000"/>
      <name val="Tahoma"/>
    </font>
    <font>
      <b/>
      <sz val="12.0"/>
      <color theme="1"/>
      <name val="Arial"/>
    </font>
    <font>
      <sz val="12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>
      <color theme="1"/>
      <name val="Calibri"/>
    </font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CC00"/>
        <bgColor rgb="FFFFCC00"/>
      </patternFill>
    </fill>
  </fills>
  <borders count="34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3" numFmtId="0" xfId="0" applyBorder="1" applyFont="1"/>
    <xf borderId="2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7" fillId="0" fontId="3" numFmtId="0" xfId="0" applyBorder="1" applyFont="1"/>
    <xf borderId="8" fillId="2" fontId="4" numFmtId="0" xfId="0" applyAlignment="1" applyBorder="1" applyFont="1">
      <alignment horizontal="center" shrinkToFit="0" vertical="center" wrapText="0"/>
    </xf>
    <xf borderId="8" fillId="2" fontId="4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1"/>
    </xf>
    <xf borderId="9" fillId="3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1"/>
    </xf>
    <xf borderId="10" fillId="4" fontId="7" numFmtId="0" xfId="0" applyAlignment="1" applyBorder="1" applyFill="1" applyFont="1">
      <alignment shrinkToFit="0" vertical="center" wrapText="0"/>
    </xf>
    <xf borderId="8" fillId="4" fontId="7" numFmtId="0" xfId="0" applyAlignment="1" applyBorder="1" applyFont="1">
      <alignment shrinkToFit="0" vertical="center" wrapText="0"/>
    </xf>
    <xf borderId="9" fillId="4" fontId="7" numFmtId="0" xfId="0" applyAlignment="1" applyBorder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10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0"/>
    </xf>
    <xf borderId="8" fillId="0" fontId="8" numFmtId="164" xfId="0" applyAlignment="1" applyBorder="1" applyFont="1" applyNumberFormat="1">
      <alignment shrinkToFit="0" vertical="center" wrapText="0"/>
    </xf>
    <xf borderId="8" fillId="0" fontId="2" numFmtId="165" xfId="0" applyAlignment="1" applyBorder="1" applyFont="1" applyNumberFormat="1">
      <alignment shrinkToFit="0" vertical="center" wrapText="0"/>
    </xf>
    <xf borderId="8" fillId="0" fontId="2" numFmtId="3" xfId="0" applyAlignment="1" applyBorder="1" applyFont="1" applyNumberFormat="1">
      <alignment shrinkToFit="0" vertical="center" wrapText="0"/>
    </xf>
    <xf borderId="9" fillId="0" fontId="2" numFmtId="3" xfId="0" applyAlignment="1" applyBorder="1" applyFont="1" applyNumberFormat="1">
      <alignment shrinkToFit="0" vertical="center" wrapText="0"/>
    </xf>
    <xf borderId="0" fillId="0" fontId="2" numFmtId="3" xfId="0" applyAlignment="1" applyFont="1" applyNumberForma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10" fillId="5" fontId="2" numFmtId="0" xfId="0" applyAlignment="1" applyBorder="1" applyFill="1" applyFont="1">
      <alignment shrinkToFit="0" vertical="center" wrapText="0"/>
    </xf>
    <xf borderId="8" fillId="5" fontId="2" numFmtId="0" xfId="0" applyAlignment="1" applyBorder="1" applyFont="1">
      <alignment shrinkToFit="0" vertical="center" wrapText="0"/>
    </xf>
    <xf borderId="8" fillId="5" fontId="2" numFmtId="165" xfId="0" applyAlignment="1" applyBorder="1" applyFont="1" applyNumberFormat="1">
      <alignment shrinkToFit="0" vertical="center" wrapText="0"/>
    </xf>
    <xf borderId="8" fillId="5" fontId="2" numFmtId="3" xfId="0" applyAlignment="1" applyBorder="1" applyFont="1" applyNumberFormat="1">
      <alignment shrinkToFit="0" vertical="center" wrapText="0"/>
    </xf>
    <xf borderId="9" fillId="5" fontId="2" numFmtId="3" xfId="0" applyAlignment="1" applyBorder="1" applyFont="1" applyNumberFormat="1">
      <alignment shrinkToFit="0" vertical="center" wrapText="0"/>
    </xf>
    <xf borderId="8" fillId="4" fontId="2" numFmtId="0" xfId="0" applyAlignment="1" applyBorder="1" applyFont="1">
      <alignment shrinkToFit="0" vertical="center" wrapText="0"/>
    </xf>
    <xf borderId="9" fillId="4" fontId="2" numFmtId="0" xfId="0" applyAlignment="1" applyBorder="1" applyFont="1">
      <alignment shrinkToFit="0" vertical="center" wrapText="0"/>
    </xf>
    <xf borderId="9" fillId="0" fontId="2" numFmtId="164" xfId="0" applyAlignment="1" applyBorder="1" applyFont="1" applyNumberFormat="1">
      <alignment shrinkToFit="0" vertical="center" wrapText="0"/>
    </xf>
    <xf borderId="0" fillId="0" fontId="2" numFmtId="164" xfId="0" applyAlignment="1" applyFont="1" applyNumberFormat="1">
      <alignment shrinkToFit="0" vertical="center" wrapText="0"/>
    </xf>
    <xf borderId="8" fillId="5" fontId="7" numFmtId="0" xfId="0" applyAlignment="1" applyBorder="1" applyFont="1">
      <alignment shrinkToFit="0" vertical="center" wrapText="0"/>
    </xf>
    <xf borderId="8" fillId="5" fontId="7" numFmtId="164" xfId="0" applyAlignment="1" applyBorder="1" applyFont="1" applyNumberFormat="1">
      <alignment shrinkToFit="0" vertical="center" wrapText="0"/>
    </xf>
    <xf borderId="9" fillId="5" fontId="7" numFmtId="164" xfId="0" applyAlignment="1" applyBorder="1" applyFont="1" applyNumberFormat="1">
      <alignment shrinkToFit="0" vertical="center" wrapText="0"/>
    </xf>
    <xf borderId="0" fillId="0" fontId="7" numFmtId="164" xfId="0" applyAlignment="1" applyFont="1" applyNumberFormat="1">
      <alignment shrinkToFit="0" vertical="center" wrapText="0"/>
    </xf>
    <xf borderId="0" fillId="0" fontId="7" numFmtId="3" xfId="0" applyAlignment="1" applyFont="1" applyNumberFormat="1">
      <alignment shrinkToFit="0" vertical="center" wrapText="0"/>
    </xf>
    <xf borderId="10" fillId="5" fontId="7" numFmtId="0" xfId="0" applyAlignment="1" applyBorder="1" applyFont="1">
      <alignment shrinkToFit="0" vertical="center" wrapText="0"/>
    </xf>
    <xf borderId="8" fillId="5" fontId="7" numFmtId="3" xfId="0" applyAlignment="1" applyBorder="1" applyFont="1" applyNumberFormat="1">
      <alignment shrinkToFit="0" vertical="center" wrapText="0"/>
    </xf>
    <xf borderId="8" fillId="3" fontId="2" numFmtId="0" xfId="0" applyAlignment="1" applyBorder="1" applyFont="1">
      <alignment shrinkToFit="0" vertical="center" wrapText="0"/>
    </xf>
    <xf borderId="9" fillId="3" fontId="2" numFmtId="0" xfId="0" applyAlignment="1" applyBorder="1" applyFont="1">
      <alignment shrinkToFit="0" vertical="center" wrapText="0"/>
    </xf>
    <xf borderId="8" fillId="0" fontId="8" numFmtId="166" xfId="0" applyAlignment="1" applyBorder="1" applyFont="1" applyNumberFormat="1">
      <alignment shrinkToFit="0" vertical="center" wrapText="0"/>
    </xf>
    <xf borderId="8" fillId="0" fontId="2" numFmtId="166" xfId="0" applyAlignment="1" applyBorder="1" applyFont="1" applyNumberFormat="1">
      <alignment shrinkToFit="0" vertical="center" wrapText="0"/>
    </xf>
    <xf borderId="10" fillId="0" fontId="2" numFmtId="3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horizontal="right" shrinkToFit="0" vertical="center" wrapText="0"/>
    </xf>
    <xf borderId="8" fillId="4" fontId="7" numFmtId="164" xfId="0" applyAlignment="1" applyBorder="1" applyFont="1" applyNumberFormat="1">
      <alignment shrinkToFit="0" vertical="center" wrapText="0"/>
    </xf>
    <xf borderId="9" fillId="4" fontId="7" numFmtId="164" xfId="0" applyAlignment="1" applyBorder="1" applyFont="1" applyNumberFormat="1">
      <alignment shrinkToFit="0" vertical="center" wrapText="0"/>
    </xf>
    <xf borderId="0" fillId="0" fontId="2" numFmtId="164" xfId="0" applyAlignment="1" applyFont="1" applyNumberFormat="1">
      <alignment horizontal="right" shrinkToFit="0" vertical="center" wrapText="0"/>
    </xf>
    <xf borderId="0" fillId="0" fontId="2" numFmtId="167" xfId="0" applyAlignment="1" applyFont="1" applyNumberFormat="1">
      <alignment horizontal="right" shrinkToFit="0" vertical="center" wrapText="0"/>
    </xf>
    <xf borderId="0" fillId="0" fontId="2" numFmtId="167" xfId="0" applyAlignment="1" applyFont="1" applyNumberFormat="1">
      <alignment shrinkToFit="0" vertical="center" wrapText="0"/>
    </xf>
    <xf borderId="10" fillId="6" fontId="7" numFmtId="0" xfId="0" applyAlignment="1" applyBorder="1" applyFill="1" applyFont="1">
      <alignment shrinkToFit="0" vertical="center" wrapText="0"/>
    </xf>
    <xf borderId="8" fillId="6" fontId="7" numFmtId="0" xfId="0" applyAlignment="1" applyBorder="1" applyFont="1">
      <alignment shrinkToFit="0" vertical="center" wrapText="0"/>
    </xf>
    <xf borderId="8" fillId="6" fontId="7" numFmtId="164" xfId="0" applyAlignment="1" applyBorder="1" applyFont="1" applyNumberFormat="1">
      <alignment shrinkToFit="0" vertical="center" wrapText="0"/>
    </xf>
    <xf borderId="9" fillId="6" fontId="7" numFmtId="164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horizontal="left" shrinkToFit="0" vertical="bottom" wrapText="0"/>
    </xf>
    <xf borderId="8" fillId="0" fontId="2" numFmtId="168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center" wrapText="0"/>
    </xf>
    <xf borderId="9" fillId="0" fontId="7" numFmtId="164" xfId="0" applyAlignment="1" applyBorder="1" applyFont="1" applyNumberFormat="1">
      <alignment shrinkToFit="0" vertical="center" wrapText="0"/>
    </xf>
    <xf borderId="11" fillId="2" fontId="5" numFmtId="0" xfId="0" applyAlignment="1" applyBorder="1" applyFont="1">
      <alignment shrinkToFit="0" vertical="center" wrapText="0"/>
    </xf>
    <xf borderId="12" fillId="2" fontId="5" numFmtId="0" xfId="0" applyAlignment="1" applyBorder="1" applyFont="1">
      <alignment shrinkToFit="0" vertical="center" wrapText="0"/>
    </xf>
    <xf borderId="12" fillId="2" fontId="5" numFmtId="164" xfId="0" applyAlignment="1" applyBorder="1" applyFont="1" applyNumberFormat="1">
      <alignment shrinkToFit="0" vertical="center" wrapText="0"/>
    </xf>
    <xf borderId="13" fillId="2" fontId="5" numFmtId="164" xfId="0" applyAlignment="1" applyBorder="1" applyFont="1" applyNumberForma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  <xf borderId="14" fillId="0" fontId="5" numFmtId="0" xfId="0" applyAlignment="1" applyBorder="1" applyFont="1">
      <alignment horizontal="center" shrinkToFit="0" vertical="center" wrapText="0"/>
    </xf>
    <xf borderId="15" fillId="0" fontId="3" numFmtId="0" xfId="0" applyBorder="1" applyFont="1"/>
    <xf borderId="16" fillId="0" fontId="3" numFmtId="0" xfId="0" applyBorder="1" applyFont="1"/>
    <xf borderId="17" fillId="0" fontId="2" numFmtId="0" xfId="0" applyAlignment="1" applyBorder="1" applyFont="1">
      <alignment horizontal="center" shrinkToFit="0" vertical="center" wrapText="1"/>
    </xf>
    <xf borderId="3" fillId="0" fontId="2" numFmtId="165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vertical="center" wrapText="0"/>
    </xf>
    <xf borderId="3" fillId="0" fontId="2" numFmtId="168" xfId="0" applyAlignment="1" applyBorder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0"/>
    </xf>
    <xf borderId="9" fillId="0" fontId="2" numFmtId="166" xfId="0" applyAlignment="1" applyBorder="1" applyFont="1" applyNumberFormat="1">
      <alignment shrinkToFit="0" vertical="center" wrapText="0"/>
    </xf>
    <xf borderId="0" fillId="0" fontId="2" numFmtId="166" xfId="0" applyAlignment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165" xfId="0" applyAlignment="1" applyBorder="1" applyFont="1" applyNumberFormat="1">
      <alignment shrinkToFit="0" vertical="center" wrapText="0"/>
    </xf>
    <xf borderId="12" fillId="0" fontId="2" numFmtId="166" xfId="0" applyAlignment="1" applyBorder="1" applyFont="1" applyNumberFormat="1">
      <alignment shrinkToFit="0" vertical="center" wrapText="0"/>
    </xf>
    <xf borderId="12" fillId="0" fontId="2" numFmtId="164" xfId="0" applyAlignment="1" applyBorder="1" applyFont="1" applyNumberFormat="1">
      <alignment shrinkToFit="0" vertical="center" wrapText="0"/>
    </xf>
    <xf borderId="13" fillId="0" fontId="2" numFmtId="166" xfId="0" applyAlignment="1" applyBorder="1" applyFont="1" applyNumberFormat="1">
      <alignment shrinkToFit="0" vertical="center" wrapText="0"/>
    </xf>
    <xf borderId="0" fillId="0" fontId="2" numFmtId="165" xfId="0" applyAlignment="1" applyFont="1" applyNumberFormat="1">
      <alignment shrinkToFit="0" vertical="center" wrapText="0"/>
    </xf>
    <xf borderId="2" fillId="2" fontId="4" numFmtId="0" xfId="0" applyAlignment="1" applyBorder="1" applyFont="1">
      <alignment horizontal="center" shrinkToFit="0" vertical="center" wrapText="0"/>
    </xf>
    <xf borderId="19" fillId="0" fontId="5" numFmtId="0" xfId="0" applyAlignment="1" applyBorder="1" applyFont="1">
      <alignment shrinkToFit="0" vertical="center" wrapText="0"/>
    </xf>
    <xf borderId="20" fillId="0" fontId="5" numFmtId="164" xfId="0" applyAlignment="1" applyBorder="1" applyFont="1" applyNumberFormat="1">
      <alignment shrinkToFit="0" vertical="center" wrapText="0"/>
    </xf>
    <xf borderId="19" fillId="0" fontId="5" numFmtId="164" xfId="0" applyAlignment="1" applyBorder="1" applyFont="1" applyNumberFormat="1">
      <alignment shrinkToFit="0" vertical="center" wrapText="0"/>
    </xf>
    <xf borderId="21" fillId="0" fontId="9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8" fillId="0" fontId="9" numFmtId="0" xfId="0" applyAlignment="1" applyBorder="1" applyFont="1">
      <alignment horizontal="center" shrinkToFit="0" vertical="center" wrapText="0"/>
    </xf>
    <xf borderId="8" fillId="0" fontId="9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horizontal="center" shrinkToFit="0" vertical="bottom" wrapText="0"/>
    </xf>
    <xf borderId="25" fillId="0" fontId="3" numFmtId="0" xfId="0" applyBorder="1" applyFont="1"/>
    <xf borderId="26" fillId="0" fontId="3" numFmtId="0" xfId="0" applyBorder="1" applyFont="1"/>
    <xf borderId="8" fillId="0" fontId="10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horizontal="center" shrinkToFit="0" vertical="bottom" wrapText="0"/>
    </xf>
    <xf borderId="8" fillId="0" fontId="10" numFmtId="169" xfId="0" applyAlignment="1" applyBorder="1" applyFont="1" applyNumberFormat="1">
      <alignment shrinkToFit="0" vertical="bottom" wrapText="0"/>
    </xf>
    <xf borderId="8" fillId="0" fontId="10" numFmtId="0" xfId="0" applyAlignment="1" applyBorder="1" applyFont="1">
      <alignment shrinkToFit="0" vertical="bottom" wrapText="0"/>
    </xf>
    <xf borderId="24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24" fillId="0" fontId="9" numFmtId="0" xfId="0" applyAlignment="1" applyBorder="1" applyFont="1">
      <alignment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8" fillId="0" fontId="9" numFmtId="169" xfId="0" applyAlignment="1" applyBorder="1" applyFont="1" applyNumberFormat="1">
      <alignment shrinkToFit="0" vertical="bottom" wrapText="0"/>
    </xf>
    <xf borderId="8" fillId="0" fontId="9" numFmtId="0" xfId="0" applyAlignment="1" applyBorder="1" applyFont="1">
      <alignment shrinkToFit="0" vertical="bottom" wrapText="0"/>
    </xf>
    <xf borderId="8" fillId="0" fontId="11" numFmtId="0" xfId="0" applyAlignment="1" applyBorder="1" applyFont="1">
      <alignment horizontal="center" shrinkToFit="0" vertical="center" wrapText="0"/>
    </xf>
    <xf borderId="24" fillId="0" fontId="11" numFmtId="0" xfId="0" applyAlignment="1" applyBorder="1" applyFont="1">
      <alignment horizontal="center" shrinkToFit="0" vertical="center" wrapText="0"/>
    </xf>
    <xf borderId="17" fillId="0" fontId="11" numFmtId="0" xfId="0" applyAlignment="1" applyBorder="1" applyFont="1">
      <alignment horizontal="center" shrinkToFit="0" vertical="center" wrapText="0"/>
    </xf>
    <xf borderId="27" fillId="0" fontId="11" numFmtId="0" xfId="0" applyAlignment="1" applyBorder="1" applyFont="1">
      <alignment horizontal="center" shrinkToFit="0" vertical="center" wrapText="0"/>
    </xf>
    <xf borderId="28" fillId="0" fontId="11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0" fontId="12" numFmtId="0" xfId="0" applyAlignment="1" applyFont="1">
      <alignment shrinkToFit="0" vertical="bottom" wrapText="0"/>
    </xf>
    <xf borderId="0" fillId="0" fontId="13" numFmtId="0" xfId="0" applyFont="1"/>
    <xf borderId="29" fillId="0" fontId="12" numFmtId="0" xfId="0" applyAlignment="1" applyBorder="1" applyFont="1">
      <alignment shrinkToFit="0" vertical="bottom" wrapText="0"/>
    </xf>
    <xf borderId="30" fillId="0" fontId="12" numFmtId="0" xfId="0" applyAlignment="1" applyBorder="1" applyFont="1">
      <alignment shrinkToFit="0" vertical="bottom" wrapText="0"/>
    </xf>
    <xf borderId="31" fillId="0" fontId="14" numFmtId="170" xfId="0" applyAlignment="1" applyBorder="1" applyFont="1" applyNumberFormat="1">
      <alignment horizontal="right" shrinkToFit="0" vertical="bottom" wrapText="0"/>
    </xf>
    <xf borderId="26" fillId="0" fontId="12" numFmtId="170" xfId="0" applyAlignment="1" applyBorder="1" applyFont="1" applyNumberFormat="1">
      <alignment shrinkToFit="0" vertical="bottom" wrapText="0"/>
    </xf>
    <xf borderId="8" fillId="0" fontId="12" numFmtId="0" xfId="0" applyAlignment="1" applyBorder="1" applyFont="1">
      <alignment shrinkToFit="0" vertical="bottom" wrapText="0"/>
    </xf>
    <xf borderId="0" fillId="0" fontId="12" numFmtId="1" xfId="0" applyAlignment="1" applyFont="1" applyNumberFormat="1">
      <alignment shrinkToFit="0" vertical="bottom" wrapText="0"/>
    </xf>
    <xf borderId="0" fillId="0" fontId="12" numFmtId="1" xfId="0" applyAlignment="1" applyFont="1" applyNumberFormat="1">
      <alignment shrinkToFit="0" vertical="center" wrapText="0"/>
    </xf>
    <xf borderId="31" fillId="0" fontId="14" numFmtId="170" xfId="0" applyAlignment="1" applyBorder="1" applyFont="1" applyNumberFormat="1">
      <alignment horizontal="right" shrinkToFit="0" vertical="center" wrapText="0"/>
    </xf>
    <xf borderId="0" fillId="0" fontId="12" numFmtId="170" xfId="0" applyAlignment="1" applyFont="1" applyNumberFormat="1">
      <alignment shrinkToFit="0" vertical="bottom" wrapText="0"/>
    </xf>
    <xf borderId="0" fillId="0" fontId="14" numFmtId="1" xfId="0" applyAlignment="1" applyFont="1" applyNumberFormat="1">
      <alignment shrinkToFit="0" vertical="center" wrapText="0"/>
    </xf>
    <xf borderId="0" fillId="0" fontId="12" numFmtId="0" xfId="0" applyAlignment="1" applyFont="1">
      <alignment horizontal="left" shrinkToFit="0" vertical="center" wrapText="0"/>
    </xf>
    <xf borderId="30" fillId="0" fontId="12" numFmtId="2" xfId="0" applyAlignment="1" applyBorder="1" applyFont="1" applyNumberFormat="1">
      <alignment shrinkToFit="0" vertical="bottom" wrapText="0"/>
    </xf>
    <xf borderId="8" fillId="0" fontId="12" numFmtId="2" xfId="0" applyAlignment="1" applyBorder="1" applyFont="1" applyNumberFormat="1">
      <alignment shrinkToFit="0" vertical="bottom" wrapText="0"/>
    </xf>
    <xf borderId="30" fillId="0" fontId="12" numFmtId="171" xfId="0" applyAlignment="1" applyBorder="1" applyFont="1" applyNumberFormat="1">
      <alignment shrinkToFit="0" vertical="bottom" wrapText="0"/>
    </xf>
    <xf borderId="8" fillId="0" fontId="12" numFmtId="171" xfId="0" applyAlignment="1" applyBorder="1" applyFont="1" applyNumberFormat="1">
      <alignment shrinkToFit="0" vertical="bottom" wrapText="0"/>
    </xf>
    <xf borderId="0" fillId="0" fontId="14" numFmtId="0" xfId="0" applyAlignment="1" applyFont="1">
      <alignment shrinkToFit="0" vertical="bottom" wrapText="0"/>
    </xf>
    <xf borderId="32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33" fillId="0" fontId="14" numFmtId="170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3" width="9.43"/>
    <col customWidth="1" min="4" max="5" width="13.0"/>
    <col customWidth="1" min="6" max="6" width="7.43"/>
    <col customWidth="1" min="7" max="7" width="11.71"/>
    <col customWidth="1" min="8" max="8" width="8.57"/>
    <col customWidth="1" min="9" max="9" width="12.57"/>
    <col customWidth="1" min="10" max="10" width="8.86"/>
    <col customWidth="1" min="11" max="11" width="12.29"/>
    <col customWidth="1" min="12" max="12" width="6.71"/>
    <col customWidth="1" min="13" max="18" width="13.0"/>
    <col customWidth="1" min="19" max="19" width="12.29"/>
    <col customWidth="1" min="20" max="25" width="11.43"/>
    <col customWidth="1" min="26" max="26" width="10.0"/>
  </cols>
  <sheetData>
    <row r="1" ht="15.0" customHeight="1">
      <c r="A1" s="1" t="s">
        <v>0</v>
      </c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1</v>
      </c>
      <c r="N2" s="2"/>
      <c r="O2" s="2"/>
      <c r="P2" s="2"/>
      <c r="Q2" s="2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"/>
      <c r="O3" s="2"/>
      <c r="P3" s="2"/>
      <c r="Q3" s="2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6" t="s">
        <v>3</v>
      </c>
      <c r="B4" s="7" t="s">
        <v>4</v>
      </c>
      <c r="C4" s="8"/>
      <c r="D4" s="8"/>
      <c r="E4" s="9"/>
      <c r="F4" s="7" t="s">
        <v>5</v>
      </c>
      <c r="G4" s="9"/>
      <c r="H4" s="7" t="s">
        <v>6</v>
      </c>
      <c r="I4" s="9"/>
      <c r="J4" s="7" t="s">
        <v>7</v>
      </c>
      <c r="K4" s="9"/>
      <c r="L4" s="7" t="s">
        <v>8</v>
      </c>
      <c r="M4" s="10"/>
      <c r="N4" s="11"/>
      <c r="P4" s="11"/>
      <c r="R4" s="12"/>
      <c r="S4" s="12"/>
      <c r="T4" s="12"/>
      <c r="U4" s="12"/>
      <c r="V4" s="12"/>
      <c r="W4" s="12"/>
      <c r="X4" s="12"/>
      <c r="Y4" s="12"/>
      <c r="Z4" s="13"/>
    </row>
    <row r="5" ht="26.25" customHeight="1">
      <c r="A5" s="14"/>
      <c r="B5" s="15" t="s">
        <v>9</v>
      </c>
      <c r="C5" s="15" t="s">
        <v>10</v>
      </c>
      <c r="D5" s="16" t="s">
        <v>11</v>
      </c>
      <c r="E5" s="16" t="s">
        <v>12</v>
      </c>
      <c r="F5" s="15" t="s">
        <v>10</v>
      </c>
      <c r="G5" s="16" t="s">
        <v>13</v>
      </c>
      <c r="H5" s="15" t="s">
        <v>10</v>
      </c>
      <c r="I5" s="16" t="s">
        <v>14</v>
      </c>
      <c r="J5" s="15" t="s">
        <v>10</v>
      </c>
      <c r="K5" s="16" t="s">
        <v>15</v>
      </c>
      <c r="L5" s="15" t="s">
        <v>10</v>
      </c>
      <c r="M5" s="17" t="s">
        <v>16</v>
      </c>
      <c r="N5" s="11"/>
      <c r="O5" s="18"/>
      <c r="P5" s="11"/>
      <c r="Q5" s="18"/>
      <c r="R5" s="12"/>
      <c r="S5" s="19"/>
      <c r="T5" s="19"/>
      <c r="U5" s="19"/>
      <c r="V5" s="12"/>
      <c r="W5" s="12"/>
      <c r="X5" s="19"/>
      <c r="Y5" s="19"/>
      <c r="Z5" s="13"/>
    </row>
    <row r="6" ht="15.75" customHeight="1">
      <c r="A6" s="20" t="s">
        <v>17</v>
      </c>
      <c r="B6" s="21"/>
      <c r="C6" s="21"/>
      <c r="D6" s="22"/>
      <c r="E6" s="21"/>
      <c r="F6" s="21"/>
      <c r="G6" s="21"/>
      <c r="H6" s="21"/>
      <c r="I6" s="21"/>
      <c r="J6" s="21"/>
      <c r="K6" s="21"/>
      <c r="L6" s="21"/>
      <c r="M6" s="23"/>
      <c r="N6" s="24"/>
      <c r="O6" s="24"/>
      <c r="P6" s="24"/>
      <c r="Q6" s="24"/>
      <c r="R6" s="24"/>
      <c r="S6" s="24"/>
      <c r="T6" s="25"/>
      <c r="U6" s="24"/>
      <c r="V6" s="24"/>
      <c r="W6" s="24"/>
      <c r="X6" s="25"/>
      <c r="Y6" s="24"/>
      <c r="Z6" s="3"/>
    </row>
    <row r="7" ht="14.25" customHeight="1">
      <c r="A7" s="26" t="s">
        <v>18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0.5" customHeight="1">
      <c r="A8" s="30" t="s">
        <v>19</v>
      </c>
      <c r="B8" s="31" t="s">
        <v>20</v>
      </c>
      <c r="C8" s="32">
        <v>20.0</v>
      </c>
      <c r="D8" s="32">
        <v>22000.0</v>
      </c>
      <c r="E8" s="33">
        <f t="shared" ref="E8:E18" si="2">C8*D8</f>
        <v>440000</v>
      </c>
      <c r="F8" s="31">
        <v>0.0</v>
      </c>
      <c r="G8" s="34">
        <f t="shared" ref="G8:G18" si="3">+F8*D8</f>
        <v>0</v>
      </c>
      <c r="H8" s="31">
        <v>0.0</v>
      </c>
      <c r="I8" s="34">
        <f t="shared" ref="I8:M8" si="1">+H8*F8</f>
        <v>0</v>
      </c>
      <c r="J8" s="31">
        <f t="shared" si="1"/>
        <v>0</v>
      </c>
      <c r="K8" s="34">
        <f t="shared" si="1"/>
        <v>0</v>
      </c>
      <c r="L8" s="31">
        <f t="shared" si="1"/>
        <v>0</v>
      </c>
      <c r="M8" s="35">
        <f t="shared" si="1"/>
        <v>0</v>
      </c>
      <c r="N8" s="3"/>
      <c r="O8" s="36"/>
      <c r="P8" s="3"/>
      <c r="Q8" s="36"/>
      <c r="R8" s="3"/>
      <c r="S8" s="36"/>
      <c r="T8" s="36"/>
      <c r="U8" s="36"/>
      <c r="V8" s="3"/>
      <c r="W8" s="3"/>
      <c r="X8" s="36"/>
      <c r="Y8" s="36"/>
      <c r="Z8" s="3"/>
    </row>
    <row r="9" ht="10.5" customHeight="1">
      <c r="A9" s="37" t="s">
        <v>21</v>
      </c>
      <c r="B9" s="31" t="s">
        <v>20</v>
      </c>
      <c r="C9" s="32">
        <v>32.0</v>
      </c>
      <c r="D9" s="32">
        <v>22000.0</v>
      </c>
      <c r="E9" s="33">
        <f t="shared" si="2"/>
        <v>704000</v>
      </c>
      <c r="F9" s="31">
        <v>0.0</v>
      </c>
      <c r="G9" s="34">
        <f t="shared" si="3"/>
        <v>0</v>
      </c>
      <c r="H9" s="31">
        <v>0.0</v>
      </c>
      <c r="I9" s="34">
        <f t="shared" ref="I9:M9" si="4">+H9*F9</f>
        <v>0</v>
      </c>
      <c r="J9" s="31">
        <f t="shared" si="4"/>
        <v>0</v>
      </c>
      <c r="K9" s="34">
        <f t="shared" si="4"/>
        <v>0</v>
      </c>
      <c r="L9" s="31">
        <f t="shared" si="4"/>
        <v>0</v>
      </c>
      <c r="M9" s="35">
        <f t="shared" si="4"/>
        <v>0</v>
      </c>
      <c r="N9" s="3"/>
      <c r="O9" s="36"/>
      <c r="P9" s="3"/>
      <c r="Q9" s="36"/>
      <c r="R9" s="3"/>
      <c r="S9" s="36"/>
      <c r="T9" s="36"/>
      <c r="U9" s="36"/>
      <c r="V9" s="3"/>
      <c r="W9" s="3"/>
      <c r="X9" s="36"/>
      <c r="Y9" s="36"/>
      <c r="Z9" s="3"/>
    </row>
    <row r="10" ht="10.5" customHeight="1">
      <c r="A10" s="37" t="s">
        <v>22</v>
      </c>
      <c r="B10" s="31" t="s">
        <v>20</v>
      </c>
      <c r="C10" s="32">
        <v>33.0</v>
      </c>
      <c r="D10" s="32">
        <v>22000.0</v>
      </c>
      <c r="E10" s="33">
        <f t="shared" si="2"/>
        <v>726000</v>
      </c>
      <c r="F10" s="31">
        <v>0.0</v>
      </c>
      <c r="G10" s="34">
        <f t="shared" si="3"/>
        <v>0</v>
      </c>
      <c r="H10" s="31">
        <v>0.0</v>
      </c>
      <c r="I10" s="34">
        <f t="shared" ref="I10:M10" si="5">+H10*F10</f>
        <v>0</v>
      </c>
      <c r="J10" s="31">
        <f t="shared" si="5"/>
        <v>0</v>
      </c>
      <c r="K10" s="34">
        <f t="shared" si="5"/>
        <v>0</v>
      </c>
      <c r="L10" s="31">
        <f t="shared" si="5"/>
        <v>0</v>
      </c>
      <c r="M10" s="35">
        <f t="shared" si="5"/>
        <v>0</v>
      </c>
      <c r="N10" s="3"/>
      <c r="O10" s="36"/>
      <c r="P10" s="3"/>
      <c r="Q10" s="36"/>
      <c r="R10" s="3"/>
      <c r="S10" s="36"/>
      <c r="T10" s="36"/>
      <c r="U10" s="36"/>
      <c r="V10" s="3"/>
      <c r="W10" s="3"/>
      <c r="X10" s="36"/>
      <c r="Y10" s="36"/>
      <c r="Z10" s="3"/>
    </row>
    <row r="11" ht="10.5" customHeight="1">
      <c r="A11" s="37" t="s">
        <v>23</v>
      </c>
      <c r="B11" s="31" t="s">
        <v>20</v>
      </c>
      <c r="C11" s="32">
        <v>2.0</v>
      </c>
      <c r="D11" s="32">
        <v>22000.0</v>
      </c>
      <c r="E11" s="33">
        <f t="shared" si="2"/>
        <v>44000</v>
      </c>
      <c r="F11" s="31">
        <v>0.0</v>
      </c>
      <c r="G11" s="34">
        <f t="shared" si="3"/>
        <v>0</v>
      </c>
      <c r="H11" s="31">
        <v>0.0</v>
      </c>
      <c r="I11" s="34">
        <f t="shared" ref="I11:M11" si="6">+H11*F11</f>
        <v>0</v>
      </c>
      <c r="J11" s="31">
        <f t="shared" si="6"/>
        <v>0</v>
      </c>
      <c r="K11" s="34">
        <f t="shared" si="6"/>
        <v>0</v>
      </c>
      <c r="L11" s="31">
        <f t="shared" si="6"/>
        <v>0</v>
      </c>
      <c r="M11" s="35">
        <f t="shared" si="6"/>
        <v>0</v>
      </c>
      <c r="N11" s="3"/>
      <c r="O11" s="36"/>
      <c r="P11" s="3"/>
      <c r="Q11" s="36"/>
      <c r="R11" s="3"/>
      <c r="S11" s="36"/>
      <c r="T11" s="36"/>
      <c r="U11" s="36"/>
      <c r="V11" s="3"/>
      <c r="W11" s="3"/>
      <c r="X11" s="36"/>
      <c r="Y11" s="36"/>
      <c r="Z11" s="3"/>
    </row>
    <row r="12" ht="10.5" customHeight="1">
      <c r="A12" s="37" t="s">
        <v>24</v>
      </c>
      <c r="B12" s="31" t="s">
        <v>20</v>
      </c>
      <c r="C12" s="32">
        <v>3.0</v>
      </c>
      <c r="D12" s="32">
        <v>22000.0</v>
      </c>
      <c r="E12" s="33">
        <f t="shared" si="2"/>
        <v>66000</v>
      </c>
      <c r="F12" s="31">
        <v>0.0</v>
      </c>
      <c r="G12" s="34">
        <f t="shared" si="3"/>
        <v>0</v>
      </c>
      <c r="H12" s="31">
        <v>0.0</v>
      </c>
      <c r="I12" s="34">
        <f t="shared" ref="I12:M12" si="7">+H12*F12</f>
        <v>0</v>
      </c>
      <c r="J12" s="31">
        <f t="shared" si="7"/>
        <v>0</v>
      </c>
      <c r="K12" s="34">
        <f t="shared" si="7"/>
        <v>0</v>
      </c>
      <c r="L12" s="31">
        <f t="shared" si="7"/>
        <v>0</v>
      </c>
      <c r="M12" s="35">
        <f t="shared" si="7"/>
        <v>0</v>
      </c>
      <c r="N12" s="3"/>
      <c r="O12" s="36"/>
      <c r="P12" s="3"/>
      <c r="Q12" s="36"/>
      <c r="R12" s="3"/>
      <c r="S12" s="36"/>
      <c r="T12" s="36"/>
      <c r="U12" s="36"/>
      <c r="V12" s="3"/>
      <c r="W12" s="3"/>
      <c r="X12" s="36"/>
      <c r="Y12" s="36"/>
      <c r="Z12" s="3"/>
    </row>
    <row r="13" ht="10.5" customHeight="1">
      <c r="A13" s="37" t="s">
        <v>25</v>
      </c>
      <c r="B13" s="31" t="s">
        <v>20</v>
      </c>
      <c r="C13" s="32">
        <v>10.0</v>
      </c>
      <c r="D13" s="32">
        <v>22000.0</v>
      </c>
      <c r="E13" s="33">
        <f t="shared" si="2"/>
        <v>220000</v>
      </c>
      <c r="F13" s="31">
        <v>0.0</v>
      </c>
      <c r="G13" s="34">
        <f t="shared" si="3"/>
        <v>0</v>
      </c>
      <c r="H13" s="31">
        <v>0.0</v>
      </c>
      <c r="I13" s="34">
        <f t="shared" ref="I13:M13" si="8">+H13*F13</f>
        <v>0</v>
      </c>
      <c r="J13" s="31">
        <f t="shared" si="8"/>
        <v>0</v>
      </c>
      <c r="K13" s="34">
        <f t="shared" si="8"/>
        <v>0</v>
      </c>
      <c r="L13" s="31">
        <f t="shared" si="8"/>
        <v>0</v>
      </c>
      <c r="M13" s="35">
        <f t="shared" si="8"/>
        <v>0</v>
      </c>
      <c r="N13" s="3"/>
      <c r="O13" s="36"/>
      <c r="P13" s="3"/>
      <c r="Q13" s="36"/>
      <c r="R13" s="3"/>
      <c r="S13" s="36"/>
      <c r="T13" s="36"/>
      <c r="U13" s="36"/>
      <c r="V13" s="3"/>
      <c r="W13" s="3"/>
      <c r="X13" s="36"/>
      <c r="Y13" s="36"/>
      <c r="Z13" s="3"/>
    </row>
    <row r="14" ht="10.5" customHeight="1">
      <c r="A14" s="37" t="s">
        <v>26</v>
      </c>
      <c r="B14" s="31" t="s">
        <v>20</v>
      </c>
      <c r="C14" s="32">
        <v>15.0</v>
      </c>
      <c r="D14" s="32">
        <v>22000.0</v>
      </c>
      <c r="E14" s="38">
        <f t="shared" si="2"/>
        <v>330000</v>
      </c>
      <c r="F14" s="31">
        <v>0.0</v>
      </c>
      <c r="G14" s="34">
        <f t="shared" si="3"/>
        <v>0</v>
      </c>
      <c r="H14" s="31">
        <v>0.0</v>
      </c>
      <c r="I14" s="34">
        <f t="shared" ref="I14:M14" si="9">+H14*F14</f>
        <v>0</v>
      </c>
      <c r="J14" s="31">
        <f t="shared" si="9"/>
        <v>0</v>
      </c>
      <c r="K14" s="34">
        <f t="shared" si="9"/>
        <v>0</v>
      </c>
      <c r="L14" s="31">
        <f t="shared" si="9"/>
        <v>0</v>
      </c>
      <c r="M14" s="35">
        <f t="shared" si="9"/>
        <v>0</v>
      </c>
      <c r="N14" s="3"/>
      <c r="O14" s="36"/>
      <c r="P14" s="3"/>
      <c r="Q14" s="36"/>
      <c r="R14" s="3"/>
      <c r="S14" s="36"/>
      <c r="T14" s="36"/>
      <c r="U14" s="36"/>
      <c r="V14" s="3"/>
      <c r="W14" s="3"/>
      <c r="X14" s="36"/>
      <c r="Y14" s="36"/>
      <c r="Z14" s="3"/>
    </row>
    <row r="15" ht="10.5" customHeight="1">
      <c r="A15" s="37" t="s">
        <v>27</v>
      </c>
      <c r="B15" s="31" t="s">
        <v>20</v>
      </c>
      <c r="C15" s="32">
        <v>4.5</v>
      </c>
      <c r="D15" s="32">
        <v>22000.0</v>
      </c>
      <c r="E15" s="38">
        <f t="shared" si="2"/>
        <v>99000</v>
      </c>
      <c r="F15" s="31">
        <v>0.0</v>
      </c>
      <c r="G15" s="34">
        <f t="shared" si="3"/>
        <v>0</v>
      </c>
      <c r="H15" s="31">
        <v>0.0</v>
      </c>
      <c r="I15" s="34">
        <f t="shared" ref="I15:M15" si="10">+H15*F15</f>
        <v>0</v>
      </c>
      <c r="J15" s="31">
        <f t="shared" si="10"/>
        <v>0</v>
      </c>
      <c r="K15" s="34">
        <f t="shared" si="10"/>
        <v>0</v>
      </c>
      <c r="L15" s="31">
        <f t="shared" si="10"/>
        <v>0</v>
      </c>
      <c r="M15" s="35">
        <f t="shared" si="10"/>
        <v>0</v>
      </c>
      <c r="N15" s="3"/>
      <c r="O15" s="36"/>
      <c r="P15" s="3"/>
      <c r="Q15" s="36"/>
      <c r="R15" s="3"/>
      <c r="S15" s="36"/>
      <c r="T15" s="36"/>
      <c r="U15" s="36"/>
      <c r="V15" s="3"/>
      <c r="W15" s="3"/>
      <c r="X15" s="36"/>
      <c r="Y15" s="36"/>
      <c r="Z15" s="3"/>
    </row>
    <row r="16" ht="10.5" customHeight="1">
      <c r="A16" s="37" t="s">
        <v>28</v>
      </c>
      <c r="B16" s="31" t="s">
        <v>20</v>
      </c>
      <c r="C16" s="32">
        <v>7.0</v>
      </c>
      <c r="D16" s="32">
        <v>22000.0</v>
      </c>
      <c r="E16" s="38">
        <f t="shared" si="2"/>
        <v>154000</v>
      </c>
      <c r="F16" s="31">
        <v>0.0</v>
      </c>
      <c r="G16" s="34">
        <f t="shared" si="3"/>
        <v>0</v>
      </c>
      <c r="H16" s="31">
        <v>0.0</v>
      </c>
      <c r="I16" s="34">
        <f t="shared" ref="I16:M16" si="11">+H16*F16</f>
        <v>0</v>
      </c>
      <c r="J16" s="31">
        <f t="shared" si="11"/>
        <v>0</v>
      </c>
      <c r="K16" s="34">
        <f t="shared" si="11"/>
        <v>0</v>
      </c>
      <c r="L16" s="31">
        <f t="shared" si="11"/>
        <v>0</v>
      </c>
      <c r="M16" s="35">
        <f t="shared" si="11"/>
        <v>0</v>
      </c>
      <c r="N16" s="3"/>
      <c r="O16" s="36"/>
      <c r="P16" s="3"/>
      <c r="Q16" s="36"/>
      <c r="R16" s="3"/>
      <c r="S16" s="36"/>
      <c r="T16" s="36"/>
      <c r="U16" s="36"/>
      <c r="V16" s="3"/>
      <c r="W16" s="3"/>
      <c r="X16" s="36"/>
      <c r="Y16" s="36"/>
      <c r="Z16" s="3"/>
    </row>
    <row r="17" ht="10.5" customHeight="1">
      <c r="A17" s="37" t="s">
        <v>29</v>
      </c>
      <c r="B17" s="31" t="s">
        <v>20</v>
      </c>
      <c r="C17" s="32">
        <v>2.0</v>
      </c>
      <c r="D17" s="32">
        <v>22000.0</v>
      </c>
      <c r="E17" s="38">
        <f t="shared" si="2"/>
        <v>44000</v>
      </c>
      <c r="F17" s="31">
        <v>0.0</v>
      </c>
      <c r="G17" s="34">
        <f t="shared" si="3"/>
        <v>0</v>
      </c>
      <c r="H17" s="31">
        <v>0.0</v>
      </c>
      <c r="I17" s="34">
        <f t="shared" ref="I17:M17" si="12">+H17*F17</f>
        <v>0</v>
      </c>
      <c r="J17" s="31">
        <f t="shared" si="12"/>
        <v>0</v>
      </c>
      <c r="K17" s="34">
        <f t="shared" si="12"/>
        <v>0</v>
      </c>
      <c r="L17" s="31">
        <f t="shared" si="12"/>
        <v>0</v>
      </c>
      <c r="M17" s="35">
        <f t="shared" si="12"/>
        <v>0</v>
      </c>
      <c r="N17" s="3"/>
      <c r="O17" s="36"/>
      <c r="P17" s="3"/>
      <c r="Q17" s="36"/>
      <c r="R17" s="3"/>
      <c r="S17" s="36"/>
      <c r="T17" s="36"/>
      <c r="U17" s="36"/>
      <c r="V17" s="3"/>
      <c r="W17" s="3"/>
      <c r="X17" s="36"/>
      <c r="Y17" s="36"/>
      <c r="Z17" s="3"/>
    </row>
    <row r="18" ht="10.5" customHeight="1">
      <c r="A18" s="37" t="s">
        <v>30</v>
      </c>
      <c r="B18" s="31" t="s">
        <v>20</v>
      </c>
      <c r="C18" s="32">
        <v>20.0</v>
      </c>
      <c r="D18" s="32">
        <v>22000.0</v>
      </c>
      <c r="E18" s="38">
        <f t="shared" si="2"/>
        <v>440000</v>
      </c>
      <c r="F18" s="31">
        <v>0.0</v>
      </c>
      <c r="G18" s="34">
        <f t="shared" si="3"/>
        <v>0</v>
      </c>
      <c r="H18" s="31">
        <v>0.0</v>
      </c>
      <c r="I18" s="34">
        <f t="shared" ref="I18:M18" si="13">+H18*F18</f>
        <v>0</v>
      </c>
      <c r="J18" s="31">
        <f t="shared" si="13"/>
        <v>0</v>
      </c>
      <c r="K18" s="34">
        <f t="shared" si="13"/>
        <v>0</v>
      </c>
      <c r="L18" s="31">
        <f t="shared" si="13"/>
        <v>0</v>
      </c>
      <c r="M18" s="35">
        <f t="shared" si="13"/>
        <v>0</v>
      </c>
      <c r="N18" s="3"/>
      <c r="O18" s="36"/>
      <c r="P18" s="3"/>
      <c r="Q18" s="36"/>
      <c r="R18" s="3"/>
      <c r="S18" s="36"/>
      <c r="T18" s="36"/>
      <c r="U18" s="36"/>
      <c r="V18" s="3"/>
      <c r="W18" s="3"/>
      <c r="X18" s="36"/>
      <c r="Y18" s="36"/>
      <c r="Z18" s="3"/>
    </row>
    <row r="19" ht="10.5" customHeight="1">
      <c r="A19" s="39" t="s">
        <v>31</v>
      </c>
      <c r="B19" s="40"/>
      <c r="C19" s="41">
        <f>SUM(C8:C18)</f>
        <v>148.5</v>
      </c>
      <c r="D19" s="41"/>
      <c r="E19" s="41">
        <f t="shared" ref="E19:M19" si="14">SUM(E8:E18)</f>
        <v>3267000</v>
      </c>
      <c r="F19" s="40">
        <f t="shared" si="14"/>
        <v>0</v>
      </c>
      <c r="G19" s="42">
        <f t="shared" si="14"/>
        <v>0</v>
      </c>
      <c r="H19" s="40">
        <f t="shared" si="14"/>
        <v>0</v>
      </c>
      <c r="I19" s="42">
        <f t="shared" si="14"/>
        <v>0</v>
      </c>
      <c r="J19" s="40">
        <f t="shared" si="14"/>
        <v>0</v>
      </c>
      <c r="K19" s="42">
        <f t="shared" si="14"/>
        <v>0</v>
      </c>
      <c r="L19" s="40">
        <f t="shared" si="14"/>
        <v>0</v>
      </c>
      <c r="M19" s="43">
        <f t="shared" si="14"/>
        <v>0</v>
      </c>
      <c r="N19" s="3"/>
      <c r="O19" s="3"/>
      <c r="P19" s="3"/>
      <c r="Q19" s="3"/>
      <c r="R19" s="3"/>
      <c r="S19" s="36"/>
      <c r="T19" s="36"/>
      <c r="U19" s="36"/>
      <c r="V19" s="3"/>
      <c r="W19" s="3"/>
      <c r="X19" s="36"/>
      <c r="Y19" s="36"/>
      <c r="Z19" s="3"/>
    </row>
    <row r="20" ht="15.75" customHeight="1">
      <c r="A20" s="26" t="s">
        <v>32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5"/>
      <c r="N20" s="3"/>
      <c r="O20" s="3"/>
      <c r="P20" s="3"/>
      <c r="Q20" s="3"/>
      <c r="R20" s="3"/>
      <c r="S20" s="36"/>
      <c r="T20" s="3"/>
      <c r="U20" s="36"/>
      <c r="V20" s="3"/>
      <c r="W20" s="3"/>
      <c r="X20" s="3"/>
      <c r="Y20" s="36"/>
      <c r="Z20" s="3"/>
    </row>
    <row r="21" ht="10.5" customHeight="1">
      <c r="A21" s="37" t="s">
        <v>33</v>
      </c>
      <c r="B21" s="31" t="s">
        <v>20</v>
      </c>
      <c r="C21" s="32">
        <v>9.0</v>
      </c>
      <c r="D21" s="32">
        <v>22000.0</v>
      </c>
      <c r="E21" s="38">
        <f t="shared" ref="E21:E27" si="16">C21*D21</f>
        <v>198000</v>
      </c>
      <c r="F21" s="38"/>
      <c r="G21" s="38">
        <f>F21*D21</f>
        <v>0</v>
      </c>
      <c r="H21" s="38">
        <v>0.0</v>
      </c>
      <c r="I21" s="38">
        <f t="shared" ref="I21:M21" si="15">+H21*F21</f>
        <v>0</v>
      </c>
      <c r="J21" s="38">
        <f t="shared" si="15"/>
        <v>0</v>
      </c>
      <c r="K21" s="38">
        <f t="shared" si="15"/>
        <v>0</v>
      </c>
      <c r="L21" s="38">
        <f t="shared" si="15"/>
        <v>0</v>
      </c>
      <c r="M21" s="46">
        <f t="shared" si="15"/>
        <v>0</v>
      </c>
      <c r="N21" s="47"/>
      <c r="O21" s="47"/>
      <c r="P21" s="47"/>
      <c r="Q21" s="47"/>
      <c r="R21" s="3"/>
      <c r="S21" s="3"/>
      <c r="T21" s="3"/>
      <c r="U21" s="3"/>
      <c r="V21" s="3"/>
      <c r="W21" s="3"/>
      <c r="X21" s="3"/>
      <c r="Y21" s="3"/>
      <c r="Z21" s="3"/>
    </row>
    <row r="22" ht="10.5" customHeight="1">
      <c r="A22" s="37" t="s">
        <v>34</v>
      </c>
      <c r="B22" s="31" t="s">
        <v>20</v>
      </c>
      <c r="C22" s="38">
        <v>0.0</v>
      </c>
      <c r="D22" s="32">
        <v>22000.0</v>
      </c>
      <c r="E22" s="38">
        <f t="shared" si="16"/>
        <v>0</v>
      </c>
      <c r="F22" s="33">
        <v>10.0</v>
      </c>
      <c r="G22" s="38">
        <f t="shared" ref="G22:G28" si="17">+F22*D22</f>
        <v>220000</v>
      </c>
      <c r="H22" s="38">
        <v>6.0</v>
      </c>
      <c r="I22" s="38">
        <f t="shared" ref="I22:I28" si="18">+H22*D22</f>
        <v>132000</v>
      </c>
      <c r="J22" s="38">
        <v>4.0</v>
      </c>
      <c r="K22" s="38">
        <f t="shared" ref="K22:K28" si="19">+J22*D22</f>
        <v>88000</v>
      </c>
      <c r="L22" s="38">
        <v>3.0</v>
      </c>
      <c r="M22" s="46">
        <f t="shared" ref="M22:M28" si="20">+L22*D22</f>
        <v>66000</v>
      </c>
      <c r="N22" s="47"/>
      <c r="O22" s="47"/>
      <c r="P22" s="47"/>
      <c r="Q22" s="47"/>
      <c r="R22" s="3"/>
      <c r="S22" s="3"/>
      <c r="T22" s="3"/>
      <c r="U22" s="3"/>
      <c r="V22" s="3"/>
      <c r="W22" s="3"/>
      <c r="X22" s="3"/>
      <c r="Y22" s="3"/>
      <c r="Z22" s="3"/>
    </row>
    <row r="23" ht="10.5" customHeight="1">
      <c r="A23" s="37" t="s">
        <v>35</v>
      </c>
      <c r="B23" s="31" t="s">
        <v>20</v>
      </c>
      <c r="C23" s="38">
        <v>0.0</v>
      </c>
      <c r="D23" s="32">
        <v>22000.0</v>
      </c>
      <c r="E23" s="38">
        <f t="shared" si="16"/>
        <v>0</v>
      </c>
      <c r="F23" s="33">
        <v>6.0</v>
      </c>
      <c r="G23" s="38">
        <f t="shared" si="17"/>
        <v>132000</v>
      </c>
      <c r="H23" s="38">
        <v>6.0</v>
      </c>
      <c r="I23" s="38">
        <f t="shared" si="18"/>
        <v>132000</v>
      </c>
      <c r="J23" s="38">
        <v>3.0</v>
      </c>
      <c r="K23" s="38">
        <f t="shared" si="19"/>
        <v>66000</v>
      </c>
      <c r="L23" s="38">
        <v>0.0</v>
      </c>
      <c r="M23" s="46">
        <f t="shared" si="20"/>
        <v>0</v>
      </c>
      <c r="N23" s="47"/>
      <c r="O23" s="47"/>
      <c r="P23" s="47"/>
      <c r="Q23" s="47"/>
      <c r="R23" s="3"/>
      <c r="S23" s="3"/>
      <c r="T23" s="3"/>
      <c r="U23" s="3"/>
      <c r="V23" s="3"/>
      <c r="W23" s="3"/>
      <c r="X23" s="3"/>
      <c r="Y23" s="3"/>
      <c r="Z23" s="3"/>
    </row>
    <row r="24" ht="10.5" customHeight="1">
      <c r="A24" s="37" t="s">
        <v>36</v>
      </c>
      <c r="B24" s="31" t="s">
        <v>20</v>
      </c>
      <c r="C24" s="38">
        <v>0.0</v>
      </c>
      <c r="D24" s="32">
        <v>22000.0</v>
      </c>
      <c r="E24" s="38">
        <f t="shared" si="16"/>
        <v>0</v>
      </c>
      <c r="F24" s="33">
        <v>3.5</v>
      </c>
      <c r="G24" s="38">
        <f t="shared" si="17"/>
        <v>77000</v>
      </c>
      <c r="H24" s="38">
        <v>10.0</v>
      </c>
      <c r="I24" s="38">
        <f t="shared" si="18"/>
        <v>220000</v>
      </c>
      <c r="J24" s="38">
        <v>12.0</v>
      </c>
      <c r="K24" s="38">
        <f t="shared" si="19"/>
        <v>264000</v>
      </c>
      <c r="L24" s="38">
        <v>12.0</v>
      </c>
      <c r="M24" s="46">
        <f t="shared" si="20"/>
        <v>264000</v>
      </c>
      <c r="N24" s="47"/>
      <c r="O24" s="47"/>
      <c r="P24" s="47"/>
      <c r="Q24" s="47"/>
      <c r="R24" s="3"/>
      <c r="S24" s="3"/>
      <c r="T24" s="3"/>
      <c r="U24" s="3"/>
      <c r="V24" s="3"/>
      <c r="W24" s="3"/>
      <c r="X24" s="3"/>
      <c r="Y24" s="3"/>
      <c r="Z24" s="3"/>
    </row>
    <row r="25" ht="10.5" customHeight="1">
      <c r="A25" s="37" t="s">
        <v>37</v>
      </c>
      <c r="B25" s="31" t="s">
        <v>20</v>
      </c>
      <c r="C25" s="38">
        <v>0.0</v>
      </c>
      <c r="D25" s="32">
        <v>22000.0</v>
      </c>
      <c r="E25" s="38">
        <f t="shared" si="16"/>
        <v>0</v>
      </c>
      <c r="F25" s="33">
        <v>9.0</v>
      </c>
      <c r="G25" s="38">
        <f t="shared" si="17"/>
        <v>198000</v>
      </c>
      <c r="H25" s="38">
        <v>8.0</v>
      </c>
      <c r="I25" s="38">
        <f t="shared" si="18"/>
        <v>176000</v>
      </c>
      <c r="J25" s="38">
        <v>4.0</v>
      </c>
      <c r="K25" s="38">
        <f t="shared" si="19"/>
        <v>88000</v>
      </c>
      <c r="L25" s="38">
        <v>0.0</v>
      </c>
      <c r="M25" s="46">
        <f t="shared" si="20"/>
        <v>0</v>
      </c>
      <c r="N25" s="47"/>
      <c r="O25" s="47"/>
      <c r="P25" s="47"/>
      <c r="Q25" s="47"/>
      <c r="R25" s="3"/>
      <c r="S25" s="3"/>
      <c r="T25" s="3"/>
      <c r="U25" s="3"/>
      <c r="V25" s="3"/>
      <c r="W25" s="3"/>
      <c r="X25" s="3"/>
      <c r="Y25" s="3"/>
      <c r="Z25" s="3"/>
    </row>
    <row r="26" ht="10.5" customHeight="1">
      <c r="A26" s="37" t="s">
        <v>38</v>
      </c>
      <c r="B26" s="31" t="s">
        <v>20</v>
      </c>
      <c r="C26" s="38">
        <v>0.0</v>
      </c>
      <c r="D26" s="32">
        <v>22000.0</v>
      </c>
      <c r="E26" s="38">
        <f t="shared" si="16"/>
        <v>0</v>
      </c>
      <c r="F26" s="33">
        <v>4.0</v>
      </c>
      <c r="G26" s="38">
        <f t="shared" si="17"/>
        <v>88000</v>
      </c>
      <c r="H26" s="38">
        <v>5.0</v>
      </c>
      <c r="I26" s="38">
        <f t="shared" si="18"/>
        <v>110000</v>
      </c>
      <c r="J26" s="38">
        <v>5.0</v>
      </c>
      <c r="K26" s="38">
        <f t="shared" si="19"/>
        <v>110000</v>
      </c>
      <c r="L26" s="38">
        <v>5.0</v>
      </c>
      <c r="M26" s="46">
        <f t="shared" si="20"/>
        <v>110000</v>
      </c>
      <c r="N26" s="47"/>
      <c r="O26" s="47"/>
      <c r="P26" s="47"/>
      <c r="Q26" s="47"/>
      <c r="R26" s="3"/>
      <c r="S26" s="3"/>
      <c r="T26" s="3"/>
      <c r="U26" s="3"/>
      <c r="V26" s="3"/>
      <c r="W26" s="3"/>
      <c r="X26" s="3"/>
      <c r="Y26" s="3"/>
      <c r="Z26" s="3"/>
    </row>
    <row r="27" ht="10.5" customHeight="1">
      <c r="A27" s="37" t="s">
        <v>39</v>
      </c>
      <c r="B27" s="31" t="s">
        <v>20</v>
      </c>
      <c r="C27" s="38">
        <v>0.0</v>
      </c>
      <c r="D27" s="32">
        <v>22000.0</v>
      </c>
      <c r="E27" s="38">
        <f t="shared" si="16"/>
        <v>0</v>
      </c>
      <c r="F27" s="33">
        <v>6.0</v>
      </c>
      <c r="G27" s="38">
        <f t="shared" si="17"/>
        <v>132000</v>
      </c>
      <c r="H27" s="38">
        <v>6.0</v>
      </c>
      <c r="I27" s="38">
        <f t="shared" si="18"/>
        <v>132000</v>
      </c>
      <c r="J27" s="38">
        <v>3.0</v>
      </c>
      <c r="K27" s="38">
        <f t="shared" si="19"/>
        <v>66000</v>
      </c>
      <c r="L27" s="38">
        <v>0.0</v>
      </c>
      <c r="M27" s="46">
        <f t="shared" si="20"/>
        <v>0</v>
      </c>
      <c r="N27" s="47"/>
      <c r="O27" s="47"/>
      <c r="P27" s="47"/>
      <c r="Q27" s="47"/>
      <c r="R27" s="3"/>
      <c r="S27" s="3"/>
      <c r="T27" s="3"/>
      <c r="U27" s="3"/>
      <c r="V27" s="3"/>
      <c r="W27" s="3"/>
      <c r="X27" s="3"/>
      <c r="Y27" s="3"/>
      <c r="Z27" s="3"/>
    </row>
    <row r="28" ht="10.5" customHeight="1">
      <c r="A28" s="37" t="s">
        <v>40</v>
      </c>
      <c r="B28" s="31" t="s">
        <v>20</v>
      </c>
      <c r="C28" s="38"/>
      <c r="D28" s="32">
        <v>22000.0</v>
      </c>
      <c r="E28" s="38"/>
      <c r="F28" s="33">
        <v>5.0</v>
      </c>
      <c r="G28" s="38">
        <f t="shared" si="17"/>
        <v>110000</v>
      </c>
      <c r="H28" s="38">
        <v>10.0</v>
      </c>
      <c r="I28" s="38">
        <f t="shared" si="18"/>
        <v>220000</v>
      </c>
      <c r="J28" s="38">
        <v>11.0</v>
      </c>
      <c r="K28" s="38">
        <f t="shared" si="19"/>
        <v>242000</v>
      </c>
      <c r="L28" s="38">
        <v>11.0</v>
      </c>
      <c r="M28" s="46">
        <f t="shared" si="20"/>
        <v>242000</v>
      </c>
      <c r="N28" s="47"/>
      <c r="O28" s="47"/>
      <c r="P28" s="47"/>
      <c r="Q28" s="47"/>
      <c r="R28" s="3"/>
      <c r="S28" s="3"/>
      <c r="T28" s="3"/>
      <c r="U28" s="3"/>
      <c r="V28" s="3"/>
      <c r="W28" s="3"/>
      <c r="X28" s="3"/>
      <c r="Y28" s="3"/>
      <c r="Z28" s="3"/>
    </row>
    <row r="29" ht="10.5" customHeight="1">
      <c r="A29" s="39" t="s">
        <v>41</v>
      </c>
      <c r="B29" s="48"/>
      <c r="C29" s="49">
        <f>SUM(C21:C28)</f>
        <v>9</v>
      </c>
      <c r="D29" s="49"/>
      <c r="E29" s="49">
        <f t="shared" ref="E29:M29" si="21">SUM(E21:E28)</f>
        <v>198000</v>
      </c>
      <c r="F29" s="49">
        <f t="shared" si="21"/>
        <v>43.5</v>
      </c>
      <c r="G29" s="49">
        <f t="shared" si="21"/>
        <v>957000</v>
      </c>
      <c r="H29" s="49">
        <f t="shared" si="21"/>
        <v>51</v>
      </c>
      <c r="I29" s="49">
        <f t="shared" si="21"/>
        <v>1122000</v>
      </c>
      <c r="J29" s="49">
        <f t="shared" si="21"/>
        <v>42</v>
      </c>
      <c r="K29" s="49">
        <f t="shared" si="21"/>
        <v>924000</v>
      </c>
      <c r="L29" s="49">
        <f t="shared" si="21"/>
        <v>31</v>
      </c>
      <c r="M29" s="50">
        <f t="shared" si="21"/>
        <v>682000</v>
      </c>
      <c r="N29" s="51"/>
      <c r="O29" s="51"/>
      <c r="P29" s="51"/>
      <c r="Q29" s="51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26" t="s">
        <v>42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8"/>
      <c r="N30" s="29"/>
      <c r="O30" s="29"/>
      <c r="P30" s="29"/>
      <c r="Q30" s="29"/>
      <c r="R30" s="29"/>
      <c r="S30" s="52"/>
      <c r="T30" s="29"/>
      <c r="U30" s="52"/>
      <c r="V30" s="29"/>
      <c r="W30" s="29"/>
      <c r="X30" s="29"/>
      <c r="Y30" s="52"/>
      <c r="Z30" s="29"/>
    </row>
    <row r="31" ht="10.5" customHeight="1">
      <c r="A31" s="37" t="s">
        <v>43</v>
      </c>
      <c r="B31" s="31" t="s">
        <v>20</v>
      </c>
      <c r="C31" s="31">
        <v>10.0</v>
      </c>
      <c r="D31" s="32">
        <v>22000.0</v>
      </c>
      <c r="E31" s="34">
        <f>C31*D31</f>
        <v>220000</v>
      </c>
      <c r="F31" s="31">
        <v>27.0</v>
      </c>
      <c r="G31" s="34">
        <f>+F31*D31</f>
        <v>594000</v>
      </c>
      <c r="H31" s="31">
        <v>21.0</v>
      </c>
      <c r="I31" s="34">
        <f>+H31*D31</f>
        <v>462000</v>
      </c>
      <c r="J31" s="31">
        <v>11.0</v>
      </c>
      <c r="K31" s="34">
        <f>+J31*D31</f>
        <v>242000</v>
      </c>
      <c r="L31" s="31">
        <v>0.0</v>
      </c>
      <c r="M31" s="35">
        <f>+L31*D31</f>
        <v>0</v>
      </c>
      <c r="N31" s="3"/>
      <c r="O31" s="36"/>
      <c r="P31" s="3"/>
      <c r="Q31" s="36"/>
      <c r="R31" s="3"/>
      <c r="S31" s="36"/>
      <c r="T31" s="36"/>
      <c r="U31" s="36"/>
      <c r="V31" s="3"/>
      <c r="W31" s="3"/>
      <c r="X31" s="36"/>
      <c r="Y31" s="36"/>
      <c r="Z31" s="3"/>
    </row>
    <row r="32" ht="10.5" customHeight="1">
      <c r="A32" s="37"/>
      <c r="B32" s="31"/>
      <c r="C32" s="31"/>
      <c r="D32" s="32"/>
      <c r="E32" s="34"/>
      <c r="F32" s="31"/>
      <c r="G32" s="34"/>
      <c r="H32" s="31"/>
      <c r="I32" s="34"/>
      <c r="J32" s="31"/>
      <c r="K32" s="34"/>
      <c r="L32" s="31"/>
      <c r="M32" s="35"/>
      <c r="N32" s="3"/>
      <c r="O32" s="36"/>
      <c r="P32" s="3"/>
      <c r="Q32" s="36"/>
      <c r="R32" s="3"/>
      <c r="S32" s="36"/>
      <c r="T32" s="36"/>
      <c r="U32" s="36"/>
      <c r="V32" s="3"/>
      <c r="W32" s="3"/>
      <c r="X32" s="36"/>
      <c r="Y32" s="36"/>
      <c r="Z32" s="3"/>
    </row>
    <row r="33" ht="10.5" customHeight="1">
      <c r="A33" s="37" t="s">
        <v>44</v>
      </c>
      <c r="B33" s="31" t="s">
        <v>20</v>
      </c>
      <c r="C33" s="31">
        <v>0.0</v>
      </c>
      <c r="D33" s="32">
        <v>22000.0</v>
      </c>
      <c r="E33" s="34">
        <f>C33*D33</f>
        <v>0</v>
      </c>
      <c r="F33" s="31">
        <v>2.0</v>
      </c>
      <c r="G33" s="34">
        <f>+F33*D33</f>
        <v>44000</v>
      </c>
      <c r="H33" s="31">
        <v>10.0</v>
      </c>
      <c r="I33" s="34">
        <f>+H33*D33</f>
        <v>220000</v>
      </c>
      <c r="J33" s="31">
        <v>15.0</v>
      </c>
      <c r="K33" s="34">
        <f>+J33*D33</f>
        <v>330000</v>
      </c>
      <c r="L33" s="31">
        <v>20.0</v>
      </c>
      <c r="M33" s="35">
        <f>+L33*D33</f>
        <v>440000</v>
      </c>
      <c r="N33" s="3"/>
      <c r="O33" s="36"/>
      <c r="P33" s="3"/>
      <c r="Q33" s="36"/>
      <c r="R33" s="3"/>
      <c r="S33" s="36"/>
      <c r="T33" s="36"/>
      <c r="U33" s="36"/>
      <c r="V33" s="3"/>
      <c r="W33" s="3"/>
      <c r="X33" s="36"/>
      <c r="Y33" s="36"/>
      <c r="Z33" s="3"/>
    </row>
    <row r="34" ht="10.5" customHeight="1">
      <c r="A34" s="53" t="s">
        <v>45</v>
      </c>
      <c r="B34" s="48"/>
      <c r="C34" s="48">
        <f>SUM(C31:C33)</f>
        <v>10</v>
      </c>
      <c r="D34" s="48"/>
      <c r="E34" s="54">
        <f t="shared" ref="E34:M34" si="22">SUM(E31:E33)</f>
        <v>220000</v>
      </c>
      <c r="F34" s="48">
        <f t="shared" si="22"/>
        <v>29</v>
      </c>
      <c r="G34" s="54">
        <f t="shared" si="22"/>
        <v>638000</v>
      </c>
      <c r="H34" s="48">
        <f t="shared" si="22"/>
        <v>31</v>
      </c>
      <c r="I34" s="49">
        <f t="shared" si="22"/>
        <v>682000</v>
      </c>
      <c r="J34" s="49">
        <f t="shared" si="22"/>
        <v>26</v>
      </c>
      <c r="K34" s="49">
        <f t="shared" si="22"/>
        <v>572000</v>
      </c>
      <c r="L34" s="49">
        <f t="shared" si="22"/>
        <v>20</v>
      </c>
      <c r="M34" s="50">
        <f t="shared" si="22"/>
        <v>440000</v>
      </c>
      <c r="N34" s="51"/>
      <c r="O34" s="51"/>
      <c r="P34" s="51"/>
      <c r="Q34" s="51"/>
      <c r="R34" s="29"/>
      <c r="S34" s="52"/>
      <c r="T34" s="52"/>
      <c r="U34" s="52"/>
      <c r="V34" s="29"/>
      <c r="W34" s="29"/>
      <c r="X34" s="52"/>
      <c r="Y34" s="52"/>
      <c r="Z34" s="29"/>
    </row>
    <row r="35" ht="15.75" customHeight="1">
      <c r="A35" s="20" t="s">
        <v>46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6"/>
      <c r="N35" s="3"/>
      <c r="O35" s="3"/>
      <c r="P35" s="3"/>
      <c r="Q35" s="3"/>
      <c r="R35" s="3"/>
      <c r="S35" s="36"/>
      <c r="T35" s="3"/>
      <c r="U35" s="36"/>
      <c r="V35" s="3"/>
      <c r="W35" s="3"/>
      <c r="X35" s="3"/>
      <c r="Y35" s="36"/>
      <c r="Z35" s="3"/>
    </row>
    <row r="36" ht="10.5" customHeight="1">
      <c r="A36" s="37" t="s">
        <v>47</v>
      </c>
      <c r="B36" s="31" t="s">
        <v>48</v>
      </c>
      <c r="C36" s="32">
        <v>1.0</v>
      </c>
      <c r="D36" s="57">
        <v>100000.0</v>
      </c>
      <c r="E36" s="38">
        <f t="shared" ref="E36:E42" si="23">C36*D36</f>
        <v>100000</v>
      </c>
      <c r="F36" s="38">
        <v>0.0</v>
      </c>
      <c r="G36" s="38">
        <f t="shared" ref="G36:G42" si="24">+F36*D36</f>
        <v>0</v>
      </c>
      <c r="H36" s="38">
        <v>0.0</v>
      </c>
      <c r="I36" s="38">
        <f t="shared" ref="I36:I42" si="25">+H36*D36</f>
        <v>0</v>
      </c>
      <c r="J36" s="38">
        <v>0.0</v>
      </c>
      <c r="K36" s="38">
        <f t="shared" ref="K36:K57" si="26">+J36*D36</f>
        <v>0</v>
      </c>
      <c r="L36" s="38">
        <v>0.0</v>
      </c>
      <c r="M36" s="46">
        <f t="shared" ref="M36:M42" si="27">+L36*D36</f>
        <v>0</v>
      </c>
      <c r="N36" s="47"/>
      <c r="O36" s="47"/>
      <c r="P36" s="47"/>
      <c r="Q36" s="47"/>
      <c r="R36" s="3"/>
      <c r="S36" s="36"/>
      <c r="T36" s="36"/>
      <c r="U36" s="36"/>
      <c r="V36" s="3"/>
      <c r="W36" s="3"/>
      <c r="X36" s="36"/>
      <c r="Y36" s="36"/>
      <c r="Z36" s="3"/>
    </row>
    <row r="37" ht="10.5" customHeight="1">
      <c r="A37" s="37" t="s">
        <v>49</v>
      </c>
      <c r="B37" s="31" t="s">
        <v>50</v>
      </c>
      <c r="C37" s="32">
        <v>280.0</v>
      </c>
      <c r="D37" s="57">
        <v>240.0</v>
      </c>
      <c r="E37" s="58">
        <f t="shared" si="23"/>
        <v>67200</v>
      </c>
      <c r="F37" s="38">
        <v>0.0</v>
      </c>
      <c r="G37" s="38">
        <f t="shared" si="24"/>
        <v>0</v>
      </c>
      <c r="H37" s="38">
        <v>0.0</v>
      </c>
      <c r="I37" s="38">
        <f t="shared" si="25"/>
        <v>0</v>
      </c>
      <c r="J37" s="38">
        <v>0.0</v>
      </c>
      <c r="K37" s="38">
        <f t="shared" si="26"/>
        <v>0</v>
      </c>
      <c r="L37" s="38">
        <v>0.0</v>
      </c>
      <c r="M37" s="46">
        <f t="shared" si="27"/>
        <v>0</v>
      </c>
      <c r="N37" s="47"/>
      <c r="O37" s="47"/>
      <c r="P37" s="47"/>
      <c r="Q37" s="47"/>
      <c r="R37" s="3"/>
      <c r="S37" s="36"/>
      <c r="T37" s="3"/>
      <c r="U37" s="36"/>
      <c r="V37" s="3"/>
      <c r="W37" s="3"/>
      <c r="X37" s="3"/>
      <c r="Y37" s="36"/>
      <c r="Z37" s="3"/>
    </row>
    <row r="38" ht="10.5" customHeight="1">
      <c r="A38" s="37" t="s">
        <v>51</v>
      </c>
      <c r="B38" s="31" t="s">
        <v>50</v>
      </c>
      <c r="C38" s="32">
        <v>405.0</v>
      </c>
      <c r="D38" s="57">
        <v>240.0</v>
      </c>
      <c r="E38" s="58">
        <f t="shared" si="23"/>
        <v>97200</v>
      </c>
      <c r="F38" s="38">
        <v>0.0</v>
      </c>
      <c r="G38" s="38">
        <f t="shared" si="24"/>
        <v>0</v>
      </c>
      <c r="H38" s="38">
        <v>0.0</v>
      </c>
      <c r="I38" s="38">
        <f t="shared" si="25"/>
        <v>0</v>
      </c>
      <c r="J38" s="38">
        <v>0.0</v>
      </c>
      <c r="K38" s="38">
        <f t="shared" si="26"/>
        <v>0</v>
      </c>
      <c r="L38" s="38">
        <v>0.0</v>
      </c>
      <c r="M38" s="46">
        <f t="shared" si="27"/>
        <v>0</v>
      </c>
      <c r="N38" s="47"/>
      <c r="O38" s="47"/>
      <c r="P38" s="47"/>
      <c r="Q38" s="47"/>
      <c r="R38" s="3"/>
      <c r="S38" s="36"/>
      <c r="T38" s="3"/>
      <c r="U38" s="36"/>
      <c r="V38" s="3"/>
      <c r="W38" s="3"/>
      <c r="X38" s="3"/>
      <c r="Y38" s="36"/>
      <c r="Z38" s="3"/>
    </row>
    <row r="39" ht="10.5" customHeight="1">
      <c r="A39" s="37" t="s">
        <v>52</v>
      </c>
      <c r="B39" s="31" t="s">
        <v>50</v>
      </c>
      <c r="C39" s="32">
        <v>932.0</v>
      </c>
      <c r="D39" s="57">
        <v>360.0</v>
      </c>
      <c r="E39" s="58">
        <f t="shared" si="23"/>
        <v>335520</v>
      </c>
      <c r="F39" s="38">
        <v>932.0</v>
      </c>
      <c r="G39" s="38">
        <f t="shared" si="24"/>
        <v>335520</v>
      </c>
      <c r="H39" s="38">
        <v>932.0</v>
      </c>
      <c r="I39" s="38">
        <f t="shared" si="25"/>
        <v>335520</v>
      </c>
      <c r="J39" s="38">
        <v>932.0</v>
      </c>
      <c r="K39" s="38">
        <f t="shared" si="26"/>
        <v>335520</v>
      </c>
      <c r="L39" s="38">
        <v>932.0</v>
      </c>
      <c r="M39" s="46">
        <f t="shared" si="27"/>
        <v>335520</v>
      </c>
      <c r="N39" s="47"/>
      <c r="O39" s="47"/>
      <c r="P39" s="47"/>
      <c r="Q39" s="47"/>
      <c r="R39" s="3"/>
      <c r="S39" s="36"/>
      <c r="T39" s="3"/>
      <c r="U39" s="36"/>
      <c r="V39" s="3"/>
      <c r="W39" s="3"/>
      <c r="X39" s="3"/>
      <c r="Y39" s="36"/>
      <c r="Z39" s="3"/>
    </row>
    <row r="40" ht="10.5" customHeight="1">
      <c r="A40" s="37" t="s">
        <v>53</v>
      </c>
      <c r="B40" s="31" t="s">
        <v>50</v>
      </c>
      <c r="C40" s="32">
        <v>1350.0</v>
      </c>
      <c r="D40" s="57">
        <v>360.0</v>
      </c>
      <c r="E40" s="58">
        <f t="shared" si="23"/>
        <v>486000</v>
      </c>
      <c r="F40" s="38">
        <v>700.0</v>
      </c>
      <c r="G40" s="38">
        <f t="shared" si="24"/>
        <v>252000</v>
      </c>
      <c r="H40" s="38">
        <v>413.6</v>
      </c>
      <c r="I40" s="38">
        <f t="shared" si="25"/>
        <v>148896</v>
      </c>
      <c r="J40" s="38">
        <v>155.1</v>
      </c>
      <c r="K40" s="38">
        <f t="shared" si="26"/>
        <v>55836</v>
      </c>
      <c r="L40" s="38">
        <v>0.0</v>
      </c>
      <c r="M40" s="46">
        <f t="shared" si="27"/>
        <v>0</v>
      </c>
      <c r="N40" s="47"/>
      <c r="O40" s="47"/>
      <c r="P40" s="47"/>
      <c r="Q40" s="47"/>
      <c r="R40" s="36"/>
      <c r="S40" s="36"/>
      <c r="T40" s="3"/>
      <c r="U40" s="36"/>
      <c r="V40" s="3"/>
      <c r="W40" s="36"/>
      <c r="X40" s="3"/>
      <c r="Y40" s="36"/>
      <c r="Z40" s="3"/>
    </row>
    <row r="41" ht="10.5" customHeight="1">
      <c r="A41" s="37" t="s">
        <v>54</v>
      </c>
      <c r="B41" s="31" t="s">
        <v>55</v>
      </c>
      <c r="C41" s="32">
        <v>1.0</v>
      </c>
      <c r="D41" s="57">
        <v>20000.0</v>
      </c>
      <c r="E41" s="58">
        <f t="shared" si="23"/>
        <v>20000</v>
      </c>
      <c r="F41" s="38">
        <v>1.0</v>
      </c>
      <c r="G41" s="38">
        <f t="shared" si="24"/>
        <v>20000</v>
      </c>
      <c r="H41" s="38">
        <v>1.0</v>
      </c>
      <c r="I41" s="38">
        <f t="shared" si="25"/>
        <v>20000</v>
      </c>
      <c r="J41" s="38">
        <v>1.0</v>
      </c>
      <c r="K41" s="38">
        <f t="shared" si="26"/>
        <v>20000</v>
      </c>
      <c r="L41" s="38">
        <v>1.0</v>
      </c>
      <c r="M41" s="46">
        <f t="shared" si="27"/>
        <v>20000</v>
      </c>
      <c r="N41" s="47"/>
      <c r="O41" s="47"/>
      <c r="P41" s="47"/>
      <c r="Q41" s="47"/>
      <c r="R41" s="3"/>
      <c r="S41" s="36"/>
      <c r="T41" s="36"/>
      <c r="U41" s="36"/>
      <c r="V41" s="3"/>
      <c r="W41" s="3"/>
      <c r="X41" s="36"/>
      <c r="Y41" s="36"/>
      <c r="Z41" s="3"/>
    </row>
    <row r="42" ht="10.5" customHeight="1">
      <c r="A42" s="37" t="s">
        <v>56</v>
      </c>
      <c r="B42" s="31" t="s">
        <v>55</v>
      </c>
      <c r="C42" s="32">
        <v>2.0</v>
      </c>
      <c r="D42" s="57">
        <v>20000.0</v>
      </c>
      <c r="E42" s="58">
        <f t="shared" si="23"/>
        <v>40000</v>
      </c>
      <c r="F42" s="38">
        <v>2.0</v>
      </c>
      <c r="G42" s="38">
        <f t="shared" si="24"/>
        <v>40000</v>
      </c>
      <c r="H42" s="38">
        <v>2.0</v>
      </c>
      <c r="I42" s="38">
        <f t="shared" si="25"/>
        <v>40000</v>
      </c>
      <c r="J42" s="38">
        <v>0.0</v>
      </c>
      <c r="K42" s="38">
        <f t="shared" si="26"/>
        <v>0</v>
      </c>
      <c r="L42" s="38">
        <v>0.0</v>
      </c>
      <c r="M42" s="46">
        <f t="shared" si="27"/>
        <v>0</v>
      </c>
      <c r="N42" s="47"/>
      <c r="O42" s="47"/>
      <c r="P42" s="47"/>
      <c r="Q42" s="47"/>
      <c r="R42" s="3"/>
      <c r="S42" s="36"/>
      <c r="T42" s="36"/>
      <c r="U42" s="36"/>
      <c r="V42" s="3"/>
      <c r="W42" s="3"/>
      <c r="X42" s="36"/>
      <c r="Y42" s="36"/>
      <c r="Z42" s="3"/>
    </row>
    <row r="43" ht="10.5" customHeight="1">
      <c r="A43" s="37" t="s">
        <v>57</v>
      </c>
      <c r="B43" s="31" t="s">
        <v>50</v>
      </c>
      <c r="C43" s="32">
        <v>280.0</v>
      </c>
      <c r="D43" s="57">
        <v>1660.0</v>
      </c>
      <c r="E43" s="58">
        <f t="shared" ref="E43:E56" si="28">C43*$D43</f>
        <v>464800</v>
      </c>
      <c r="F43" s="38">
        <v>373.0</v>
      </c>
      <c r="G43" s="38">
        <f t="shared" ref="G43:G56" si="29">+D43*F43</f>
        <v>619180</v>
      </c>
      <c r="H43" s="38">
        <v>373.0</v>
      </c>
      <c r="I43" s="38">
        <f t="shared" ref="I43:I56" si="30">+D43*H43</f>
        <v>619180</v>
      </c>
      <c r="J43" s="38">
        <v>373.0</v>
      </c>
      <c r="K43" s="38">
        <f t="shared" si="26"/>
        <v>619180</v>
      </c>
      <c r="L43" s="38">
        <v>373.0</v>
      </c>
      <c r="M43" s="46">
        <f>L43*D43</f>
        <v>619180</v>
      </c>
      <c r="N43" s="47"/>
      <c r="O43" s="47"/>
      <c r="P43" s="47"/>
      <c r="Q43" s="47"/>
      <c r="R43" s="3" t="s">
        <v>58</v>
      </c>
      <c r="S43" s="36"/>
      <c r="T43" s="36"/>
      <c r="U43" s="36"/>
      <c r="V43" s="3"/>
      <c r="W43" s="3"/>
      <c r="X43" s="36"/>
      <c r="Y43" s="36"/>
      <c r="Z43" s="3"/>
    </row>
    <row r="44" ht="10.5" customHeight="1">
      <c r="A44" s="37" t="s">
        <v>59</v>
      </c>
      <c r="B44" s="31" t="s">
        <v>50</v>
      </c>
      <c r="C44" s="32">
        <v>648.0</v>
      </c>
      <c r="D44" s="57">
        <v>1660.0</v>
      </c>
      <c r="E44" s="58">
        <f t="shared" si="28"/>
        <v>1075680</v>
      </c>
      <c r="F44" s="38">
        <v>420.0</v>
      </c>
      <c r="G44" s="38">
        <f t="shared" si="29"/>
        <v>697200</v>
      </c>
      <c r="H44" s="38">
        <v>420.0</v>
      </c>
      <c r="I44" s="38">
        <f t="shared" si="30"/>
        <v>697200</v>
      </c>
      <c r="J44" s="38">
        <v>210.0</v>
      </c>
      <c r="K44" s="38">
        <f t="shared" si="26"/>
        <v>348600</v>
      </c>
      <c r="L44" s="38">
        <v>0.0</v>
      </c>
      <c r="M44" s="46">
        <v>0.0</v>
      </c>
      <c r="N44" s="47"/>
      <c r="O44" s="47"/>
      <c r="P44" s="47"/>
      <c r="Q44" s="47"/>
      <c r="R44" s="3"/>
      <c r="S44" s="36"/>
      <c r="T44" s="36"/>
      <c r="U44" s="36"/>
      <c r="V44" s="3"/>
      <c r="W44" s="3"/>
      <c r="X44" s="36"/>
      <c r="Y44" s="36"/>
      <c r="Z44" s="3"/>
    </row>
    <row r="45" ht="10.5" customHeight="1">
      <c r="A45" s="37" t="s">
        <v>60</v>
      </c>
      <c r="B45" s="31" t="s">
        <v>50</v>
      </c>
      <c r="C45" s="32">
        <v>2.0</v>
      </c>
      <c r="D45" s="57">
        <v>8000.0</v>
      </c>
      <c r="E45" s="58">
        <f t="shared" si="28"/>
        <v>16000</v>
      </c>
      <c r="F45" s="38">
        <v>1.0</v>
      </c>
      <c r="G45" s="38">
        <f t="shared" si="29"/>
        <v>8000</v>
      </c>
      <c r="H45" s="38">
        <v>1.0</v>
      </c>
      <c r="I45" s="38">
        <f t="shared" si="30"/>
        <v>8000</v>
      </c>
      <c r="J45" s="38">
        <v>1.0</v>
      </c>
      <c r="K45" s="38">
        <f t="shared" si="26"/>
        <v>8000</v>
      </c>
      <c r="L45" s="38">
        <v>1.0</v>
      </c>
      <c r="M45" s="46">
        <v>8000.0</v>
      </c>
      <c r="N45" s="47"/>
      <c r="O45" s="47"/>
      <c r="P45" s="47"/>
      <c r="Q45" s="47"/>
      <c r="R45" s="3"/>
      <c r="S45" s="36"/>
      <c r="T45" s="36"/>
      <c r="U45" s="36"/>
      <c r="V45" s="3"/>
      <c r="W45" s="3"/>
      <c r="X45" s="36"/>
      <c r="Y45" s="36"/>
      <c r="Z45" s="3"/>
    </row>
    <row r="46" ht="10.5" customHeight="1">
      <c r="A46" s="37" t="s">
        <v>61</v>
      </c>
      <c r="B46" s="31" t="s">
        <v>50</v>
      </c>
      <c r="C46" s="32">
        <v>3.0</v>
      </c>
      <c r="D46" s="57">
        <v>8000.0</v>
      </c>
      <c r="E46" s="58">
        <f t="shared" si="28"/>
        <v>24000</v>
      </c>
      <c r="F46" s="38">
        <v>2.0</v>
      </c>
      <c r="G46" s="38">
        <f t="shared" si="29"/>
        <v>16000</v>
      </c>
      <c r="H46" s="38">
        <v>2.0</v>
      </c>
      <c r="I46" s="38">
        <f t="shared" si="30"/>
        <v>16000</v>
      </c>
      <c r="J46" s="38">
        <v>0.0</v>
      </c>
      <c r="K46" s="38">
        <f t="shared" si="26"/>
        <v>0</v>
      </c>
      <c r="L46" s="38">
        <v>0.0</v>
      </c>
      <c r="M46" s="46">
        <v>0.0</v>
      </c>
      <c r="N46" s="47"/>
      <c r="O46" s="47"/>
      <c r="P46" s="47"/>
      <c r="Q46" s="47"/>
      <c r="R46" s="3"/>
      <c r="S46" s="36"/>
      <c r="T46" s="36"/>
      <c r="U46" s="36"/>
      <c r="V46" s="3"/>
      <c r="W46" s="3"/>
      <c r="X46" s="36"/>
      <c r="Y46" s="36"/>
      <c r="Z46" s="3"/>
    </row>
    <row r="47" ht="10.5" customHeight="1">
      <c r="A47" s="37" t="s">
        <v>62</v>
      </c>
      <c r="B47" s="31" t="s">
        <v>50</v>
      </c>
      <c r="C47" s="32">
        <v>2.0</v>
      </c>
      <c r="D47" s="57">
        <v>12000.0</v>
      </c>
      <c r="E47" s="58">
        <f t="shared" si="28"/>
        <v>24000</v>
      </c>
      <c r="F47" s="38">
        <v>1.0</v>
      </c>
      <c r="G47" s="38">
        <f t="shared" si="29"/>
        <v>12000</v>
      </c>
      <c r="H47" s="38">
        <v>2.0</v>
      </c>
      <c r="I47" s="38">
        <f t="shared" si="30"/>
        <v>24000</v>
      </c>
      <c r="J47" s="38">
        <v>1.0</v>
      </c>
      <c r="K47" s="38">
        <f t="shared" si="26"/>
        <v>12000</v>
      </c>
      <c r="L47" s="38">
        <v>1.0</v>
      </c>
      <c r="M47" s="46">
        <v>12000.0</v>
      </c>
      <c r="N47" s="47"/>
      <c r="O47" s="47"/>
      <c r="P47" s="47"/>
      <c r="Q47" s="47"/>
      <c r="R47" s="3"/>
      <c r="S47" s="36"/>
      <c r="T47" s="36"/>
      <c r="U47" s="36"/>
      <c r="V47" s="3"/>
      <c r="W47" s="3"/>
      <c r="X47" s="36"/>
      <c r="Y47" s="36"/>
      <c r="Z47" s="3"/>
    </row>
    <row r="48" ht="10.5" customHeight="1">
      <c r="A48" s="37" t="s">
        <v>63</v>
      </c>
      <c r="B48" s="31" t="s">
        <v>50</v>
      </c>
      <c r="C48" s="32">
        <v>3.0</v>
      </c>
      <c r="D48" s="57">
        <v>12000.0</v>
      </c>
      <c r="E48" s="58">
        <f t="shared" si="28"/>
        <v>36000</v>
      </c>
      <c r="F48" s="38">
        <v>2.0</v>
      </c>
      <c r="G48" s="38">
        <f t="shared" si="29"/>
        <v>24000</v>
      </c>
      <c r="H48" s="38">
        <v>2.0</v>
      </c>
      <c r="I48" s="38">
        <f t="shared" si="30"/>
        <v>24000</v>
      </c>
      <c r="J48" s="38">
        <v>2.0</v>
      </c>
      <c r="K48" s="38">
        <f t="shared" si="26"/>
        <v>24000</v>
      </c>
      <c r="L48" s="38">
        <v>0.0</v>
      </c>
      <c r="M48" s="46">
        <v>0.0</v>
      </c>
      <c r="N48" s="47"/>
      <c r="O48" s="47"/>
      <c r="P48" s="47"/>
      <c r="Q48" s="47"/>
      <c r="R48" s="3"/>
      <c r="S48" s="36"/>
      <c r="T48" s="36"/>
      <c r="U48" s="36"/>
      <c r="V48" s="3"/>
      <c r="W48" s="3"/>
      <c r="X48" s="36"/>
      <c r="Y48" s="36"/>
      <c r="Z48" s="3"/>
    </row>
    <row r="49" ht="10.5" customHeight="1">
      <c r="A49" s="37" t="s">
        <v>64</v>
      </c>
      <c r="B49" s="31" t="s">
        <v>65</v>
      </c>
      <c r="C49" s="32">
        <v>1.0</v>
      </c>
      <c r="D49" s="57">
        <v>8000.0</v>
      </c>
      <c r="E49" s="58">
        <f t="shared" si="28"/>
        <v>8000</v>
      </c>
      <c r="F49" s="38"/>
      <c r="G49" s="38">
        <f t="shared" si="29"/>
        <v>0</v>
      </c>
      <c r="H49" s="38">
        <v>2.0</v>
      </c>
      <c r="I49" s="38">
        <f t="shared" si="30"/>
        <v>16000</v>
      </c>
      <c r="J49" s="38">
        <v>3.0</v>
      </c>
      <c r="K49" s="38">
        <f t="shared" si="26"/>
        <v>24000</v>
      </c>
      <c r="L49" s="38">
        <v>3.0</v>
      </c>
      <c r="M49" s="46">
        <v>24000.0</v>
      </c>
      <c r="N49" s="47"/>
      <c r="O49" s="47"/>
      <c r="P49" s="47"/>
      <c r="Q49" s="47"/>
      <c r="R49" s="3" t="s">
        <v>58</v>
      </c>
      <c r="S49" s="36"/>
      <c r="T49" s="36"/>
      <c r="U49" s="36"/>
      <c r="V49" s="3"/>
      <c r="W49" s="3"/>
      <c r="X49" s="36"/>
      <c r="Y49" s="36"/>
      <c r="Z49" s="3"/>
    </row>
    <row r="50" ht="10.5" customHeight="1">
      <c r="A50" s="37" t="s">
        <v>66</v>
      </c>
      <c r="B50" s="31" t="s">
        <v>55</v>
      </c>
      <c r="C50" s="32">
        <v>3.0</v>
      </c>
      <c r="D50" s="57">
        <v>90000.0</v>
      </c>
      <c r="E50" s="58">
        <f t="shared" si="28"/>
        <v>270000</v>
      </c>
      <c r="F50" s="38">
        <v>3.0</v>
      </c>
      <c r="G50" s="38">
        <f t="shared" si="29"/>
        <v>270000</v>
      </c>
      <c r="H50" s="38">
        <v>3.0</v>
      </c>
      <c r="I50" s="38">
        <f t="shared" si="30"/>
        <v>270000</v>
      </c>
      <c r="J50" s="38">
        <v>2.0</v>
      </c>
      <c r="K50" s="38">
        <f t="shared" si="26"/>
        <v>180000</v>
      </c>
      <c r="L50" s="38"/>
      <c r="M50" s="46"/>
      <c r="N50" s="47"/>
      <c r="O50" s="47"/>
      <c r="P50" s="47"/>
      <c r="Q50" s="47"/>
      <c r="R50" s="3"/>
      <c r="S50" s="36"/>
      <c r="T50" s="36"/>
      <c r="U50" s="36"/>
      <c r="V50" s="3"/>
      <c r="W50" s="3"/>
      <c r="X50" s="36"/>
      <c r="Y50" s="36"/>
      <c r="Z50" s="3"/>
    </row>
    <row r="51" ht="10.5" customHeight="1">
      <c r="A51" s="37" t="s">
        <v>67</v>
      </c>
      <c r="B51" s="31" t="s">
        <v>55</v>
      </c>
      <c r="C51" s="32">
        <v>2.0</v>
      </c>
      <c r="D51" s="57">
        <v>10500.0</v>
      </c>
      <c r="E51" s="58">
        <f t="shared" si="28"/>
        <v>21000</v>
      </c>
      <c r="F51" s="38">
        <v>1.0</v>
      </c>
      <c r="G51" s="38">
        <f t="shared" si="29"/>
        <v>10500</v>
      </c>
      <c r="H51" s="38">
        <v>0.0</v>
      </c>
      <c r="I51" s="38">
        <f t="shared" si="30"/>
        <v>0</v>
      </c>
      <c r="J51" s="38">
        <v>0.0</v>
      </c>
      <c r="K51" s="38">
        <f t="shared" si="26"/>
        <v>0</v>
      </c>
      <c r="L51" s="38">
        <v>0.0</v>
      </c>
      <c r="M51" s="46">
        <v>0.0</v>
      </c>
      <c r="N51" s="47"/>
      <c r="O51" s="47"/>
      <c r="P51" s="47"/>
      <c r="Q51" s="47"/>
      <c r="R51" s="3"/>
      <c r="S51" s="36"/>
      <c r="T51" s="36"/>
      <c r="U51" s="36"/>
      <c r="V51" s="3"/>
      <c r="W51" s="3"/>
      <c r="X51" s="36"/>
      <c r="Y51" s="36"/>
      <c r="Z51" s="3"/>
    </row>
    <row r="52" ht="10.5" customHeight="1">
      <c r="A52" s="37" t="s">
        <v>68</v>
      </c>
      <c r="B52" s="31" t="s">
        <v>55</v>
      </c>
      <c r="C52" s="32">
        <v>2.0</v>
      </c>
      <c r="D52" s="57">
        <v>10500.0</v>
      </c>
      <c r="E52" s="58">
        <f t="shared" si="28"/>
        <v>21000</v>
      </c>
      <c r="F52" s="38">
        <v>1.0</v>
      </c>
      <c r="G52" s="38">
        <f t="shared" si="29"/>
        <v>10500</v>
      </c>
      <c r="H52" s="38">
        <v>0.0</v>
      </c>
      <c r="I52" s="38">
        <f t="shared" si="30"/>
        <v>0</v>
      </c>
      <c r="J52" s="38">
        <v>0.0</v>
      </c>
      <c r="K52" s="38">
        <f t="shared" si="26"/>
        <v>0</v>
      </c>
      <c r="L52" s="38">
        <v>0.0</v>
      </c>
      <c r="M52" s="46">
        <v>0.0</v>
      </c>
      <c r="N52" s="47"/>
      <c r="O52" s="47"/>
      <c r="P52" s="47"/>
      <c r="Q52" s="47"/>
      <c r="R52" s="3"/>
      <c r="S52" s="36"/>
      <c r="T52" s="36"/>
      <c r="U52" s="36"/>
      <c r="V52" s="3"/>
      <c r="W52" s="3"/>
      <c r="X52" s="36"/>
      <c r="Y52" s="36"/>
      <c r="Z52" s="3"/>
    </row>
    <row r="53" ht="10.5" customHeight="1">
      <c r="A53" s="37" t="s">
        <v>69</v>
      </c>
      <c r="B53" s="31" t="s">
        <v>55</v>
      </c>
      <c r="C53" s="32">
        <v>2.0</v>
      </c>
      <c r="D53" s="57">
        <v>20000.0</v>
      </c>
      <c r="E53" s="58">
        <f t="shared" si="28"/>
        <v>40000</v>
      </c>
      <c r="F53" s="38">
        <v>0.75</v>
      </c>
      <c r="G53" s="38">
        <f t="shared" si="29"/>
        <v>15000</v>
      </c>
      <c r="H53" s="38">
        <v>0.5</v>
      </c>
      <c r="I53" s="38">
        <f t="shared" si="30"/>
        <v>10000</v>
      </c>
      <c r="J53" s="38">
        <v>0.75</v>
      </c>
      <c r="K53" s="38">
        <f t="shared" si="26"/>
        <v>15000</v>
      </c>
      <c r="L53" s="38">
        <v>0.5</v>
      </c>
      <c r="M53" s="46">
        <v>10000.0</v>
      </c>
      <c r="N53" s="47"/>
      <c r="O53" s="47"/>
      <c r="P53" s="47"/>
      <c r="Q53" s="47"/>
      <c r="R53" s="3"/>
      <c r="S53" s="36"/>
      <c r="T53" s="36"/>
      <c r="U53" s="36"/>
      <c r="V53" s="3"/>
      <c r="W53" s="3"/>
      <c r="X53" s="36"/>
      <c r="Y53" s="36"/>
      <c r="Z53" s="3"/>
    </row>
    <row r="54" ht="10.5" customHeight="1">
      <c r="A54" s="37" t="s">
        <v>70</v>
      </c>
      <c r="B54" s="31" t="s">
        <v>55</v>
      </c>
      <c r="C54" s="32">
        <v>2.0</v>
      </c>
      <c r="D54" s="57">
        <v>20000.0</v>
      </c>
      <c r="E54" s="58">
        <f t="shared" si="28"/>
        <v>40000</v>
      </c>
      <c r="F54" s="38">
        <v>2.0</v>
      </c>
      <c r="G54" s="38">
        <f t="shared" si="29"/>
        <v>40000</v>
      </c>
      <c r="H54" s="38">
        <v>1.0</v>
      </c>
      <c r="I54" s="38">
        <f t="shared" si="30"/>
        <v>20000</v>
      </c>
      <c r="J54" s="38">
        <v>0.0</v>
      </c>
      <c r="K54" s="38">
        <f t="shared" si="26"/>
        <v>0</v>
      </c>
      <c r="L54" s="38">
        <v>0.0</v>
      </c>
      <c r="M54" s="46">
        <v>0.0</v>
      </c>
      <c r="N54" s="47"/>
      <c r="O54" s="47"/>
      <c r="P54" s="47"/>
      <c r="Q54" s="47"/>
      <c r="R54" s="3"/>
      <c r="S54" s="36"/>
      <c r="T54" s="36"/>
      <c r="U54" s="36"/>
      <c r="V54" s="3"/>
      <c r="W54" s="3"/>
      <c r="X54" s="36"/>
      <c r="Y54" s="36"/>
      <c r="Z54" s="3"/>
    </row>
    <row r="55" ht="10.5" customHeight="1">
      <c r="A55" s="59" t="s">
        <v>71</v>
      </c>
      <c r="B55" s="31" t="s">
        <v>72</v>
      </c>
      <c r="C55" s="32">
        <v>289.0</v>
      </c>
      <c r="D55" s="57">
        <v>280.5</v>
      </c>
      <c r="E55" s="58">
        <f t="shared" si="28"/>
        <v>81064.5</v>
      </c>
      <c r="F55" s="38">
        <v>1300.0</v>
      </c>
      <c r="G55" s="38">
        <f t="shared" si="29"/>
        <v>364650</v>
      </c>
      <c r="H55" s="38">
        <v>1013.0</v>
      </c>
      <c r="I55" s="38">
        <f t="shared" si="30"/>
        <v>284146.5</v>
      </c>
      <c r="J55" s="38">
        <v>505.0</v>
      </c>
      <c r="K55" s="38">
        <f t="shared" si="26"/>
        <v>141652.5</v>
      </c>
      <c r="L55" s="38"/>
      <c r="M55" s="46">
        <v>0.0</v>
      </c>
      <c r="N55" s="47"/>
      <c r="O55" s="47"/>
      <c r="P55" s="47"/>
      <c r="Q55" s="47"/>
      <c r="R55" s="36"/>
      <c r="S55" s="36"/>
      <c r="T55" s="36"/>
      <c r="U55" s="36"/>
      <c r="V55" s="36"/>
      <c r="W55" s="36"/>
      <c r="X55" s="36"/>
      <c r="Y55" s="36"/>
      <c r="Z55" s="36"/>
    </row>
    <row r="56" ht="10.5" customHeight="1">
      <c r="A56" s="37" t="s">
        <v>73</v>
      </c>
      <c r="B56" s="31" t="s">
        <v>72</v>
      </c>
      <c r="C56" s="38"/>
      <c r="D56" s="57">
        <v>2000.0</v>
      </c>
      <c r="E56" s="58">
        <f t="shared" si="28"/>
        <v>0</v>
      </c>
      <c r="F56" s="38">
        <v>5.0</v>
      </c>
      <c r="G56" s="38">
        <f t="shared" si="29"/>
        <v>10000</v>
      </c>
      <c r="H56" s="38">
        <v>12.0</v>
      </c>
      <c r="I56" s="38">
        <f t="shared" si="30"/>
        <v>24000</v>
      </c>
      <c r="J56" s="38">
        <v>8.0</v>
      </c>
      <c r="K56" s="38">
        <f t="shared" si="26"/>
        <v>16000</v>
      </c>
      <c r="L56" s="38">
        <v>6.0</v>
      </c>
      <c r="M56" s="46">
        <f>L56*D56</f>
        <v>12000</v>
      </c>
      <c r="N56" s="47"/>
      <c r="O56" s="47"/>
      <c r="P56" s="47"/>
      <c r="Q56" s="47"/>
      <c r="R56" s="3"/>
      <c r="S56" s="36"/>
      <c r="T56" s="36"/>
      <c r="U56" s="36"/>
      <c r="V56" s="3"/>
      <c r="W56" s="3"/>
      <c r="X56" s="36"/>
      <c r="Y56" s="36"/>
      <c r="Z56" s="3"/>
    </row>
    <row r="57" ht="10.5" customHeight="1">
      <c r="A57" s="37" t="s">
        <v>74</v>
      </c>
      <c r="B57" s="31" t="s">
        <v>75</v>
      </c>
      <c r="C57" s="60">
        <v>1.0</v>
      </c>
      <c r="D57" s="57">
        <v>100000.0</v>
      </c>
      <c r="E57" s="58">
        <f>C57*D57</f>
        <v>100000</v>
      </c>
      <c r="F57" s="38">
        <v>0.0</v>
      </c>
      <c r="G57" s="38">
        <f>+F57*D57</f>
        <v>0</v>
      </c>
      <c r="H57" s="38">
        <v>0.0</v>
      </c>
      <c r="I57" s="38">
        <f>+H57*D57</f>
        <v>0</v>
      </c>
      <c r="J57" s="38">
        <v>0.0</v>
      </c>
      <c r="K57" s="38">
        <f t="shared" si="26"/>
        <v>0</v>
      </c>
      <c r="L57" s="38">
        <v>0.0</v>
      </c>
      <c r="M57" s="46">
        <f>+L57*D57</f>
        <v>0</v>
      </c>
      <c r="N57" s="47"/>
      <c r="O57" s="47"/>
      <c r="P57" s="47"/>
      <c r="Q57" s="47"/>
      <c r="R57" s="3"/>
      <c r="S57" s="36"/>
      <c r="T57" s="36"/>
      <c r="U57" s="36"/>
      <c r="V57" s="3"/>
      <c r="W57" s="3"/>
      <c r="X57" s="36"/>
      <c r="Y57" s="36"/>
      <c r="Z57" s="3"/>
    </row>
    <row r="58" ht="10.5" customHeight="1">
      <c r="A58" s="53" t="s">
        <v>76</v>
      </c>
      <c r="B58" s="48"/>
      <c r="C58" s="49">
        <f>SUM(C36:C57)</f>
        <v>4211</v>
      </c>
      <c r="D58" s="49"/>
      <c r="E58" s="49">
        <f t="shared" ref="E58:M58" si="31">SUM(E36:E57)</f>
        <v>3367464.5</v>
      </c>
      <c r="F58" s="49">
        <f t="shared" si="31"/>
        <v>3746.75</v>
      </c>
      <c r="G58" s="49">
        <f t="shared" si="31"/>
        <v>2744550</v>
      </c>
      <c r="H58" s="49">
        <f t="shared" si="31"/>
        <v>3180.1</v>
      </c>
      <c r="I58" s="49">
        <f t="shared" si="31"/>
        <v>2556942.5</v>
      </c>
      <c r="J58" s="49">
        <f t="shared" si="31"/>
        <v>2193.85</v>
      </c>
      <c r="K58" s="49">
        <f t="shared" si="31"/>
        <v>1799788.5</v>
      </c>
      <c r="L58" s="49">
        <f t="shared" si="31"/>
        <v>1317.5</v>
      </c>
      <c r="M58" s="50">
        <f t="shared" si="31"/>
        <v>1040700</v>
      </c>
      <c r="N58" s="51"/>
      <c r="O58" s="51"/>
      <c r="P58" s="51"/>
      <c r="Q58" s="51"/>
      <c r="R58" s="3"/>
      <c r="S58" s="36"/>
      <c r="T58" s="36"/>
      <c r="U58" s="36"/>
      <c r="V58" s="3"/>
      <c r="W58" s="3"/>
      <c r="X58" s="36"/>
      <c r="Y58" s="36"/>
      <c r="Z58" s="3"/>
    </row>
    <row r="59" ht="15.75" customHeight="1">
      <c r="A59" s="26" t="s">
        <v>77</v>
      </c>
      <c r="B59" s="27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2"/>
      <c r="N59" s="51"/>
      <c r="O59" s="51"/>
      <c r="P59" s="51"/>
      <c r="Q59" s="51"/>
      <c r="R59" s="3"/>
      <c r="S59" s="36"/>
      <c r="T59" s="3"/>
      <c r="U59" s="36"/>
      <c r="V59" s="3"/>
      <c r="W59" s="3"/>
      <c r="X59" s="3"/>
      <c r="Y59" s="36"/>
      <c r="Z59" s="3"/>
    </row>
    <row r="60" ht="10.5" customHeight="1">
      <c r="A60" s="37" t="s">
        <v>78</v>
      </c>
      <c r="B60" s="31" t="s">
        <v>79</v>
      </c>
      <c r="C60" s="38">
        <v>1000.0</v>
      </c>
      <c r="D60" s="58">
        <v>1800.0</v>
      </c>
      <c r="E60" s="38">
        <f t="shared" ref="E60:E63" si="32">C60*D60</f>
        <v>1800000</v>
      </c>
      <c r="F60" s="60">
        <v>0.0</v>
      </c>
      <c r="G60" s="38">
        <f t="shared" ref="G60:G63" si="33">+F60*D60</f>
        <v>0</v>
      </c>
      <c r="H60" s="60">
        <v>0.0</v>
      </c>
      <c r="I60" s="38">
        <f t="shared" ref="I60:I63" si="34">+H60*D60</f>
        <v>0</v>
      </c>
      <c r="J60" s="60">
        <v>0.0</v>
      </c>
      <c r="K60" s="38">
        <f t="shared" ref="K60:K63" si="35">+J60*D60</f>
        <v>0</v>
      </c>
      <c r="L60" s="60">
        <v>0.0</v>
      </c>
      <c r="M60" s="46">
        <f t="shared" ref="M60:M61" si="36">+L60*J60</f>
        <v>0</v>
      </c>
      <c r="N60" s="63"/>
      <c r="O60" s="47"/>
      <c r="P60" s="63"/>
      <c r="Q60" s="47"/>
      <c r="R60" s="64"/>
      <c r="S60" s="36"/>
      <c r="T60" s="36"/>
      <c r="U60" s="36"/>
      <c r="V60" s="3"/>
      <c r="W60" s="64"/>
      <c r="X60" s="36"/>
      <c r="Y60" s="36"/>
      <c r="Z60" s="3"/>
    </row>
    <row r="61" ht="10.5" customHeight="1">
      <c r="A61" s="37" t="s">
        <v>80</v>
      </c>
      <c r="B61" s="31" t="s">
        <v>81</v>
      </c>
      <c r="C61" s="38">
        <v>1450.0</v>
      </c>
      <c r="D61" s="58">
        <v>600.0</v>
      </c>
      <c r="E61" s="38">
        <f t="shared" si="32"/>
        <v>870000</v>
      </c>
      <c r="F61" s="38">
        <v>0.0</v>
      </c>
      <c r="G61" s="38">
        <f t="shared" si="33"/>
        <v>0</v>
      </c>
      <c r="H61" s="38">
        <v>0.0</v>
      </c>
      <c r="I61" s="38">
        <f t="shared" si="34"/>
        <v>0</v>
      </c>
      <c r="J61" s="38">
        <v>0.0</v>
      </c>
      <c r="K61" s="38">
        <f t="shared" si="35"/>
        <v>0</v>
      </c>
      <c r="L61" s="38">
        <v>0.0</v>
      </c>
      <c r="M61" s="46">
        <f t="shared" si="36"/>
        <v>0</v>
      </c>
      <c r="N61" s="47"/>
      <c r="O61" s="47"/>
      <c r="P61" s="47"/>
      <c r="Q61" s="47"/>
      <c r="R61" s="65"/>
      <c r="S61" s="36"/>
      <c r="T61" s="36"/>
      <c r="U61" s="36"/>
      <c r="V61" s="3"/>
      <c r="W61" s="65"/>
      <c r="X61" s="36"/>
      <c r="Y61" s="36"/>
      <c r="Z61" s="3"/>
    </row>
    <row r="62" ht="10.5" customHeight="1">
      <c r="A62" s="37" t="s">
        <v>82</v>
      </c>
      <c r="B62" s="31" t="s">
        <v>75</v>
      </c>
      <c r="C62" s="60">
        <v>1.0</v>
      </c>
      <c r="D62" s="58">
        <f>2.5*150000*1/5</f>
        <v>75000</v>
      </c>
      <c r="E62" s="38">
        <f t="shared" si="32"/>
        <v>75000</v>
      </c>
      <c r="F62" s="38">
        <v>0.0</v>
      </c>
      <c r="G62" s="38">
        <f t="shared" si="33"/>
        <v>0</v>
      </c>
      <c r="H62" s="38">
        <v>0.0</v>
      </c>
      <c r="I62" s="38">
        <f t="shared" si="34"/>
        <v>0</v>
      </c>
      <c r="J62" s="38">
        <v>0.0</v>
      </c>
      <c r="K62" s="38">
        <f t="shared" si="35"/>
        <v>0</v>
      </c>
      <c r="L62" s="38">
        <v>0.0</v>
      </c>
      <c r="M62" s="46">
        <f t="shared" ref="M62:M63" si="37">+L62*D62</f>
        <v>0</v>
      </c>
      <c r="N62" s="47"/>
      <c r="O62" s="47"/>
      <c r="P62" s="47"/>
      <c r="Q62" s="47"/>
      <c r="R62" s="3"/>
      <c r="S62" s="36"/>
      <c r="T62" s="3"/>
      <c r="U62" s="36"/>
      <c r="V62" s="3"/>
      <c r="W62" s="3"/>
      <c r="X62" s="3"/>
      <c r="Y62" s="36"/>
      <c r="Z62" s="3"/>
    </row>
    <row r="63" ht="10.5" customHeight="1">
      <c r="A63" s="37" t="s">
        <v>83</v>
      </c>
      <c r="B63" s="31" t="s">
        <v>75</v>
      </c>
      <c r="C63" s="60">
        <v>1.0</v>
      </c>
      <c r="D63" s="58">
        <f>3*150000*1/5</f>
        <v>90000</v>
      </c>
      <c r="E63" s="38">
        <f t="shared" si="32"/>
        <v>90000</v>
      </c>
      <c r="F63" s="38">
        <f>+F60+F61</f>
        <v>0</v>
      </c>
      <c r="G63" s="38">
        <f t="shared" si="33"/>
        <v>0</v>
      </c>
      <c r="H63" s="38">
        <f>+H60+H61</f>
        <v>0</v>
      </c>
      <c r="I63" s="38">
        <f t="shared" si="34"/>
        <v>0</v>
      </c>
      <c r="J63" s="38">
        <v>0.0</v>
      </c>
      <c r="K63" s="38">
        <f t="shared" si="35"/>
        <v>0</v>
      </c>
      <c r="L63" s="38">
        <v>0.0</v>
      </c>
      <c r="M63" s="46">
        <f t="shared" si="37"/>
        <v>0</v>
      </c>
      <c r="N63" s="47"/>
      <c r="O63" s="47"/>
      <c r="P63" s="47"/>
      <c r="Q63" s="47"/>
      <c r="R63" s="65"/>
      <c r="S63" s="36"/>
      <c r="T63" s="3"/>
      <c r="U63" s="36"/>
      <c r="V63" s="3"/>
      <c r="W63" s="65"/>
      <c r="X63" s="3"/>
      <c r="Y63" s="36"/>
      <c r="Z63" s="3"/>
    </row>
    <row r="64" ht="10.5" customHeight="1">
      <c r="A64" s="53" t="s">
        <v>84</v>
      </c>
      <c r="B64" s="48"/>
      <c r="C64" s="49"/>
      <c r="D64" s="49"/>
      <c r="E64" s="49">
        <f>SUM(E60:E63)</f>
        <v>2835000</v>
      </c>
      <c r="F64" s="49"/>
      <c r="G64" s="49">
        <f>SUM(G60:G63)</f>
        <v>0</v>
      </c>
      <c r="H64" s="49"/>
      <c r="I64" s="49">
        <f>SUM(I60:I63)</f>
        <v>0</v>
      </c>
      <c r="J64" s="49"/>
      <c r="K64" s="49">
        <f>SUM(K60:K63)</f>
        <v>0</v>
      </c>
      <c r="L64" s="49"/>
      <c r="M64" s="50">
        <f>SUM(M60:M63)</f>
        <v>0</v>
      </c>
      <c r="N64" s="51"/>
      <c r="O64" s="51"/>
      <c r="P64" s="51"/>
      <c r="Q64" s="51"/>
      <c r="R64" s="3"/>
      <c r="S64" s="36"/>
      <c r="T64" s="36"/>
      <c r="U64" s="36"/>
      <c r="V64" s="3"/>
      <c r="W64" s="3"/>
      <c r="X64" s="36"/>
      <c r="Y64" s="36"/>
      <c r="Z64" s="3"/>
    </row>
    <row r="65" ht="15.75" customHeight="1">
      <c r="A65" s="26" t="s">
        <v>85</v>
      </c>
      <c r="B65" s="27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2"/>
      <c r="N65" s="51"/>
      <c r="O65" s="51"/>
      <c r="P65" s="51"/>
      <c r="Q65" s="51"/>
      <c r="R65" s="3"/>
      <c r="S65" s="36"/>
      <c r="T65" s="3"/>
      <c r="U65" s="36"/>
      <c r="V65" s="3"/>
      <c r="W65" s="3"/>
      <c r="X65" s="3"/>
      <c r="Y65" s="36"/>
      <c r="Z65" s="3"/>
    </row>
    <row r="66" ht="12.75" customHeight="1">
      <c r="A66" s="37" t="s">
        <v>86</v>
      </c>
      <c r="B66" s="31" t="s">
        <v>50</v>
      </c>
      <c r="C66" s="38"/>
      <c r="D66" s="38">
        <v>100.0</v>
      </c>
      <c r="E66" s="38">
        <f>C66*D66</f>
        <v>0</v>
      </c>
      <c r="F66" s="38"/>
      <c r="G66" s="38"/>
      <c r="H66" s="38">
        <v>600.0</v>
      </c>
      <c r="I66" s="38">
        <f>+H66*$D$66</f>
        <v>60000</v>
      </c>
      <c r="J66" s="38">
        <v>1000.0</v>
      </c>
      <c r="K66" s="38">
        <f>+J66*$D$66</f>
        <v>100000</v>
      </c>
      <c r="L66" s="38">
        <v>1300.0</v>
      </c>
      <c r="M66" s="46">
        <f>+L66*$D$66</f>
        <v>130000</v>
      </c>
      <c r="N66" s="47"/>
      <c r="O66" s="47"/>
      <c r="P66" s="47"/>
      <c r="Q66" s="47"/>
      <c r="R66" s="3"/>
      <c r="S66" s="36"/>
      <c r="T66" s="36"/>
      <c r="U66" s="36"/>
      <c r="V66" s="3"/>
      <c r="W66" s="3"/>
      <c r="X66" s="36"/>
      <c r="Y66" s="36"/>
      <c r="Z66" s="3"/>
    </row>
    <row r="67" ht="13.5" customHeight="1">
      <c r="A67" s="53" t="s">
        <v>87</v>
      </c>
      <c r="B67" s="48"/>
      <c r="C67" s="49"/>
      <c r="D67" s="49"/>
      <c r="E67" s="49">
        <f>SUM(E66)</f>
        <v>0</v>
      </c>
      <c r="F67" s="49"/>
      <c r="G67" s="49">
        <f>SUM(G66)</f>
        <v>0</v>
      </c>
      <c r="H67" s="49"/>
      <c r="I67" s="49">
        <f>SUM(I66)</f>
        <v>60000</v>
      </c>
      <c r="J67" s="49"/>
      <c r="K67" s="49">
        <f>SUM(K66)</f>
        <v>100000</v>
      </c>
      <c r="L67" s="49"/>
      <c r="M67" s="50">
        <f>SUM(M66)</f>
        <v>130000</v>
      </c>
      <c r="N67" s="51"/>
      <c r="O67" s="51"/>
      <c r="P67" s="51"/>
      <c r="Q67" s="51"/>
      <c r="R67" s="3"/>
      <c r="S67" s="36"/>
      <c r="T67" s="3"/>
      <c r="U67" s="36"/>
      <c r="V67" s="3"/>
      <c r="W67" s="3"/>
      <c r="X67" s="3"/>
      <c r="Y67" s="36"/>
      <c r="Z67" s="3"/>
    </row>
    <row r="68" ht="15.75" customHeight="1">
      <c r="A68" s="26" t="s">
        <v>88</v>
      </c>
      <c r="B68" s="27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2"/>
      <c r="N68" s="51"/>
      <c r="O68" s="51"/>
      <c r="P68" s="51"/>
      <c r="Q68" s="51"/>
      <c r="R68" s="3"/>
      <c r="S68" s="36"/>
      <c r="T68" s="3"/>
      <c r="U68" s="36"/>
      <c r="V68" s="3"/>
      <c r="W68" s="3"/>
      <c r="X68" s="3"/>
      <c r="Y68" s="36"/>
      <c r="Z68" s="3"/>
    </row>
    <row r="69" ht="13.5" customHeight="1">
      <c r="A69" s="37" t="s">
        <v>89</v>
      </c>
      <c r="B69" s="31" t="s">
        <v>72</v>
      </c>
      <c r="C69" s="38">
        <v>1.0</v>
      </c>
      <c r="D69" s="38">
        <v>30000.0</v>
      </c>
      <c r="E69" s="38">
        <f>C69*D69</f>
        <v>30000</v>
      </c>
      <c r="F69" s="38"/>
      <c r="G69" s="38"/>
      <c r="H69" s="38"/>
      <c r="I69" s="38"/>
      <c r="J69" s="38"/>
      <c r="K69" s="38"/>
      <c r="L69" s="38"/>
      <c r="M69" s="46"/>
      <c r="N69" s="47"/>
      <c r="O69" s="47"/>
      <c r="P69" s="47"/>
      <c r="Q69" s="47"/>
      <c r="R69" s="3"/>
      <c r="S69" s="36"/>
      <c r="T69" s="3"/>
      <c r="U69" s="36"/>
      <c r="V69" s="3"/>
      <c r="W69" s="3"/>
      <c r="X69" s="3"/>
      <c r="Y69" s="36"/>
      <c r="Z69" s="3"/>
    </row>
    <row r="70" ht="13.5" customHeight="1">
      <c r="A70" s="53" t="s">
        <v>90</v>
      </c>
      <c r="B70" s="48"/>
      <c r="C70" s="49"/>
      <c r="D70" s="49"/>
      <c r="E70" s="49">
        <f>SUM(E69)</f>
        <v>30000</v>
      </c>
      <c r="F70" s="49"/>
      <c r="G70" s="49">
        <f>SUM(G69)</f>
        <v>0</v>
      </c>
      <c r="H70" s="49"/>
      <c r="I70" s="49">
        <f>SUM(I69)</f>
        <v>0</v>
      </c>
      <c r="J70" s="49"/>
      <c r="K70" s="49">
        <f>SUM(K69)</f>
        <v>0</v>
      </c>
      <c r="L70" s="49"/>
      <c r="M70" s="50">
        <f>SUM(M69)</f>
        <v>0</v>
      </c>
      <c r="N70" s="51"/>
      <c r="O70" s="51"/>
      <c r="P70" s="51"/>
      <c r="Q70" s="51"/>
      <c r="R70" s="3"/>
      <c r="S70" s="36"/>
      <c r="T70" s="3"/>
      <c r="U70" s="36"/>
      <c r="V70" s="3"/>
      <c r="W70" s="3"/>
      <c r="X70" s="3"/>
      <c r="Y70" s="36"/>
      <c r="Z70" s="3"/>
    </row>
    <row r="71" ht="10.5" customHeight="1">
      <c r="A71" s="66" t="s">
        <v>91</v>
      </c>
      <c r="B71" s="67"/>
      <c r="C71" s="68"/>
      <c r="D71" s="68"/>
      <c r="E71" s="68">
        <f>+E58+E64+E67+E70</f>
        <v>6232464.5</v>
      </c>
      <c r="F71" s="68"/>
      <c r="G71" s="68">
        <f>+G58+G64+G67+G70</f>
        <v>2744550</v>
      </c>
      <c r="H71" s="68"/>
      <c r="I71" s="68">
        <f>+I58+I64+I67+I70</f>
        <v>2616942.5</v>
      </c>
      <c r="J71" s="68"/>
      <c r="K71" s="68">
        <f>+K58+K64+K67+K70</f>
        <v>1899788.5</v>
      </c>
      <c r="L71" s="68"/>
      <c r="M71" s="69">
        <f>+M58+M64+M67+M70</f>
        <v>1170700</v>
      </c>
      <c r="N71" s="51"/>
      <c r="O71" s="51"/>
      <c r="P71" s="51"/>
      <c r="Q71" s="51"/>
      <c r="R71" s="3"/>
      <c r="S71" s="36"/>
      <c r="T71" s="36"/>
      <c r="U71" s="36"/>
      <c r="V71" s="3"/>
      <c r="W71" s="3"/>
      <c r="X71" s="36"/>
      <c r="Y71" s="36"/>
      <c r="Z71" s="3"/>
    </row>
    <row r="72" ht="10.5" customHeight="1">
      <c r="A72" s="70"/>
      <c r="B72" s="31"/>
      <c r="C72" s="38"/>
      <c r="D72" s="71"/>
      <c r="E72" s="38"/>
      <c r="F72" s="72"/>
      <c r="G72" s="72"/>
      <c r="H72" s="72"/>
      <c r="I72" s="72"/>
      <c r="J72" s="72"/>
      <c r="K72" s="72"/>
      <c r="L72" s="72"/>
      <c r="M72" s="73"/>
      <c r="N72" s="51"/>
      <c r="O72" s="51"/>
      <c r="P72" s="51"/>
      <c r="Q72" s="51"/>
      <c r="R72" s="3"/>
      <c r="S72" s="36"/>
      <c r="T72" s="36"/>
      <c r="U72" s="36"/>
      <c r="V72" s="3"/>
      <c r="W72" s="3"/>
      <c r="X72" s="36"/>
      <c r="Y72" s="36"/>
      <c r="Z72" s="3"/>
    </row>
    <row r="73" ht="10.5" customHeight="1">
      <c r="A73" s="53"/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50"/>
      <c r="N73" s="51"/>
      <c r="O73" s="51"/>
      <c r="P73" s="51"/>
      <c r="Q73" s="51"/>
      <c r="R73" s="3"/>
      <c r="S73" s="36"/>
      <c r="T73" s="36"/>
      <c r="U73" s="36"/>
      <c r="V73" s="3"/>
      <c r="W73" s="3"/>
      <c r="X73" s="36"/>
      <c r="Y73" s="36"/>
      <c r="Z73" s="3"/>
    </row>
    <row r="74" ht="15.75" customHeight="1">
      <c r="A74" s="74" t="s">
        <v>92</v>
      </c>
      <c r="B74" s="75"/>
      <c r="C74" s="76"/>
      <c r="D74" s="76"/>
      <c r="E74" s="76">
        <f>E19+E29+E34+E71</f>
        <v>9917464.5</v>
      </c>
      <c r="F74" s="76"/>
      <c r="G74" s="76">
        <f>G19+G29+G34+G71+G73</f>
        <v>4339550</v>
      </c>
      <c r="H74" s="76"/>
      <c r="I74" s="76">
        <f>I19+I29+I34+I71+I73</f>
        <v>4420942.5</v>
      </c>
      <c r="J74" s="76"/>
      <c r="K74" s="76">
        <f>K19+K29+K34+K71+K73</f>
        <v>3395788.5</v>
      </c>
      <c r="L74" s="76"/>
      <c r="M74" s="77">
        <f>M19+M29+M34+M71+M73</f>
        <v>2292700</v>
      </c>
      <c r="N74" s="78"/>
      <c r="O74" s="78"/>
      <c r="P74" s="78"/>
      <c r="Q74" s="78"/>
      <c r="R74" s="3"/>
      <c r="S74" s="36"/>
      <c r="T74" s="3"/>
      <c r="U74" s="36"/>
      <c r="V74" s="3"/>
      <c r="W74" s="3"/>
      <c r="X74" s="3"/>
      <c r="Y74" s="36"/>
      <c r="Z74" s="3"/>
    </row>
    <row r="75" ht="15.75" customHeight="1">
      <c r="A75" s="79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1"/>
      <c r="N75" s="78"/>
      <c r="O75" s="78"/>
      <c r="P75" s="78"/>
      <c r="Q75" s="78"/>
      <c r="R75" s="3"/>
      <c r="S75" s="36"/>
      <c r="T75" s="3"/>
      <c r="U75" s="36"/>
      <c r="V75" s="3"/>
      <c r="W75" s="3"/>
      <c r="X75" s="3"/>
      <c r="Y75" s="36"/>
      <c r="Z75" s="3"/>
    </row>
    <row r="76" ht="10.5" customHeight="1">
      <c r="A76" s="82" t="s">
        <v>93</v>
      </c>
      <c r="B76" s="83"/>
      <c r="C76" s="8"/>
      <c r="D76" s="8"/>
      <c r="E76" s="9"/>
      <c r="F76" s="84"/>
      <c r="G76" s="84"/>
      <c r="H76" s="85"/>
      <c r="I76" s="9"/>
      <c r="J76" s="86"/>
      <c r="K76" s="9"/>
      <c r="L76" s="86"/>
      <c r="M76" s="10"/>
      <c r="N76" s="25"/>
      <c r="P76" s="25"/>
      <c r="R76" s="3"/>
      <c r="S76" s="3"/>
      <c r="T76" s="36"/>
      <c r="U76" s="3"/>
      <c r="V76" s="3"/>
      <c r="W76" s="3"/>
      <c r="X76" s="36"/>
      <c r="Y76" s="3"/>
      <c r="Z76" s="3"/>
    </row>
    <row r="77" ht="35.25" customHeight="1">
      <c r="A77" s="87" t="s">
        <v>94</v>
      </c>
      <c r="B77" s="16" t="s">
        <v>9</v>
      </c>
      <c r="C77" s="16" t="s">
        <v>10</v>
      </c>
      <c r="D77" s="16" t="s">
        <v>11</v>
      </c>
      <c r="E77" s="16" t="s">
        <v>12</v>
      </c>
      <c r="F77" s="16" t="s">
        <v>10</v>
      </c>
      <c r="G77" s="16" t="s">
        <v>13</v>
      </c>
      <c r="H77" s="16" t="s">
        <v>10</v>
      </c>
      <c r="I77" s="16" t="s">
        <v>14</v>
      </c>
      <c r="J77" s="16" t="s">
        <v>10</v>
      </c>
      <c r="K77" s="16" t="s">
        <v>15</v>
      </c>
      <c r="L77" s="16" t="s">
        <v>10</v>
      </c>
      <c r="M77" s="17" t="s">
        <v>16</v>
      </c>
      <c r="N77" s="18"/>
      <c r="O77" s="18"/>
      <c r="P77" s="18"/>
      <c r="Q77" s="18"/>
      <c r="R77" s="3"/>
      <c r="S77" s="3"/>
      <c r="T77" s="3"/>
      <c r="U77" s="3"/>
      <c r="V77" s="3"/>
      <c r="W77" s="3"/>
      <c r="X77" s="3"/>
      <c r="Y77" s="3"/>
      <c r="Z77" s="3"/>
    </row>
    <row r="78" ht="10.5" customHeight="1">
      <c r="A78" s="37" t="s">
        <v>95</v>
      </c>
      <c r="B78" s="88" t="s">
        <v>96</v>
      </c>
      <c r="C78" s="38">
        <v>0.0</v>
      </c>
      <c r="D78" s="58">
        <v>4000.0</v>
      </c>
      <c r="E78" s="58">
        <f t="shared" ref="E78:E79" si="38">C78*D78</f>
        <v>0</v>
      </c>
      <c r="F78" s="38">
        <v>250.0</v>
      </c>
      <c r="G78" s="58">
        <f t="shared" ref="G78:G79" si="39">F78*D78</f>
        <v>1000000</v>
      </c>
      <c r="H78" s="38">
        <v>600.0</v>
      </c>
      <c r="I78" s="58">
        <f>D78*H78</f>
        <v>2400000</v>
      </c>
      <c r="J78" s="38">
        <v>1000.0</v>
      </c>
      <c r="K78" s="58">
        <f>D78*J78</f>
        <v>4000000</v>
      </c>
      <c r="L78" s="38">
        <v>1300.0</v>
      </c>
      <c r="M78" s="89">
        <f t="shared" ref="M78:M79" si="40">D78*L78</f>
        <v>5200000</v>
      </c>
      <c r="N78" s="47"/>
      <c r="O78" s="90"/>
      <c r="P78" s="47"/>
      <c r="Q78" s="90"/>
      <c r="R78" s="3"/>
      <c r="S78" s="3"/>
      <c r="T78" s="3"/>
      <c r="U78" s="3"/>
      <c r="V78" s="3"/>
      <c r="W78" s="3"/>
      <c r="X78" s="3"/>
      <c r="Y78" s="3"/>
      <c r="Z78" s="3"/>
    </row>
    <row r="79" ht="10.5" customHeight="1">
      <c r="A79" s="37" t="s">
        <v>97</v>
      </c>
      <c r="B79" s="88" t="s">
        <v>96</v>
      </c>
      <c r="C79" s="38">
        <f>20250*0.4</f>
        <v>8100</v>
      </c>
      <c r="D79" s="58">
        <v>500.0</v>
      </c>
      <c r="E79" s="58">
        <f t="shared" si="38"/>
        <v>4050000</v>
      </c>
      <c r="F79" s="38">
        <f>20250+(20250*0.6)</f>
        <v>32400</v>
      </c>
      <c r="G79" s="58">
        <f t="shared" si="39"/>
        <v>16200000</v>
      </c>
      <c r="H79" s="38">
        <v>20250.0</v>
      </c>
      <c r="I79" s="58">
        <f>H79*430</f>
        <v>8707500</v>
      </c>
      <c r="J79" s="38">
        <f>20250-(20250*0.5)</f>
        <v>10125</v>
      </c>
      <c r="K79" s="58">
        <f>J79*450</f>
        <v>4556250</v>
      </c>
      <c r="L79" s="38"/>
      <c r="M79" s="89">
        <f t="shared" si="40"/>
        <v>0</v>
      </c>
      <c r="N79" s="47"/>
      <c r="O79" s="90"/>
      <c r="P79" s="47"/>
      <c r="Q79" s="90"/>
      <c r="R79" s="3"/>
      <c r="S79" s="3"/>
      <c r="T79" s="3"/>
      <c r="U79" s="3"/>
      <c r="V79" s="3"/>
      <c r="W79" s="3"/>
      <c r="X79" s="3"/>
      <c r="Y79" s="3"/>
      <c r="Z79" s="3"/>
    </row>
    <row r="80" ht="10.5" customHeight="1">
      <c r="A80" s="37" t="s">
        <v>98</v>
      </c>
      <c r="B80" s="31"/>
      <c r="C80" s="38"/>
      <c r="D80" s="58"/>
      <c r="E80" s="58">
        <f>SUM(E78:E79)</f>
        <v>4050000</v>
      </c>
      <c r="F80" s="38"/>
      <c r="G80" s="58">
        <f>SUM(G78:G79)</f>
        <v>17200000</v>
      </c>
      <c r="H80" s="38"/>
      <c r="I80" s="58">
        <f>SUM(I78:I79)</f>
        <v>11107500</v>
      </c>
      <c r="J80" s="38"/>
      <c r="K80" s="58">
        <f>SUM(K78:K79)</f>
        <v>8556250</v>
      </c>
      <c r="L80" s="38"/>
      <c r="M80" s="89">
        <f>SUM(M78:M79)</f>
        <v>5200000</v>
      </c>
      <c r="N80" s="47"/>
      <c r="O80" s="90"/>
      <c r="P80" s="47"/>
      <c r="Q80" s="90"/>
      <c r="R80" s="36"/>
      <c r="S80" s="3"/>
      <c r="T80" s="3"/>
      <c r="U80" s="3"/>
      <c r="V80" s="3"/>
      <c r="W80" s="3"/>
      <c r="X80" s="3"/>
      <c r="Y80" s="3"/>
      <c r="Z80" s="3"/>
    </row>
    <row r="81" ht="10.5" customHeight="1">
      <c r="A81" s="37" t="s">
        <v>99</v>
      </c>
      <c r="B81" s="31"/>
      <c r="C81" s="38"/>
      <c r="D81" s="58"/>
      <c r="E81" s="58">
        <f>+E80-E74</f>
        <v>-5867464.5</v>
      </c>
      <c r="F81" s="38"/>
      <c r="G81" s="58">
        <f>+G80-G74</f>
        <v>12860450</v>
      </c>
      <c r="H81" s="38"/>
      <c r="I81" s="58">
        <f>+I80-I74</f>
        <v>6686557.5</v>
      </c>
      <c r="J81" s="38"/>
      <c r="K81" s="58">
        <f>+K80-K74</f>
        <v>5160461.5</v>
      </c>
      <c r="L81" s="38"/>
      <c r="M81" s="89">
        <f>+M80-M74</f>
        <v>2907300</v>
      </c>
      <c r="N81" s="47"/>
      <c r="O81" s="90"/>
      <c r="P81" s="47"/>
      <c r="Q81" s="90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91" t="s">
        <v>100</v>
      </c>
      <c r="B82" s="92"/>
      <c r="C82" s="93">
        <f>+C19+C29+C34</f>
        <v>167.5</v>
      </c>
      <c r="D82" s="94"/>
      <c r="E82" s="94"/>
      <c r="F82" s="95">
        <f>+F19+F29+F34</f>
        <v>72.5</v>
      </c>
      <c r="G82" s="92"/>
      <c r="H82" s="95">
        <f>+H19+H29+H34</f>
        <v>82</v>
      </c>
      <c r="I82" s="94"/>
      <c r="J82" s="95">
        <f>+J19+J29+J34</f>
        <v>68</v>
      </c>
      <c r="K82" s="94"/>
      <c r="L82" s="95">
        <f>+L19+L29+L34</f>
        <v>51</v>
      </c>
      <c r="M82" s="96"/>
      <c r="N82" s="3"/>
      <c r="O82" s="90"/>
      <c r="P82" s="3"/>
      <c r="Q82" s="90"/>
      <c r="R82" s="3"/>
      <c r="S82" s="3"/>
      <c r="T82" s="3"/>
      <c r="U82" s="3"/>
      <c r="V82" s="3"/>
      <c r="W82" s="3"/>
      <c r="X82" s="3"/>
      <c r="Y82" s="3"/>
      <c r="Z82" s="3"/>
    </row>
    <row r="83" ht="10.5" customHeight="1">
      <c r="A83" s="3"/>
      <c r="B83" s="3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3"/>
      <c r="U83" s="3"/>
      <c r="V83" s="3"/>
      <c r="W83" s="3"/>
      <c r="X83" s="3"/>
      <c r="Y83" s="3"/>
      <c r="Z83" s="3"/>
    </row>
    <row r="84" ht="10.5" customHeight="1">
      <c r="A84" s="3"/>
      <c r="B84" s="3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3"/>
      <c r="U84" s="3"/>
      <c r="V84" s="3"/>
      <c r="W84" s="3"/>
      <c r="X84" s="3"/>
      <c r="Y84" s="3"/>
      <c r="Z84" s="3"/>
    </row>
    <row r="85" ht="10.5" customHeight="1">
      <c r="A85" s="3"/>
      <c r="B85" s="3"/>
      <c r="C85" s="97"/>
      <c r="D85" s="97"/>
      <c r="E85" s="3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3"/>
      <c r="U85" s="3"/>
      <c r="V85" s="3"/>
      <c r="W85" s="3"/>
      <c r="X85" s="3"/>
      <c r="Y85" s="3"/>
      <c r="Z85" s="3"/>
    </row>
    <row r="86" ht="10.5" customHeight="1">
      <c r="A86" s="3"/>
      <c r="B86" s="3"/>
      <c r="C86" s="3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0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0.5" customHeight="1">
      <c r="A88" s="3" t="s">
        <v>101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0.5" customHeight="1">
      <c r="A89" s="3" t="s">
        <v>102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0.5" customHeight="1">
      <c r="A90" s="3" t="s">
        <v>103</v>
      </c>
      <c r="B90" s="3"/>
      <c r="C90" s="3"/>
      <c r="D90" s="3"/>
      <c r="E90" s="4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0.5" customHeight="1">
      <c r="A91" s="3" t="s">
        <v>104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0.5" customHeight="1">
      <c r="A92" s="3" t="s">
        <v>105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0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0.5" customHeight="1">
      <c r="A94" s="3" t="s">
        <v>106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0.5" customHeight="1">
      <c r="A95" s="3" t="s">
        <v>107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0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0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0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0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0.5" customHeight="1">
      <c r="A100" s="3" t="s">
        <v>108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0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0.5" customHeight="1">
      <c r="A102" s="3" t="s">
        <v>109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0.5" customHeight="1">
      <c r="A103" s="3" t="s">
        <v>110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0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0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0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0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0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0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0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0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0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0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0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0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0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0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0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0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0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0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0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0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0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0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0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0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0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0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0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0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0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0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0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0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0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0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0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0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0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0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0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0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0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0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0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0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0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0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0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0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0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0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0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0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0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0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0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0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0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0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0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0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0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0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0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0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0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0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0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0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0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0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0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0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0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0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0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0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0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0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0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0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0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0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0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0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0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0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0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0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0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0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0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0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0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0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0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0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0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0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0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0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0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0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0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0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0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0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0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0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0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0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0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0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0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0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0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0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0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0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0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0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0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0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0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0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0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0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0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0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0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0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0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0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0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0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0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0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0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0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0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0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0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0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0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0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0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0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0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0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0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0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0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0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0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0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0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0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0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0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0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0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0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0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0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0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0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0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0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0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0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0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0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0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0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0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0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0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0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0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0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0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0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0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0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0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0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0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0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0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0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0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0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0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0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0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0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0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0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0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0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0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J4:K4"/>
    <mergeCell ref="L4:M4"/>
    <mergeCell ref="N4:O4"/>
    <mergeCell ref="P4:Q4"/>
    <mergeCell ref="A75:M75"/>
    <mergeCell ref="B76:E76"/>
    <mergeCell ref="H76:I76"/>
    <mergeCell ref="J76:K76"/>
    <mergeCell ref="L76:M76"/>
    <mergeCell ref="N76:O76"/>
    <mergeCell ref="P76:Q76"/>
    <mergeCell ref="A1:M1"/>
    <mergeCell ref="A2:M2"/>
    <mergeCell ref="A3:M3"/>
    <mergeCell ref="A4:A5"/>
    <mergeCell ref="B4:E4"/>
    <mergeCell ref="F4:G4"/>
    <mergeCell ref="H4:I4"/>
  </mergeCells>
  <printOptions/>
  <pageMargins bottom="0.75" footer="0.0" header="0.0" left="0.7" right="0.7" top="0.75"/>
  <pageSetup paperSize="3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71"/>
    <col customWidth="1" min="2" max="6" width="13.0"/>
    <col customWidth="1" min="7" max="7" width="14.29"/>
    <col customWidth="1" min="8" max="8" width="13.0"/>
    <col customWidth="1" min="9" max="9" width="14.14"/>
    <col customWidth="1" min="10" max="10" width="13.0"/>
    <col customWidth="1" min="11" max="11" width="14.14"/>
    <col customWidth="1" min="12" max="18" width="13.0"/>
    <col customWidth="1" min="19" max="19" width="12.29"/>
    <col customWidth="1" min="20" max="25" width="11.43"/>
    <col customWidth="1" min="26" max="26" width="10.0"/>
  </cols>
  <sheetData>
    <row r="1" ht="15.0" customHeight="1">
      <c r="A1" s="1" t="s">
        <v>0</v>
      </c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1" t="s">
        <v>1</v>
      </c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2</v>
      </c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98" t="s">
        <v>94</v>
      </c>
      <c r="B4" s="7" t="s">
        <v>4</v>
      </c>
      <c r="C4" s="8"/>
      <c r="D4" s="8"/>
      <c r="E4" s="9"/>
      <c r="F4" s="7" t="s">
        <v>5</v>
      </c>
      <c r="G4" s="9"/>
      <c r="H4" s="7" t="s">
        <v>6</v>
      </c>
      <c r="I4" s="9"/>
      <c r="J4" s="7" t="s">
        <v>7</v>
      </c>
      <c r="K4" s="9"/>
      <c r="L4" s="7" t="s">
        <v>8</v>
      </c>
      <c r="M4" s="9"/>
      <c r="N4" s="7" t="s">
        <v>111</v>
      </c>
      <c r="O4" s="9"/>
      <c r="P4" s="7" t="s">
        <v>112</v>
      </c>
      <c r="Q4" s="10"/>
      <c r="R4" s="12"/>
      <c r="S4" s="12"/>
      <c r="T4" s="12"/>
      <c r="U4" s="12"/>
      <c r="V4" s="12"/>
      <c r="W4" s="12"/>
      <c r="X4" s="12"/>
      <c r="Y4" s="12"/>
      <c r="Z4" s="13"/>
    </row>
    <row r="5" ht="26.25" customHeight="1">
      <c r="A5" s="14"/>
      <c r="B5" s="15" t="s">
        <v>9</v>
      </c>
      <c r="C5" s="15" t="s">
        <v>10</v>
      </c>
      <c r="D5" s="16" t="s">
        <v>11</v>
      </c>
      <c r="E5" s="16" t="s">
        <v>12</v>
      </c>
      <c r="F5" s="15" t="s">
        <v>10</v>
      </c>
      <c r="G5" s="16" t="s">
        <v>13</v>
      </c>
      <c r="H5" s="15" t="s">
        <v>10</v>
      </c>
      <c r="I5" s="16" t="s">
        <v>14</v>
      </c>
      <c r="J5" s="15" t="s">
        <v>10</v>
      </c>
      <c r="K5" s="16" t="s">
        <v>15</v>
      </c>
      <c r="L5" s="15" t="s">
        <v>10</v>
      </c>
      <c r="M5" s="16" t="s">
        <v>16</v>
      </c>
      <c r="N5" s="15" t="s">
        <v>10</v>
      </c>
      <c r="O5" s="16" t="s">
        <v>113</v>
      </c>
      <c r="P5" s="15" t="s">
        <v>10</v>
      </c>
      <c r="Q5" s="17" t="s">
        <v>114</v>
      </c>
      <c r="R5" s="12"/>
      <c r="S5" s="19"/>
      <c r="T5" s="19"/>
      <c r="U5" s="19"/>
      <c r="V5" s="12"/>
      <c r="W5" s="12"/>
      <c r="X5" s="19"/>
      <c r="Y5" s="19"/>
      <c r="Z5" s="13"/>
    </row>
    <row r="6" ht="15.75" customHeight="1">
      <c r="A6" s="20" t="s">
        <v>17</v>
      </c>
      <c r="B6" s="21"/>
      <c r="C6" s="21"/>
      <c r="D6" s="22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3"/>
      <c r="R6" s="24"/>
      <c r="S6" s="24"/>
      <c r="T6" s="25"/>
      <c r="U6" s="24"/>
      <c r="V6" s="24"/>
      <c r="W6" s="24"/>
      <c r="X6" s="25"/>
      <c r="Y6" s="24"/>
      <c r="Z6" s="3"/>
    </row>
    <row r="7" ht="14.25" customHeight="1">
      <c r="A7" s="26" t="s">
        <v>18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  <c r="R7" s="29"/>
      <c r="S7" s="29"/>
      <c r="T7" s="29"/>
      <c r="U7" s="29"/>
      <c r="V7" s="29"/>
      <c r="W7" s="29"/>
      <c r="X7" s="29"/>
      <c r="Y7" s="29"/>
      <c r="Z7" s="29"/>
    </row>
    <row r="8" ht="10.5" customHeight="1">
      <c r="A8" s="30" t="s">
        <v>19</v>
      </c>
      <c r="B8" s="31" t="s">
        <v>20</v>
      </c>
      <c r="C8" s="32">
        <v>20.0</v>
      </c>
      <c r="D8" s="32">
        <v>22000.0</v>
      </c>
      <c r="E8" s="33">
        <f t="shared" ref="E8:E14" si="2">C8*D8</f>
        <v>440000</v>
      </c>
      <c r="F8" s="31">
        <v>0.0</v>
      </c>
      <c r="G8" s="34">
        <f t="shared" ref="G8:G14" si="3">+F8*D8</f>
        <v>0</v>
      </c>
      <c r="H8" s="31">
        <v>0.0</v>
      </c>
      <c r="I8" s="34">
        <f t="shared" ref="I8:Q8" si="1">+H8*F8</f>
        <v>0</v>
      </c>
      <c r="J8" s="31">
        <f t="shared" si="1"/>
        <v>0</v>
      </c>
      <c r="K8" s="34">
        <f t="shared" si="1"/>
        <v>0</v>
      </c>
      <c r="L8" s="31">
        <f t="shared" si="1"/>
        <v>0</v>
      </c>
      <c r="M8" s="34">
        <f t="shared" si="1"/>
        <v>0</v>
      </c>
      <c r="N8" s="31">
        <f t="shared" si="1"/>
        <v>0</v>
      </c>
      <c r="O8" s="34">
        <f t="shared" si="1"/>
        <v>0</v>
      </c>
      <c r="P8" s="31">
        <f t="shared" si="1"/>
        <v>0</v>
      </c>
      <c r="Q8" s="35">
        <f t="shared" si="1"/>
        <v>0</v>
      </c>
      <c r="R8" s="3"/>
      <c r="S8" s="36"/>
      <c r="T8" s="36"/>
      <c r="U8" s="36"/>
      <c r="V8" s="3"/>
      <c r="W8" s="3"/>
      <c r="X8" s="36"/>
      <c r="Y8" s="36"/>
      <c r="Z8" s="3"/>
    </row>
    <row r="9" ht="10.5" customHeight="1">
      <c r="A9" s="37" t="s">
        <v>21</v>
      </c>
      <c r="B9" s="31" t="s">
        <v>20</v>
      </c>
      <c r="C9" s="32">
        <v>32.0</v>
      </c>
      <c r="D9" s="32">
        <v>22000.0</v>
      </c>
      <c r="E9" s="33">
        <f t="shared" si="2"/>
        <v>704000</v>
      </c>
      <c r="F9" s="31">
        <v>0.0</v>
      </c>
      <c r="G9" s="34">
        <f t="shared" si="3"/>
        <v>0</v>
      </c>
      <c r="H9" s="31">
        <v>0.0</v>
      </c>
      <c r="I9" s="34">
        <f t="shared" ref="I9:Q9" si="4">+H9*F9</f>
        <v>0</v>
      </c>
      <c r="J9" s="31">
        <f t="shared" si="4"/>
        <v>0</v>
      </c>
      <c r="K9" s="34">
        <f t="shared" si="4"/>
        <v>0</v>
      </c>
      <c r="L9" s="31">
        <f t="shared" si="4"/>
        <v>0</v>
      </c>
      <c r="M9" s="34">
        <f t="shared" si="4"/>
        <v>0</v>
      </c>
      <c r="N9" s="31">
        <f t="shared" si="4"/>
        <v>0</v>
      </c>
      <c r="O9" s="34">
        <f t="shared" si="4"/>
        <v>0</v>
      </c>
      <c r="P9" s="31">
        <f t="shared" si="4"/>
        <v>0</v>
      </c>
      <c r="Q9" s="35">
        <f t="shared" si="4"/>
        <v>0</v>
      </c>
      <c r="R9" s="3"/>
      <c r="S9" s="36"/>
      <c r="T9" s="36"/>
      <c r="U9" s="36"/>
      <c r="V9" s="3"/>
      <c r="W9" s="3"/>
      <c r="X9" s="36"/>
      <c r="Y9" s="36"/>
      <c r="Z9" s="3"/>
    </row>
    <row r="10" ht="10.5" customHeight="1">
      <c r="A10" s="37" t="s">
        <v>22</v>
      </c>
      <c r="B10" s="31" t="s">
        <v>20</v>
      </c>
      <c r="C10" s="32">
        <v>33.0</v>
      </c>
      <c r="D10" s="32">
        <v>22000.0</v>
      </c>
      <c r="E10" s="33">
        <f t="shared" si="2"/>
        <v>726000</v>
      </c>
      <c r="F10" s="31">
        <v>0.0</v>
      </c>
      <c r="G10" s="34">
        <f t="shared" si="3"/>
        <v>0</v>
      </c>
      <c r="H10" s="31">
        <v>0.0</v>
      </c>
      <c r="I10" s="34">
        <f t="shared" ref="I10:Q10" si="5">+H10*F10</f>
        <v>0</v>
      </c>
      <c r="J10" s="31">
        <f t="shared" si="5"/>
        <v>0</v>
      </c>
      <c r="K10" s="34">
        <f t="shared" si="5"/>
        <v>0</v>
      </c>
      <c r="L10" s="31">
        <f t="shared" si="5"/>
        <v>0</v>
      </c>
      <c r="M10" s="34">
        <f t="shared" si="5"/>
        <v>0</v>
      </c>
      <c r="N10" s="31">
        <f t="shared" si="5"/>
        <v>0</v>
      </c>
      <c r="O10" s="34">
        <f t="shared" si="5"/>
        <v>0</v>
      </c>
      <c r="P10" s="31">
        <f t="shared" si="5"/>
        <v>0</v>
      </c>
      <c r="Q10" s="35">
        <f t="shared" si="5"/>
        <v>0</v>
      </c>
      <c r="R10" s="3"/>
      <c r="S10" s="36"/>
      <c r="T10" s="36"/>
      <c r="U10" s="36"/>
      <c r="V10" s="3"/>
      <c r="W10" s="3"/>
      <c r="X10" s="36"/>
      <c r="Y10" s="36"/>
      <c r="Z10" s="3"/>
    </row>
    <row r="11" ht="10.5" customHeight="1">
      <c r="A11" s="37" t="s">
        <v>23</v>
      </c>
      <c r="B11" s="31" t="s">
        <v>20</v>
      </c>
      <c r="C11" s="32">
        <v>2.0</v>
      </c>
      <c r="D11" s="32">
        <v>22000.0</v>
      </c>
      <c r="E11" s="33">
        <f t="shared" si="2"/>
        <v>44000</v>
      </c>
      <c r="F11" s="31">
        <v>0.0</v>
      </c>
      <c r="G11" s="34">
        <f t="shared" si="3"/>
        <v>0</v>
      </c>
      <c r="H11" s="31">
        <v>0.0</v>
      </c>
      <c r="I11" s="34">
        <f t="shared" ref="I11:Q11" si="6">+H11*F11</f>
        <v>0</v>
      </c>
      <c r="J11" s="31">
        <f t="shared" si="6"/>
        <v>0</v>
      </c>
      <c r="K11" s="34">
        <f t="shared" si="6"/>
        <v>0</v>
      </c>
      <c r="L11" s="31">
        <f t="shared" si="6"/>
        <v>0</v>
      </c>
      <c r="M11" s="34">
        <f t="shared" si="6"/>
        <v>0</v>
      </c>
      <c r="N11" s="31">
        <f t="shared" si="6"/>
        <v>0</v>
      </c>
      <c r="O11" s="34">
        <f t="shared" si="6"/>
        <v>0</v>
      </c>
      <c r="P11" s="31">
        <f t="shared" si="6"/>
        <v>0</v>
      </c>
      <c r="Q11" s="35">
        <f t="shared" si="6"/>
        <v>0</v>
      </c>
      <c r="R11" s="3"/>
      <c r="S11" s="36"/>
      <c r="T11" s="36"/>
      <c r="U11" s="36"/>
      <c r="V11" s="3"/>
      <c r="W11" s="3"/>
      <c r="X11" s="36"/>
      <c r="Y11" s="36"/>
      <c r="Z11" s="3"/>
    </row>
    <row r="12" ht="10.5" customHeight="1">
      <c r="A12" s="37" t="s">
        <v>24</v>
      </c>
      <c r="B12" s="31" t="s">
        <v>20</v>
      </c>
      <c r="C12" s="32">
        <v>3.0</v>
      </c>
      <c r="D12" s="32">
        <v>22000.0</v>
      </c>
      <c r="E12" s="33">
        <f t="shared" si="2"/>
        <v>66000</v>
      </c>
      <c r="F12" s="31">
        <v>0.0</v>
      </c>
      <c r="G12" s="34">
        <f t="shared" si="3"/>
        <v>0</v>
      </c>
      <c r="H12" s="31">
        <v>0.0</v>
      </c>
      <c r="I12" s="34">
        <f t="shared" ref="I12:Q12" si="7">+H12*F12</f>
        <v>0</v>
      </c>
      <c r="J12" s="31">
        <f t="shared" si="7"/>
        <v>0</v>
      </c>
      <c r="K12" s="34">
        <f t="shared" si="7"/>
        <v>0</v>
      </c>
      <c r="L12" s="31">
        <f t="shared" si="7"/>
        <v>0</v>
      </c>
      <c r="M12" s="34">
        <f t="shared" si="7"/>
        <v>0</v>
      </c>
      <c r="N12" s="31">
        <f t="shared" si="7"/>
        <v>0</v>
      </c>
      <c r="O12" s="34">
        <f t="shared" si="7"/>
        <v>0</v>
      </c>
      <c r="P12" s="31">
        <f t="shared" si="7"/>
        <v>0</v>
      </c>
      <c r="Q12" s="35">
        <f t="shared" si="7"/>
        <v>0</v>
      </c>
      <c r="R12" s="3"/>
      <c r="S12" s="36"/>
      <c r="T12" s="36"/>
      <c r="U12" s="36"/>
      <c r="V12" s="3"/>
      <c r="W12" s="3"/>
      <c r="X12" s="36"/>
      <c r="Y12" s="36"/>
      <c r="Z12" s="3"/>
    </row>
    <row r="13" ht="10.5" customHeight="1">
      <c r="A13" s="37" t="s">
        <v>25</v>
      </c>
      <c r="B13" s="31" t="s">
        <v>20</v>
      </c>
      <c r="C13" s="32">
        <v>10.0</v>
      </c>
      <c r="D13" s="32">
        <v>22000.0</v>
      </c>
      <c r="E13" s="33">
        <f t="shared" si="2"/>
        <v>220000</v>
      </c>
      <c r="F13" s="31">
        <v>0.0</v>
      </c>
      <c r="G13" s="34">
        <f t="shared" si="3"/>
        <v>0</v>
      </c>
      <c r="H13" s="31">
        <v>0.0</v>
      </c>
      <c r="I13" s="34">
        <f t="shared" ref="I13:Q13" si="8">+H13*F13</f>
        <v>0</v>
      </c>
      <c r="J13" s="31">
        <f t="shared" si="8"/>
        <v>0</v>
      </c>
      <c r="K13" s="34">
        <f t="shared" si="8"/>
        <v>0</v>
      </c>
      <c r="L13" s="31">
        <f t="shared" si="8"/>
        <v>0</v>
      </c>
      <c r="M13" s="34">
        <f t="shared" si="8"/>
        <v>0</v>
      </c>
      <c r="N13" s="31">
        <f t="shared" si="8"/>
        <v>0</v>
      </c>
      <c r="O13" s="34">
        <f t="shared" si="8"/>
        <v>0</v>
      </c>
      <c r="P13" s="31">
        <f t="shared" si="8"/>
        <v>0</v>
      </c>
      <c r="Q13" s="35">
        <f t="shared" si="8"/>
        <v>0</v>
      </c>
      <c r="R13" s="3"/>
      <c r="S13" s="36"/>
      <c r="T13" s="36"/>
      <c r="U13" s="36"/>
      <c r="V13" s="3"/>
      <c r="W13" s="3"/>
      <c r="X13" s="36"/>
      <c r="Y13" s="36"/>
      <c r="Z13" s="3"/>
    </row>
    <row r="14" ht="10.5" customHeight="1">
      <c r="A14" s="37" t="s">
        <v>26</v>
      </c>
      <c r="B14" s="31" t="s">
        <v>20</v>
      </c>
      <c r="C14" s="32">
        <v>15.0</v>
      </c>
      <c r="D14" s="32">
        <v>22000.0</v>
      </c>
      <c r="E14" s="38">
        <f t="shared" si="2"/>
        <v>330000</v>
      </c>
      <c r="F14" s="31">
        <v>0.0</v>
      </c>
      <c r="G14" s="34">
        <f t="shared" si="3"/>
        <v>0</v>
      </c>
      <c r="H14" s="31">
        <v>0.0</v>
      </c>
      <c r="I14" s="34">
        <f t="shared" ref="I14:Q14" si="9">+H14*F14</f>
        <v>0</v>
      </c>
      <c r="J14" s="31">
        <f t="shared" si="9"/>
        <v>0</v>
      </c>
      <c r="K14" s="34">
        <f t="shared" si="9"/>
        <v>0</v>
      </c>
      <c r="L14" s="31">
        <f t="shared" si="9"/>
        <v>0</v>
      </c>
      <c r="M14" s="34">
        <f t="shared" si="9"/>
        <v>0</v>
      </c>
      <c r="N14" s="31">
        <f t="shared" si="9"/>
        <v>0</v>
      </c>
      <c r="O14" s="34">
        <f t="shared" si="9"/>
        <v>0</v>
      </c>
      <c r="P14" s="31">
        <f t="shared" si="9"/>
        <v>0</v>
      </c>
      <c r="Q14" s="35">
        <f t="shared" si="9"/>
        <v>0</v>
      </c>
      <c r="R14" s="3"/>
      <c r="S14" s="36"/>
      <c r="T14" s="36"/>
      <c r="U14" s="36"/>
      <c r="V14" s="3"/>
      <c r="W14" s="3"/>
      <c r="X14" s="36"/>
      <c r="Y14" s="36"/>
      <c r="Z14" s="3"/>
    </row>
    <row r="15" ht="10.5" customHeight="1">
      <c r="A15" s="37"/>
      <c r="B15" s="31"/>
      <c r="C15" s="32"/>
      <c r="D15" s="32">
        <v>22000.0</v>
      </c>
      <c r="E15" s="38"/>
      <c r="F15" s="31"/>
      <c r="G15" s="34"/>
      <c r="H15" s="31"/>
      <c r="I15" s="34"/>
      <c r="J15" s="31"/>
      <c r="K15" s="34"/>
      <c r="L15" s="31"/>
      <c r="M15" s="34"/>
      <c r="N15" s="31"/>
      <c r="O15" s="34"/>
      <c r="P15" s="31"/>
      <c r="Q15" s="35"/>
      <c r="R15" s="3"/>
      <c r="S15" s="36"/>
      <c r="T15" s="36"/>
      <c r="U15" s="36"/>
      <c r="V15" s="3"/>
      <c r="W15" s="3"/>
      <c r="X15" s="36"/>
      <c r="Y15" s="36"/>
      <c r="Z15" s="3"/>
    </row>
    <row r="16" ht="10.5" customHeight="1">
      <c r="A16" s="37" t="s">
        <v>27</v>
      </c>
      <c r="B16" s="31" t="s">
        <v>20</v>
      </c>
      <c r="C16" s="32">
        <v>4.5</v>
      </c>
      <c r="D16" s="32">
        <v>22000.0</v>
      </c>
      <c r="E16" s="38">
        <f t="shared" ref="E16:E17" si="11">C16*D16</f>
        <v>99000</v>
      </c>
      <c r="F16" s="31">
        <v>0.0</v>
      </c>
      <c r="G16" s="34">
        <f t="shared" ref="G16:G17" si="12">+F16*D16</f>
        <v>0</v>
      </c>
      <c r="H16" s="31">
        <v>0.0</v>
      </c>
      <c r="I16" s="34">
        <f t="shared" ref="I16:Q16" si="10">+H16*F16</f>
        <v>0</v>
      </c>
      <c r="J16" s="31">
        <f t="shared" si="10"/>
        <v>0</v>
      </c>
      <c r="K16" s="34">
        <f t="shared" si="10"/>
        <v>0</v>
      </c>
      <c r="L16" s="31">
        <f t="shared" si="10"/>
        <v>0</v>
      </c>
      <c r="M16" s="34">
        <f t="shared" si="10"/>
        <v>0</v>
      </c>
      <c r="N16" s="31">
        <f t="shared" si="10"/>
        <v>0</v>
      </c>
      <c r="O16" s="34">
        <f t="shared" si="10"/>
        <v>0</v>
      </c>
      <c r="P16" s="31">
        <f t="shared" si="10"/>
        <v>0</v>
      </c>
      <c r="Q16" s="35">
        <f t="shared" si="10"/>
        <v>0</v>
      </c>
      <c r="R16" s="3"/>
      <c r="S16" s="36"/>
      <c r="T16" s="36"/>
      <c r="U16" s="36"/>
      <c r="V16" s="3"/>
      <c r="W16" s="3"/>
      <c r="X16" s="36"/>
      <c r="Y16" s="36"/>
      <c r="Z16" s="3"/>
    </row>
    <row r="17" ht="10.5" customHeight="1">
      <c r="A17" s="37" t="s">
        <v>28</v>
      </c>
      <c r="B17" s="31" t="s">
        <v>20</v>
      </c>
      <c r="C17" s="32">
        <v>7.0</v>
      </c>
      <c r="D17" s="32">
        <v>22000.0</v>
      </c>
      <c r="E17" s="38">
        <f t="shared" si="11"/>
        <v>154000</v>
      </c>
      <c r="F17" s="31">
        <v>0.0</v>
      </c>
      <c r="G17" s="34">
        <f t="shared" si="12"/>
        <v>0</v>
      </c>
      <c r="H17" s="31">
        <v>0.0</v>
      </c>
      <c r="I17" s="34">
        <f t="shared" ref="I17:Q17" si="13">+H17*F17</f>
        <v>0</v>
      </c>
      <c r="J17" s="31">
        <f t="shared" si="13"/>
        <v>0</v>
      </c>
      <c r="K17" s="34">
        <f t="shared" si="13"/>
        <v>0</v>
      </c>
      <c r="L17" s="31">
        <f t="shared" si="13"/>
        <v>0</v>
      </c>
      <c r="M17" s="34">
        <f t="shared" si="13"/>
        <v>0</v>
      </c>
      <c r="N17" s="31">
        <f t="shared" si="13"/>
        <v>0</v>
      </c>
      <c r="O17" s="34">
        <f t="shared" si="13"/>
        <v>0</v>
      </c>
      <c r="P17" s="31">
        <f t="shared" si="13"/>
        <v>0</v>
      </c>
      <c r="Q17" s="35">
        <f t="shared" si="13"/>
        <v>0</v>
      </c>
      <c r="R17" s="3"/>
      <c r="S17" s="36"/>
      <c r="T17" s="36"/>
      <c r="U17" s="36"/>
      <c r="V17" s="3"/>
      <c r="W17" s="3"/>
      <c r="X17" s="36"/>
      <c r="Y17" s="36"/>
      <c r="Z17" s="3"/>
    </row>
    <row r="18" ht="10.5" customHeight="1">
      <c r="A18" s="37"/>
      <c r="B18" s="31"/>
      <c r="C18" s="32"/>
      <c r="D18" s="32">
        <v>22000.0</v>
      </c>
      <c r="E18" s="38"/>
      <c r="F18" s="31"/>
      <c r="G18" s="34"/>
      <c r="H18" s="31"/>
      <c r="I18" s="34"/>
      <c r="J18" s="31"/>
      <c r="K18" s="34"/>
      <c r="L18" s="31"/>
      <c r="M18" s="34"/>
      <c r="N18" s="31"/>
      <c r="O18" s="34"/>
      <c r="P18" s="31"/>
      <c r="Q18" s="35"/>
      <c r="R18" s="3"/>
      <c r="S18" s="36"/>
      <c r="T18" s="36"/>
      <c r="U18" s="36"/>
      <c r="V18" s="3"/>
      <c r="W18" s="3"/>
      <c r="X18" s="36"/>
      <c r="Y18" s="36"/>
      <c r="Z18" s="3"/>
    </row>
    <row r="19" ht="10.5" customHeight="1">
      <c r="A19" s="37" t="s">
        <v>29</v>
      </c>
      <c r="B19" s="31" t="s">
        <v>20</v>
      </c>
      <c r="C19" s="32">
        <v>2.0</v>
      </c>
      <c r="D19" s="32">
        <v>22000.0</v>
      </c>
      <c r="E19" s="38">
        <f t="shared" ref="E19:E20" si="15">C19*D19</f>
        <v>44000</v>
      </c>
      <c r="F19" s="31">
        <v>0.0</v>
      </c>
      <c r="G19" s="34">
        <f t="shared" ref="G19:G20" si="16">+F19*D19</f>
        <v>0</v>
      </c>
      <c r="H19" s="31">
        <v>0.0</v>
      </c>
      <c r="I19" s="34">
        <f t="shared" ref="I19:Q19" si="14">+H19*F19</f>
        <v>0</v>
      </c>
      <c r="J19" s="31">
        <f t="shared" si="14"/>
        <v>0</v>
      </c>
      <c r="K19" s="34">
        <f t="shared" si="14"/>
        <v>0</v>
      </c>
      <c r="L19" s="31">
        <f t="shared" si="14"/>
        <v>0</v>
      </c>
      <c r="M19" s="34">
        <f t="shared" si="14"/>
        <v>0</v>
      </c>
      <c r="N19" s="31">
        <f t="shared" si="14"/>
        <v>0</v>
      </c>
      <c r="O19" s="34">
        <f t="shared" si="14"/>
        <v>0</v>
      </c>
      <c r="P19" s="31">
        <f t="shared" si="14"/>
        <v>0</v>
      </c>
      <c r="Q19" s="35">
        <f t="shared" si="14"/>
        <v>0</v>
      </c>
      <c r="R19" s="3"/>
      <c r="S19" s="36"/>
      <c r="T19" s="36"/>
      <c r="U19" s="36"/>
      <c r="V19" s="3"/>
      <c r="W19" s="3"/>
      <c r="X19" s="36"/>
      <c r="Y19" s="36"/>
      <c r="Z19" s="3"/>
    </row>
    <row r="20" ht="10.5" customHeight="1">
      <c r="A20" s="37" t="s">
        <v>30</v>
      </c>
      <c r="B20" s="31" t="s">
        <v>20</v>
      </c>
      <c r="C20" s="32">
        <v>20.0</v>
      </c>
      <c r="D20" s="32">
        <v>22000.0</v>
      </c>
      <c r="E20" s="38">
        <f t="shared" si="15"/>
        <v>440000</v>
      </c>
      <c r="F20" s="31">
        <v>0.0</v>
      </c>
      <c r="G20" s="34">
        <f t="shared" si="16"/>
        <v>0</v>
      </c>
      <c r="H20" s="31">
        <v>0.0</v>
      </c>
      <c r="I20" s="34">
        <f t="shared" ref="I20:Q20" si="17">+H20*F20</f>
        <v>0</v>
      </c>
      <c r="J20" s="31">
        <f t="shared" si="17"/>
        <v>0</v>
      </c>
      <c r="K20" s="34">
        <f t="shared" si="17"/>
        <v>0</v>
      </c>
      <c r="L20" s="31">
        <f t="shared" si="17"/>
        <v>0</v>
      </c>
      <c r="M20" s="34">
        <f t="shared" si="17"/>
        <v>0</v>
      </c>
      <c r="N20" s="31">
        <f t="shared" si="17"/>
        <v>0</v>
      </c>
      <c r="O20" s="34">
        <f t="shared" si="17"/>
        <v>0</v>
      </c>
      <c r="P20" s="31">
        <f t="shared" si="17"/>
        <v>0</v>
      </c>
      <c r="Q20" s="35">
        <f t="shared" si="17"/>
        <v>0</v>
      </c>
      <c r="R20" s="3"/>
      <c r="S20" s="36"/>
      <c r="T20" s="36"/>
      <c r="U20" s="36"/>
      <c r="V20" s="3"/>
      <c r="W20" s="3"/>
      <c r="X20" s="36"/>
      <c r="Y20" s="36"/>
      <c r="Z20" s="3"/>
    </row>
    <row r="21" ht="10.5" customHeight="1">
      <c r="A21" s="37"/>
      <c r="B21" s="31"/>
      <c r="C21" s="33"/>
      <c r="D21" s="32"/>
      <c r="E21" s="38"/>
      <c r="F21" s="31"/>
      <c r="G21" s="34"/>
      <c r="H21" s="31"/>
      <c r="I21" s="34"/>
      <c r="J21" s="31"/>
      <c r="K21" s="34"/>
      <c r="L21" s="31"/>
      <c r="M21" s="34"/>
      <c r="N21" s="31"/>
      <c r="O21" s="34"/>
      <c r="P21" s="31"/>
      <c r="Q21" s="35"/>
      <c r="R21" s="3"/>
      <c r="S21" s="36"/>
      <c r="T21" s="36"/>
      <c r="U21" s="36"/>
      <c r="V21" s="3"/>
      <c r="W21" s="3"/>
      <c r="X21" s="36"/>
      <c r="Y21" s="36"/>
      <c r="Z21" s="3"/>
    </row>
    <row r="22" ht="10.5" customHeight="1">
      <c r="A22" s="39" t="s">
        <v>31</v>
      </c>
      <c r="B22" s="40"/>
      <c r="C22" s="41">
        <f>SUM(C8:C21)</f>
        <v>148.5</v>
      </c>
      <c r="D22" s="41"/>
      <c r="E22" s="41">
        <f t="shared" ref="E22:Q22" si="18">SUM(E8:E21)</f>
        <v>3267000</v>
      </c>
      <c r="F22" s="40">
        <f t="shared" si="18"/>
        <v>0</v>
      </c>
      <c r="G22" s="42">
        <f t="shared" si="18"/>
        <v>0</v>
      </c>
      <c r="H22" s="40">
        <f t="shared" si="18"/>
        <v>0</v>
      </c>
      <c r="I22" s="42">
        <f t="shared" si="18"/>
        <v>0</v>
      </c>
      <c r="J22" s="40">
        <f t="shared" si="18"/>
        <v>0</v>
      </c>
      <c r="K22" s="42">
        <f t="shared" si="18"/>
        <v>0</v>
      </c>
      <c r="L22" s="40">
        <f t="shared" si="18"/>
        <v>0</v>
      </c>
      <c r="M22" s="42">
        <f t="shared" si="18"/>
        <v>0</v>
      </c>
      <c r="N22" s="40">
        <f t="shared" si="18"/>
        <v>0</v>
      </c>
      <c r="O22" s="42">
        <f t="shared" si="18"/>
        <v>0</v>
      </c>
      <c r="P22" s="40">
        <f t="shared" si="18"/>
        <v>0</v>
      </c>
      <c r="Q22" s="43">
        <f t="shared" si="18"/>
        <v>0</v>
      </c>
      <c r="R22" s="3"/>
      <c r="S22" s="36"/>
      <c r="T22" s="36"/>
      <c r="U22" s="36"/>
      <c r="V22" s="3"/>
      <c r="W22" s="3"/>
      <c r="X22" s="36"/>
      <c r="Y22" s="36"/>
      <c r="Z22" s="3"/>
    </row>
    <row r="23" ht="15.75" customHeight="1">
      <c r="A23" s="26" t="s">
        <v>32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  <c r="R23" s="3"/>
      <c r="S23" s="36"/>
      <c r="T23" s="3"/>
      <c r="U23" s="36"/>
      <c r="V23" s="3"/>
      <c r="W23" s="3"/>
      <c r="X23" s="3"/>
      <c r="Y23" s="36"/>
      <c r="Z23" s="3"/>
    </row>
    <row r="24" ht="10.5" customHeight="1">
      <c r="A24" s="37" t="s">
        <v>33</v>
      </c>
      <c r="B24" s="31" t="s">
        <v>20</v>
      </c>
      <c r="C24" s="32">
        <v>9.0</v>
      </c>
      <c r="D24" s="32">
        <v>22000.0</v>
      </c>
      <c r="E24" s="38">
        <f t="shared" ref="E24:E26" si="20">C24*D24</f>
        <v>198000</v>
      </c>
      <c r="F24" s="38"/>
      <c r="G24" s="38">
        <f>F24*D24</f>
        <v>0</v>
      </c>
      <c r="H24" s="38">
        <v>0.0</v>
      </c>
      <c r="I24" s="38">
        <f t="shared" ref="I24:Q24" si="19">+H24*F24</f>
        <v>0</v>
      </c>
      <c r="J24" s="38">
        <f t="shared" si="19"/>
        <v>0</v>
      </c>
      <c r="K24" s="38">
        <f t="shared" si="19"/>
        <v>0</v>
      </c>
      <c r="L24" s="38">
        <f t="shared" si="19"/>
        <v>0</v>
      </c>
      <c r="M24" s="38">
        <f t="shared" si="19"/>
        <v>0</v>
      </c>
      <c r="N24" s="38">
        <f t="shared" si="19"/>
        <v>0</v>
      </c>
      <c r="O24" s="38">
        <f t="shared" si="19"/>
        <v>0</v>
      </c>
      <c r="P24" s="38">
        <f t="shared" si="19"/>
        <v>0</v>
      </c>
      <c r="Q24" s="46">
        <f t="shared" si="19"/>
        <v>0</v>
      </c>
      <c r="R24" s="3"/>
      <c r="S24" s="3"/>
      <c r="T24" s="3"/>
      <c r="U24" s="3"/>
      <c r="V24" s="3"/>
      <c r="W24" s="3"/>
      <c r="X24" s="3"/>
      <c r="Y24" s="3"/>
      <c r="Z24" s="3"/>
    </row>
    <row r="25" ht="10.5" customHeight="1">
      <c r="A25" s="37" t="s">
        <v>34</v>
      </c>
      <c r="B25" s="31" t="s">
        <v>20</v>
      </c>
      <c r="C25" s="38">
        <v>0.0</v>
      </c>
      <c r="D25" s="32">
        <v>22000.0</v>
      </c>
      <c r="E25" s="38">
        <f t="shared" si="20"/>
        <v>0</v>
      </c>
      <c r="F25" s="33">
        <v>10.0</v>
      </c>
      <c r="G25" s="38">
        <f t="shared" ref="G25:G26" si="21">+F25*D25</f>
        <v>220000</v>
      </c>
      <c r="H25" s="38">
        <v>6.0</v>
      </c>
      <c r="I25" s="38">
        <f t="shared" ref="I25:I26" si="22">+H25*D25</f>
        <v>132000</v>
      </c>
      <c r="J25" s="38">
        <v>4.0</v>
      </c>
      <c r="K25" s="38">
        <f t="shared" ref="K25:K26" si="23">+J25*D25</f>
        <v>88000</v>
      </c>
      <c r="L25" s="38">
        <v>3.0</v>
      </c>
      <c r="M25" s="38">
        <f t="shared" ref="M25:M26" si="24">+L25*D25</f>
        <v>66000</v>
      </c>
      <c r="N25" s="38">
        <v>0.0</v>
      </c>
      <c r="O25" s="38">
        <f t="shared" ref="O25:O26" si="25">+N25*D25</f>
        <v>0</v>
      </c>
      <c r="P25" s="38">
        <v>0.0</v>
      </c>
      <c r="Q25" s="46">
        <f t="shared" ref="Q25:Q26" si="26">+P25*D25</f>
        <v>0</v>
      </c>
      <c r="R25" s="3"/>
      <c r="S25" s="3"/>
      <c r="T25" s="3"/>
      <c r="U25" s="3"/>
      <c r="V25" s="3"/>
      <c r="W25" s="3"/>
      <c r="X25" s="3"/>
      <c r="Y25" s="3"/>
      <c r="Z25" s="3"/>
    </row>
    <row r="26" ht="10.5" customHeight="1">
      <c r="A26" s="37" t="s">
        <v>35</v>
      </c>
      <c r="B26" s="31" t="s">
        <v>20</v>
      </c>
      <c r="C26" s="38">
        <v>0.0</v>
      </c>
      <c r="D26" s="32">
        <v>22000.0</v>
      </c>
      <c r="E26" s="38">
        <f t="shared" si="20"/>
        <v>0</v>
      </c>
      <c r="F26" s="33">
        <v>6.0</v>
      </c>
      <c r="G26" s="38">
        <f t="shared" si="21"/>
        <v>132000</v>
      </c>
      <c r="H26" s="38">
        <v>6.0</v>
      </c>
      <c r="I26" s="38">
        <f t="shared" si="22"/>
        <v>132000</v>
      </c>
      <c r="J26" s="38">
        <v>3.0</v>
      </c>
      <c r="K26" s="38">
        <f t="shared" si="23"/>
        <v>66000</v>
      </c>
      <c r="L26" s="38">
        <v>0.0</v>
      </c>
      <c r="M26" s="38">
        <f t="shared" si="24"/>
        <v>0</v>
      </c>
      <c r="N26" s="38">
        <v>0.0</v>
      </c>
      <c r="O26" s="38">
        <f t="shared" si="25"/>
        <v>0</v>
      </c>
      <c r="P26" s="38">
        <v>0.0</v>
      </c>
      <c r="Q26" s="46">
        <f t="shared" si="26"/>
        <v>0</v>
      </c>
      <c r="R26" s="3"/>
      <c r="S26" s="3"/>
      <c r="T26" s="3"/>
      <c r="U26" s="3"/>
      <c r="V26" s="3"/>
      <c r="W26" s="3"/>
      <c r="X26" s="3"/>
      <c r="Y26" s="3"/>
      <c r="Z26" s="3"/>
    </row>
    <row r="27" ht="10.5" customHeight="1">
      <c r="A27" s="37"/>
      <c r="B27" s="31"/>
      <c r="C27" s="38"/>
      <c r="D27" s="32">
        <v>22000.0</v>
      </c>
      <c r="E27" s="38"/>
      <c r="F27" s="33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6"/>
      <c r="R27" s="3"/>
      <c r="S27" s="3"/>
      <c r="T27" s="3"/>
      <c r="U27" s="3"/>
      <c r="V27" s="3"/>
      <c r="W27" s="3"/>
      <c r="X27" s="3"/>
      <c r="Y27" s="3"/>
      <c r="Z27" s="3"/>
    </row>
    <row r="28" ht="10.5" customHeight="1">
      <c r="A28" s="37" t="s">
        <v>36</v>
      </c>
      <c r="B28" s="31" t="s">
        <v>20</v>
      </c>
      <c r="C28" s="38">
        <v>0.0</v>
      </c>
      <c r="D28" s="32">
        <v>22000.0</v>
      </c>
      <c r="E28" s="38">
        <f t="shared" ref="E28:E29" si="27">C28*D28</f>
        <v>0</v>
      </c>
      <c r="F28" s="33">
        <v>3.5</v>
      </c>
      <c r="G28" s="38">
        <f t="shared" ref="G28:G29" si="28">+F28*D28</f>
        <v>77000</v>
      </c>
      <c r="H28" s="38">
        <v>10.0</v>
      </c>
      <c r="I28" s="38">
        <f t="shared" ref="I28:I29" si="29">+H28*D28</f>
        <v>220000</v>
      </c>
      <c r="J28" s="38">
        <v>12.0</v>
      </c>
      <c r="K28" s="38">
        <f t="shared" ref="K28:K29" si="30">+J28*D28</f>
        <v>264000</v>
      </c>
      <c r="L28" s="38">
        <v>12.0</v>
      </c>
      <c r="M28" s="38">
        <f t="shared" ref="M28:M29" si="31">+L28*D28</f>
        <v>264000</v>
      </c>
      <c r="N28" s="38">
        <v>12.0</v>
      </c>
      <c r="O28" s="38">
        <f t="shared" ref="O28:O29" si="32">+N28*D28</f>
        <v>264000</v>
      </c>
      <c r="P28" s="38">
        <f>12*14</f>
        <v>168</v>
      </c>
      <c r="Q28" s="46">
        <f t="shared" ref="Q28:Q29" si="33">+P28*D28</f>
        <v>3696000</v>
      </c>
      <c r="R28" s="3"/>
      <c r="S28" s="3"/>
      <c r="T28" s="3"/>
      <c r="U28" s="3"/>
      <c r="V28" s="3"/>
      <c r="W28" s="3"/>
      <c r="X28" s="3"/>
      <c r="Y28" s="3"/>
      <c r="Z28" s="3"/>
    </row>
    <row r="29" ht="10.5" customHeight="1">
      <c r="A29" s="37" t="s">
        <v>37</v>
      </c>
      <c r="B29" s="31" t="s">
        <v>20</v>
      </c>
      <c r="C29" s="38">
        <v>0.0</v>
      </c>
      <c r="D29" s="32">
        <v>22000.0</v>
      </c>
      <c r="E29" s="38">
        <f t="shared" si="27"/>
        <v>0</v>
      </c>
      <c r="F29" s="33">
        <v>9.0</v>
      </c>
      <c r="G29" s="38">
        <f t="shared" si="28"/>
        <v>198000</v>
      </c>
      <c r="H29" s="38">
        <v>8.0</v>
      </c>
      <c r="I29" s="38">
        <f t="shared" si="29"/>
        <v>176000</v>
      </c>
      <c r="J29" s="38">
        <v>4.0</v>
      </c>
      <c r="K29" s="38">
        <f t="shared" si="30"/>
        <v>88000</v>
      </c>
      <c r="L29" s="38">
        <v>0.0</v>
      </c>
      <c r="M29" s="38">
        <f t="shared" si="31"/>
        <v>0</v>
      </c>
      <c r="N29" s="38">
        <v>0.0</v>
      </c>
      <c r="O29" s="38">
        <f t="shared" si="32"/>
        <v>0</v>
      </c>
      <c r="P29" s="38">
        <v>0.0</v>
      </c>
      <c r="Q29" s="46">
        <f t="shared" si="33"/>
        <v>0</v>
      </c>
      <c r="R29" s="3"/>
      <c r="S29" s="3"/>
      <c r="T29" s="3"/>
      <c r="U29" s="3"/>
      <c r="V29" s="3"/>
      <c r="W29" s="3"/>
      <c r="X29" s="3"/>
      <c r="Y29" s="3"/>
      <c r="Z29" s="3"/>
    </row>
    <row r="30" ht="10.5" customHeight="1">
      <c r="A30" s="37"/>
      <c r="B30" s="31"/>
      <c r="C30" s="38"/>
      <c r="D30" s="32">
        <v>22000.0</v>
      </c>
      <c r="E30" s="38"/>
      <c r="F30" s="33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46"/>
      <c r="R30" s="3"/>
      <c r="S30" s="3"/>
      <c r="T30" s="3"/>
      <c r="U30" s="3"/>
      <c r="V30" s="3"/>
      <c r="W30" s="3"/>
      <c r="X30" s="3"/>
      <c r="Y30" s="3"/>
      <c r="Z30" s="3"/>
    </row>
    <row r="31" ht="10.5" customHeight="1">
      <c r="A31" s="37" t="s">
        <v>38</v>
      </c>
      <c r="B31" s="31" t="s">
        <v>20</v>
      </c>
      <c r="C31" s="38">
        <v>0.0</v>
      </c>
      <c r="D31" s="32">
        <v>22000.0</v>
      </c>
      <c r="E31" s="38">
        <f t="shared" ref="E31:E32" si="34">C31*D31</f>
        <v>0</v>
      </c>
      <c r="F31" s="33">
        <v>4.0</v>
      </c>
      <c r="G31" s="38">
        <f t="shared" ref="G31:G32" si="35">+F31*D31</f>
        <v>88000</v>
      </c>
      <c r="H31" s="38">
        <v>5.0</v>
      </c>
      <c r="I31" s="38">
        <f t="shared" ref="I31:I32" si="36">+H31*D31</f>
        <v>110000</v>
      </c>
      <c r="J31" s="38">
        <v>5.0</v>
      </c>
      <c r="K31" s="38">
        <f t="shared" ref="K31:K32" si="37">+J31*D31</f>
        <v>110000</v>
      </c>
      <c r="L31" s="38">
        <v>5.0</v>
      </c>
      <c r="M31" s="38">
        <f t="shared" ref="M31:M32" si="38">+L31*D31</f>
        <v>110000</v>
      </c>
      <c r="N31" s="38">
        <v>5.0</v>
      </c>
      <c r="O31" s="38">
        <f t="shared" ref="O31:O32" si="39">+N31*D31</f>
        <v>110000</v>
      </c>
      <c r="P31" s="38">
        <f>5*14</f>
        <v>70</v>
      </c>
      <c r="Q31" s="46">
        <f t="shared" ref="Q31:Q32" si="40">+P31*D31</f>
        <v>1540000</v>
      </c>
      <c r="R31" s="3"/>
      <c r="S31" s="3"/>
      <c r="T31" s="3"/>
      <c r="U31" s="3"/>
      <c r="V31" s="3"/>
      <c r="W31" s="3"/>
      <c r="X31" s="3"/>
      <c r="Y31" s="3"/>
      <c r="Z31" s="3"/>
    </row>
    <row r="32" ht="10.5" customHeight="1">
      <c r="A32" s="37" t="s">
        <v>39</v>
      </c>
      <c r="B32" s="31" t="s">
        <v>20</v>
      </c>
      <c r="C32" s="38">
        <v>0.0</v>
      </c>
      <c r="D32" s="32">
        <v>22000.0</v>
      </c>
      <c r="E32" s="38">
        <f t="shared" si="34"/>
        <v>0</v>
      </c>
      <c r="F32" s="33">
        <v>6.0</v>
      </c>
      <c r="G32" s="38">
        <f t="shared" si="35"/>
        <v>132000</v>
      </c>
      <c r="H32" s="38">
        <v>6.0</v>
      </c>
      <c r="I32" s="38">
        <f t="shared" si="36"/>
        <v>132000</v>
      </c>
      <c r="J32" s="38">
        <v>3.0</v>
      </c>
      <c r="K32" s="38">
        <f t="shared" si="37"/>
        <v>66000</v>
      </c>
      <c r="L32" s="38">
        <v>0.0</v>
      </c>
      <c r="M32" s="38">
        <f t="shared" si="38"/>
        <v>0</v>
      </c>
      <c r="N32" s="38">
        <v>0.0</v>
      </c>
      <c r="O32" s="38">
        <f t="shared" si="39"/>
        <v>0</v>
      </c>
      <c r="P32" s="38">
        <v>0.0</v>
      </c>
      <c r="Q32" s="46">
        <f t="shared" si="40"/>
        <v>0</v>
      </c>
      <c r="R32" s="3"/>
      <c r="S32" s="3"/>
      <c r="T32" s="3"/>
      <c r="U32" s="3"/>
      <c r="V32" s="3"/>
      <c r="W32" s="3"/>
      <c r="X32" s="3"/>
      <c r="Y32" s="3"/>
      <c r="Z32" s="3"/>
    </row>
    <row r="33" ht="10.5" customHeight="1">
      <c r="A33" s="37"/>
      <c r="B33" s="31"/>
      <c r="C33" s="38"/>
      <c r="D33" s="32">
        <v>22000.0</v>
      </c>
      <c r="E33" s="38"/>
      <c r="F33" s="33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46"/>
      <c r="R33" s="3"/>
      <c r="S33" s="3"/>
      <c r="T33" s="3"/>
      <c r="U33" s="3"/>
      <c r="V33" s="3"/>
      <c r="W33" s="3"/>
      <c r="X33" s="3"/>
      <c r="Y33" s="3"/>
      <c r="Z33" s="3"/>
    </row>
    <row r="34" ht="10.5" customHeight="1">
      <c r="A34" s="37" t="s">
        <v>40</v>
      </c>
      <c r="B34" s="31" t="s">
        <v>20</v>
      </c>
      <c r="C34" s="38"/>
      <c r="D34" s="32">
        <v>22000.0</v>
      </c>
      <c r="E34" s="38"/>
      <c r="F34" s="33">
        <v>5.0</v>
      </c>
      <c r="G34" s="38">
        <f>+F34*D34</f>
        <v>110000</v>
      </c>
      <c r="H34" s="38">
        <v>10.0</v>
      </c>
      <c r="I34" s="38">
        <f>+H34*D34</f>
        <v>220000</v>
      </c>
      <c r="J34" s="38">
        <v>11.0</v>
      </c>
      <c r="K34" s="38">
        <f>+J34*D34</f>
        <v>242000</v>
      </c>
      <c r="L34" s="38">
        <v>11.0</v>
      </c>
      <c r="M34" s="38">
        <f>+L34*D34</f>
        <v>242000</v>
      </c>
      <c r="N34" s="38">
        <v>11.0</v>
      </c>
      <c r="O34" s="38">
        <f>+N34*D34</f>
        <v>242000</v>
      </c>
      <c r="P34" s="38">
        <f>11*14</f>
        <v>154</v>
      </c>
      <c r="Q34" s="46">
        <f>+P34*D34</f>
        <v>3388000</v>
      </c>
      <c r="R34" s="3"/>
      <c r="S34" s="3"/>
      <c r="T34" s="3"/>
      <c r="U34" s="3"/>
      <c r="V34" s="3"/>
      <c r="W34" s="3"/>
      <c r="X34" s="3"/>
      <c r="Y34" s="3"/>
      <c r="Z34" s="3"/>
    </row>
    <row r="35" ht="10.5" customHeight="1">
      <c r="A35" s="39" t="s">
        <v>41</v>
      </c>
      <c r="B35" s="48"/>
      <c r="C35" s="49">
        <f>SUM(C24:C34)</f>
        <v>9</v>
      </c>
      <c r="D35" s="49"/>
      <c r="E35" s="49">
        <f t="shared" ref="E35:Q35" si="41">SUM(E24:E34)</f>
        <v>198000</v>
      </c>
      <c r="F35" s="49">
        <f t="shared" si="41"/>
        <v>43.5</v>
      </c>
      <c r="G35" s="49">
        <f t="shared" si="41"/>
        <v>957000</v>
      </c>
      <c r="H35" s="49">
        <f t="shared" si="41"/>
        <v>51</v>
      </c>
      <c r="I35" s="49">
        <f t="shared" si="41"/>
        <v>1122000</v>
      </c>
      <c r="J35" s="49">
        <f t="shared" si="41"/>
        <v>42</v>
      </c>
      <c r="K35" s="49">
        <f t="shared" si="41"/>
        <v>924000</v>
      </c>
      <c r="L35" s="49">
        <f t="shared" si="41"/>
        <v>31</v>
      </c>
      <c r="M35" s="49">
        <f t="shared" si="41"/>
        <v>682000</v>
      </c>
      <c r="N35" s="49">
        <f t="shared" si="41"/>
        <v>28</v>
      </c>
      <c r="O35" s="49">
        <f t="shared" si="41"/>
        <v>616000</v>
      </c>
      <c r="P35" s="49">
        <f t="shared" si="41"/>
        <v>392</v>
      </c>
      <c r="Q35" s="50">
        <f t="shared" si="41"/>
        <v>8624000</v>
      </c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26" t="s">
        <v>42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8"/>
      <c r="R36" s="29"/>
      <c r="S36" s="52"/>
      <c r="T36" s="29"/>
      <c r="U36" s="52"/>
      <c r="V36" s="29"/>
      <c r="W36" s="29"/>
      <c r="X36" s="29"/>
      <c r="Y36" s="52"/>
      <c r="Z36" s="29"/>
    </row>
    <row r="37" ht="10.5" customHeight="1">
      <c r="A37" s="37" t="s">
        <v>43</v>
      </c>
      <c r="B37" s="31" t="s">
        <v>20</v>
      </c>
      <c r="C37" s="31">
        <v>10.0</v>
      </c>
      <c r="D37" s="32">
        <v>22000.0</v>
      </c>
      <c r="E37" s="34">
        <f>C37*D37</f>
        <v>220000</v>
      </c>
      <c r="F37" s="31">
        <v>27.0</v>
      </c>
      <c r="G37" s="34">
        <f>+F37*D37</f>
        <v>594000</v>
      </c>
      <c r="H37" s="31">
        <v>21.0</v>
      </c>
      <c r="I37" s="34">
        <f>+H37*D37</f>
        <v>462000</v>
      </c>
      <c r="J37" s="31">
        <v>11.0</v>
      </c>
      <c r="K37" s="34">
        <f>+J37*D37</f>
        <v>242000</v>
      </c>
      <c r="L37" s="31">
        <v>0.0</v>
      </c>
      <c r="M37" s="34">
        <f>+L37*D37</f>
        <v>0</v>
      </c>
      <c r="N37" s="31">
        <v>0.0</v>
      </c>
      <c r="O37" s="34">
        <f>+N37*D37</f>
        <v>0</v>
      </c>
      <c r="P37" s="31"/>
      <c r="Q37" s="35">
        <f>+P37*D37</f>
        <v>0</v>
      </c>
      <c r="R37" s="3"/>
      <c r="S37" s="36"/>
      <c r="T37" s="36"/>
      <c r="U37" s="36"/>
      <c r="V37" s="3"/>
      <c r="W37" s="3"/>
      <c r="X37" s="36"/>
      <c r="Y37" s="36"/>
      <c r="Z37" s="3"/>
    </row>
    <row r="38" ht="10.5" customHeight="1">
      <c r="A38" s="37"/>
      <c r="B38" s="31"/>
      <c r="C38" s="31"/>
      <c r="D38" s="32"/>
      <c r="E38" s="34"/>
      <c r="F38" s="31"/>
      <c r="G38" s="34"/>
      <c r="H38" s="31"/>
      <c r="I38" s="34"/>
      <c r="J38" s="31"/>
      <c r="K38" s="34"/>
      <c r="L38" s="31"/>
      <c r="M38" s="34"/>
      <c r="N38" s="31"/>
      <c r="O38" s="34"/>
      <c r="P38" s="31"/>
      <c r="Q38" s="35"/>
      <c r="R38" s="3"/>
      <c r="S38" s="36"/>
      <c r="T38" s="36"/>
      <c r="U38" s="36"/>
      <c r="V38" s="3"/>
      <c r="W38" s="3"/>
      <c r="X38" s="36"/>
      <c r="Y38" s="36"/>
      <c r="Z38" s="3"/>
    </row>
    <row r="39" ht="10.5" customHeight="1">
      <c r="A39" s="37" t="s">
        <v>44</v>
      </c>
      <c r="B39" s="31" t="s">
        <v>20</v>
      </c>
      <c r="C39" s="31">
        <v>0.0</v>
      </c>
      <c r="D39" s="32">
        <v>22000.0</v>
      </c>
      <c r="E39" s="34">
        <f>C39*D39</f>
        <v>0</v>
      </c>
      <c r="F39" s="31">
        <v>2.0</v>
      </c>
      <c r="G39" s="34">
        <f>+F39*D39</f>
        <v>44000</v>
      </c>
      <c r="H39" s="31">
        <v>10.0</v>
      </c>
      <c r="I39" s="34">
        <f>+H39*D39</f>
        <v>220000</v>
      </c>
      <c r="J39" s="31">
        <v>15.0</v>
      </c>
      <c r="K39" s="34">
        <f>+J39*D39</f>
        <v>330000</v>
      </c>
      <c r="L39" s="31">
        <v>20.0</v>
      </c>
      <c r="M39" s="34">
        <f>+L39*D39</f>
        <v>440000</v>
      </c>
      <c r="N39" s="31">
        <v>30.0</v>
      </c>
      <c r="O39" s="34">
        <f>+N39*D39</f>
        <v>660000</v>
      </c>
      <c r="P39" s="31">
        <f>30*14</f>
        <v>420</v>
      </c>
      <c r="Q39" s="35">
        <f>+P39*D39</f>
        <v>9240000</v>
      </c>
      <c r="R39" s="3"/>
      <c r="S39" s="36"/>
      <c r="T39" s="36"/>
      <c r="U39" s="36"/>
      <c r="V39" s="3"/>
      <c r="W39" s="3"/>
      <c r="X39" s="36"/>
      <c r="Y39" s="36"/>
      <c r="Z39" s="3"/>
    </row>
    <row r="40" ht="10.5" customHeight="1">
      <c r="A40" s="53" t="s">
        <v>45</v>
      </c>
      <c r="B40" s="48"/>
      <c r="C40" s="48">
        <f>SUM(C37:C39)</f>
        <v>10</v>
      </c>
      <c r="D40" s="48"/>
      <c r="E40" s="54">
        <f t="shared" ref="E40:Q40" si="42">SUM(E37:E39)</f>
        <v>220000</v>
      </c>
      <c r="F40" s="48">
        <f t="shared" si="42"/>
        <v>29</v>
      </c>
      <c r="G40" s="54">
        <f t="shared" si="42"/>
        <v>638000</v>
      </c>
      <c r="H40" s="48">
        <f t="shared" si="42"/>
        <v>31</v>
      </c>
      <c r="I40" s="49">
        <f t="shared" si="42"/>
        <v>682000</v>
      </c>
      <c r="J40" s="49">
        <f t="shared" si="42"/>
        <v>26</v>
      </c>
      <c r="K40" s="49">
        <f t="shared" si="42"/>
        <v>572000</v>
      </c>
      <c r="L40" s="49">
        <f t="shared" si="42"/>
        <v>20</v>
      </c>
      <c r="M40" s="49">
        <f t="shared" si="42"/>
        <v>440000</v>
      </c>
      <c r="N40" s="49">
        <f t="shared" si="42"/>
        <v>30</v>
      </c>
      <c r="O40" s="49">
        <f t="shared" si="42"/>
        <v>660000</v>
      </c>
      <c r="P40" s="49">
        <f t="shared" si="42"/>
        <v>420</v>
      </c>
      <c r="Q40" s="50">
        <f t="shared" si="42"/>
        <v>9240000</v>
      </c>
      <c r="R40" s="29"/>
      <c r="S40" s="52"/>
      <c r="T40" s="52"/>
      <c r="U40" s="52"/>
      <c r="V40" s="29"/>
      <c r="W40" s="29"/>
      <c r="X40" s="52"/>
      <c r="Y40" s="52"/>
      <c r="Z40" s="29"/>
    </row>
    <row r="41" ht="15.75" customHeight="1">
      <c r="A41" s="20" t="s">
        <v>46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6"/>
      <c r="R41" s="3"/>
      <c r="S41" s="36"/>
      <c r="T41" s="3"/>
      <c r="U41" s="36"/>
      <c r="V41" s="3"/>
      <c r="W41" s="3"/>
      <c r="X41" s="3"/>
      <c r="Y41" s="36"/>
      <c r="Z41" s="3"/>
    </row>
    <row r="42" ht="10.5" customHeight="1">
      <c r="A42" s="37" t="s">
        <v>47</v>
      </c>
      <c r="B42" s="31" t="s">
        <v>48</v>
      </c>
      <c r="C42" s="32">
        <v>1.0</v>
      </c>
      <c r="D42" s="57">
        <v>100000.0</v>
      </c>
      <c r="E42" s="38">
        <f t="shared" ref="E42:E48" si="43">C42*D42</f>
        <v>100000</v>
      </c>
      <c r="F42" s="38">
        <v>0.0</v>
      </c>
      <c r="G42" s="38">
        <f t="shared" ref="G42:G48" si="44">+F42*D42</f>
        <v>0</v>
      </c>
      <c r="H42" s="38">
        <v>0.0</v>
      </c>
      <c r="I42" s="38">
        <f t="shared" ref="I42:I48" si="45">+H42*D42</f>
        <v>0</v>
      </c>
      <c r="J42" s="38">
        <v>0.0</v>
      </c>
      <c r="K42" s="38">
        <f t="shared" ref="K42:K63" si="46">+J42*D42</f>
        <v>0</v>
      </c>
      <c r="L42" s="38">
        <v>0.0</v>
      </c>
      <c r="M42" s="38">
        <f t="shared" ref="M42:M48" si="47">+L42*D42</f>
        <v>0</v>
      </c>
      <c r="N42" s="38">
        <v>0.0</v>
      </c>
      <c r="O42" s="38">
        <f t="shared" ref="O42:O48" si="48">+N42*D42</f>
        <v>0</v>
      </c>
      <c r="P42" s="38">
        <v>0.0</v>
      </c>
      <c r="Q42" s="46">
        <f t="shared" ref="Q42:Q49" si="49">+P42*D42</f>
        <v>0</v>
      </c>
      <c r="R42" s="3"/>
      <c r="S42" s="36"/>
      <c r="T42" s="36"/>
      <c r="U42" s="36"/>
      <c r="V42" s="3"/>
      <c r="W42" s="3"/>
      <c r="X42" s="36"/>
      <c r="Y42" s="36"/>
      <c r="Z42" s="3"/>
    </row>
    <row r="43" ht="10.5" customHeight="1">
      <c r="A43" s="37" t="s">
        <v>49</v>
      </c>
      <c r="B43" s="31" t="s">
        <v>50</v>
      </c>
      <c r="C43" s="32">
        <v>280.0</v>
      </c>
      <c r="D43" s="57">
        <v>240.0</v>
      </c>
      <c r="E43" s="58">
        <f t="shared" si="43"/>
        <v>67200</v>
      </c>
      <c r="F43" s="38">
        <v>0.0</v>
      </c>
      <c r="G43" s="38">
        <f t="shared" si="44"/>
        <v>0</v>
      </c>
      <c r="H43" s="38">
        <v>0.0</v>
      </c>
      <c r="I43" s="38">
        <f t="shared" si="45"/>
        <v>0</v>
      </c>
      <c r="J43" s="38">
        <v>0.0</v>
      </c>
      <c r="K43" s="38">
        <f t="shared" si="46"/>
        <v>0</v>
      </c>
      <c r="L43" s="38">
        <v>0.0</v>
      </c>
      <c r="M43" s="38">
        <f t="shared" si="47"/>
        <v>0</v>
      </c>
      <c r="N43" s="38">
        <v>0.0</v>
      </c>
      <c r="O43" s="38">
        <f t="shared" si="48"/>
        <v>0</v>
      </c>
      <c r="P43" s="38">
        <v>0.0</v>
      </c>
      <c r="Q43" s="46">
        <f t="shared" si="49"/>
        <v>0</v>
      </c>
      <c r="R43" s="3"/>
      <c r="S43" s="36"/>
      <c r="T43" s="3"/>
      <c r="U43" s="36"/>
      <c r="V43" s="3"/>
      <c r="W43" s="3"/>
      <c r="X43" s="3"/>
      <c r="Y43" s="36"/>
      <c r="Z43" s="3"/>
    </row>
    <row r="44" ht="10.5" customHeight="1">
      <c r="A44" s="37" t="s">
        <v>51</v>
      </c>
      <c r="B44" s="31" t="s">
        <v>50</v>
      </c>
      <c r="C44" s="32">
        <v>405.0</v>
      </c>
      <c r="D44" s="57">
        <v>240.0</v>
      </c>
      <c r="E44" s="58">
        <f t="shared" si="43"/>
        <v>97200</v>
      </c>
      <c r="F44" s="38">
        <v>0.0</v>
      </c>
      <c r="G44" s="38">
        <f t="shared" si="44"/>
        <v>0</v>
      </c>
      <c r="H44" s="38">
        <v>0.0</v>
      </c>
      <c r="I44" s="38">
        <f t="shared" si="45"/>
        <v>0</v>
      </c>
      <c r="J44" s="38">
        <v>0.0</v>
      </c>
      <c r="K44" s="38">
        <f t="shared" si="46"/>
        <v>0</v>
      </c>
      <c r="L44" s="38">
        <v>0.0</v>
      </c>
      <c r="M44" s="38">
        <f t="shared" si="47"/>
        <v>0</v>
      </c>
      <c r="N44" s="38">
        <v>0.0</v>
      </c>
      <c r="O44" s="38">
        <f t="shared" si="48"/>
        <v>0</v>
      </c>
      <c r="P44" s="38">
        <v>0.0</v>
      </c>
      <c r="Q44" s="46">
        <f t="shared" si="49"/>
        <v>0</v>
      </c>
      <c r="R44" s="3"/>
      <c r="S44" s="36"/>
      <c r="T44" s="3"/>
      <c r="U44" s="36"/>
      <c r="V44" s="3"/>
      <c r="W44" s="3"/>
      <c r="X44" s="3"/>
      <c r="Y44" s="36"/>
      <c r="Z44" s="3"/>
    </row>
    <row r="45" ht="10.5" customHeight="1">
      <c r="A45" s="37" t="s">
        <v>52</v>
      </c>
      <c r="B45" s="31" t="s">
        <v>50</v>
      </c>
      <c r="C45" s="32">
        <v>932.0</v>
      </c>
      <c r="D45" s="57">
        <v>360.0</v>
      </c>
      <c r="E45" s="58">
        <f t="shared" si="43"/>
        <v>335520</v>
      </c>
      <c r="F45" s="38">
        <v>932.0</v>
      </c>
      <c r="G45" s="38">
        <f t="shared" si="44"/>
        <v>335520</v>
      </c>
      <c r="H45" s="38">
        <v>932.0</v>
      </c>
      <c r="I45" s="38">
        <f t="shared" si="45"/>
        <v>335520</v>
      </c>
      <c r="J45" s="38">
        <v>932.0</v>
      </c>
      <c r="K45" s="38">
        <f t="shared" si="46"/>
        <v>335520</v>
      </c>
      <c r="L45" s="38">
        <v>932.0</v>
      </c>
      <c r="M45" s="38">
        <f t="shared" si="47"/>
        <v>335520</v>
      </c>
      <c r="N45" s="38">
        <v>932.0</v>
      </c>
      <c r="O45" s="38">
        <f t="shared" si="48"/>
        <v>335520</v>
      </c>
      <c r="P45" s="38">
        <f>932*14</f>
        <v>13048</v>
      </c>
      <c r="Q45" s="46">
        <f t="shared" si="49"/>
        <v>4697280</v>
      </c>
      <c r="R45" s="3"/>
      <c r="S45" s="36"/>
      <c r="T45" s="3"/>
      <c r="U45" s="36"/>
      <c r="V45" s="3"/>
      <c r="W45" s="3"/>
      <c r="X45" s="3"/>
      <c r="Y45" s="36"/>
      <c r="Z45" s="3"/>
    </row>
    <row r="46" ht="10.5" customHeight="1">
      <c r="A46" s="37" t="s">
        <v>53</v>
      </c>
      <c r="B46" s="31" t="s">
        <v>50</v>
      </c>
      <c r="C46" s="32">
        <v>1350.0</v>
      </c>
      <c r="D46" s="57">
        <v>360.0</v>
      </c>
      <c r="E46" s="58">
        <f t="shared" si="43"/>
        <v>486000</v>
      </c>
      <c r="F46" s="38">
        <v>700.0</v>
      </c>
      <c r="G46" s="38">
        <f t="shared" si="44"/>
        <v>252000</v>
      </c>
      <c r="H46" s="38">
        <v>413.6</v>
      </c>
      <c r="I46" s="38">
        <f t="shared" si="45"/>
        <v>148896</v>
      </c>
      <c r="J46" s="38">
        <v>155.1</v>
      </c>
      <c r="K46" s="38">
        <f t="shared" si="46"/>
        <v>55836</v>
      </c>
      <c r="L46" s="38">
        <v>0.0</v>
      </c>
      <c r="M46" s="38">
        <f t="shared" si="47"/>
        <v>0</v>
      </c>
      <c r="N46" s="38">
        <v>0.0</v>
      </c>
      <c r="O46" s="38">
        <f t="shared" si="48"/>
        <v>0</v>
      </c>
      <c r="P46" s="38">
        <v>0.0</v>
      </c>
      <c r="Q46" s="46">
        <f t="shared" si="49"/>
        <v>0</v>
      </c>
      <c r="R46" s="36"/>
      <c r="S46" s="36"/>
      <c r="T46" s="3"/>
      <c r="U46" s="36"/>
      <c r="V46" s="3"/>
      <c r="W46" s="36"/>
      <c r="X46" s="3"/>
      <c r="Y46" s="36"/>
      <c r="Z46" s="3"/>
    </row>
    <row r="47" ht="10.5" customHeight="1">
      <c r="A47" s="37" t="s">
        <v>54</v>
      </c>
      <c r="B47" s="31" t="s">
        <v>55</v>
      </c>
      <c r="C47" s="32">
        <v>1.0</v>
      </c>
      <c r="D47" s="57">
        <v>20000.0</v>
      </c>
      <c r="E47" s="58">
        <f t="shared" si="43"/>
        <v>20000</v>
      </c>
      <c r="F47" s="38">
        <v>1.0</v>
      </c>
      <c r="G47" s="38">
        <f t="shared" si="44"/>
        <v>20000</v>
      </c>
      <c r="H47" s="38">
        <v>1.0</v>
      </c>
      <c r="I47" s="38">
        <f t="shared" si="45"/>
        <v>20000</v>
      </c>
      <c r="J47" s="38">
        <v>1.0</v>
      </c>
      <c r="K47" s="38">
        <f t="shared" si="46"/>
        <v>20000</v>
      </c>
      <c r="L47" s="38">
        <v>1.0</v>
      </c>
      <c r="M47" s="38">
        <f t="shared" si="47"/>
        <v>20000</v>
      </c>
      <c r="N47" s="38">
        <v>1.0</v>
      </c>
      <c r="O47" s="38">
        <f t="shared" si="48"/>
        <v>20000</v>
      </c>
      <c r="P47" s="38">
        <f>1*14</f>
        <v>14</v>
      </c>
      <c r="Q47" s="46">
        <f t="shared" si="49"/>
        <v>280000</v>
      </c>
      <c r="R47" s="3"/>
      <c r="S47" s="36"/>
      <c r="T47" s="36"/>
      <c r="U47" s="36"/>
      <c r="V47" s="3"/>
      <c r="W47" s="3"/>
      <c r="X47" s="36"/>
      <c r="Y47" s="36"/>
      <c r="Z47" s="3"/>
    </row>
    <row r="48" ht="10.5" customHeight="1">
      <c r="A48" s="37" t="s">
        <v>56</v>
      </c>
      <c r="B48" s="31" t="s">
        <v>55</v>
      </c>
      <c r="C48" s="32">
        <v>2.0</v>
      </c>
      <c r="D48" s="57">
        <v>20000.0</v>
      </c>
      <c r="E48" s="58">
        <f t="shared" si="43"/>
        <v>40000</v>
      </c>
      <c r="F48" s="38">
        <v>2.0</v>
      </c>
      <c r="G48" s="38">
        <f t="shared" si="44"/>
        <v>40000</v>
      </c>
      <c r="H48" s="38">
        <v>2.0</v>
      </c>
      <c r="I48" s="38">
        <f t="shared" si="45"/>
        <v>40000</v>
      </c>
      <c r="J48" s="38">
        <v>0.0</v>
      </c>
      <c r="K48" s="38">
        <f t="shared" si="46"/>
        <v>0</v>
      </c>
      <c r="L48" s="38">
        <v>0.0</v>
      </c>
      <c r="M48" s="38">
        <f t="shared" si="47"/>
        <v>0</v>
      </c>
      <c r="N48" s="38">
        <v>0.0</v>
      </c>
      <c r="O48" s="38">
        <f t="shared" si="48"/>
        <v>0</v>
      </c>
      <c r="P48" s="38">
        <v>0.0</v>
      </c>
      <c r="Q48" s="46">
        <f t="shared" si="49"/>
        <v>0</v>
      </c>
      <c r="R48" s="3"/>
      <c r="S48" s="36"/>
      <c r="T48" s="36"/>
      <c r="U48" s="36"/>
      <c r="V48" s="3"/>
      <c r="W48" s="3"/>
      <c r="X48" s="36"/>
      <c r="Y48" s="36"/>
      <c r="Z48" s="3"/>
    </row>
    <row r="49" ht="10.5" customHeight="1">
      <c r="A49" s="37" t="s">
        <v>57</v>
      </c>
      <c r="B49" s="31" t="s">
        <v>50</v>
      </c>
      <c r="C49" s="32">
        <v>280.0</v>
      </c>
      <c r="D49" s="57">
        <v>1660.0</v>
      </c>
      <c r="E49" s="58">
        <f t="shared" ref="E49:E62" si="50">C49*$D49</f>
        <v>464800</v>
      </c>
      <c r="F49" s="38">
        <v>373.0</v>
      </c>
      <c r="G49" s="38">
        <f t="shared" ref="G49:G62" si="51">+D49*F49</f>
        <v>619180</v>
      </c>
      <c r="H49" s="38">
        <v>373.0</v>
      </c>
      <c r="I49" s="38">
        <f t="shared" ref="I49:I62" si="52">+D49*H49</f>
        <v>619180</v>
      </c>
      <c r="J49" s="38">
        <v>373.0</v>
      </c>
      <c r="K49" s="38">
        <f t="shared" si="46"/>
        <v>619180</v>
      </c>
      <c r="L49" s="38">
        <v>373.0</v>
      </c>
      <c r="M49" s="38">
        <f>L49*D49</f>
        <v>619180</v>
      </c>
      <c r="N49" s="38">
        <v>373.0</v>
      </c>
      <c r="O49" s="38">
        <f>N49*D49</f>
        <v>619180</v>
      </c>
      <c r="P49" s="38">
        <f>373*14</f>
        <v>5222</v>
      </c>
      <c r="Q49" s="46">
        <f t="shared" si="49"/>
        <v>8668520</v>
      </c>
      <c r="R49" s="3" t="s">
        <v>58</v>
      </c>
      <c r="S49" s="36"/>
      <c r="T49" s="36"/>
      <c r="U49" s="36"/>
      <c r="V49" s="3"/>
      <c r="W49" s="3"/>
      <c r="X49" s="36"/>
      <c r="Y49" s="36"/>
      <c r="Z49" s="3"/>
    </row>
    <row r="50" ht="10.5" customHeight="1">
      <c r="A50" s="37" t="s">
        <v>59</v>
      </c>
      <c r="B50" s="31" t="s">
        <v>50</v>
      </c>
      <c r="C50" s="32">
        <v>648.0</v>
      </c>
      <c r="D50" s="57">
        <v>1660.0</v>
      </c>
      <c r="E50" s="58">
        <f t="shared" si="50"/>
        <v>1075680</v>
      </c>
      <c r="F50" s="38">
        <v>420.0</v>
      </c>
      <c r="G50" s="38">
        <f t="shared" si="51"/>
        <v>697200</v>
      </c>
      <c r="H50" s="38">
        <v>420.0</v>
      </c>
      <c r="I50" s="38">
        <f t="shared" si="52"/>
        <v>697200</v>
      </c>
      <c r="J50" s="38">
        <v>210.0</v>
      </c>
      <c r="K50" s="38">
        <f t="shared" si="46"/>
        <v>348600</v>
      </c>
      <c r="L50" s="38">
        <v>0.0</v>
      </c>
      <c r="M50" s="38">
        <v>0.0</v>
      </c>
      <c r="N50" s="38">
        <v>0.0</v>
      </c>
      <c r="O50" s="38">
        <v>0.0</v>
      </c>
      <c r="P50" s="38">
        <v>0.0</v>
      </c>
      <c r="Q50" s="46">
        <v>0.0</v>
      </c>
      <c r="R50" s="3"/>
      <c r="S50" s="36"/>
      <c r="T50" s="36"/>
      <c r="U50" s="36"/>
      <c r="V50" s="3"/>
      <c r="W50" s="3"/>
      <c r="X50" s="36"/>
      <c r="Y50" s="36"/>
      <c r="Z50" s="3"/>
    </row>
    <row r="51" ht="10.5" customHeight="1">
      <c r="A51" s="37" t="s">
        <v>60</v>
      </c>
      <c r="B51" s="31" t="s">
        <v>50</v>
      </c>
      <c r="C51" s="32">
        <v>2.0</v>
      </c>
      <c r="D51" s="57">
        <v>8000.0</v>
      </c>
      <c r="E51" s="58">
        <f t="shared" si="50"/>
        <v>16000</v>
      </c>
      <c r="F51" s="38">
        <v>1.0</v>
      </c>
      <c r="G51" s="38">
        <f t="shared" si="51"/>
        <v>8000</v>
      </c>
      <c r="H51" s="38">
        <v>1.0</v>
      </c>
      <c r="I51" s="38">
        <f t="shared" si="52"/>
        <v>8000</v>
      </c>
      <c r="J51" s="38">
        <v>1.0</v>
      </c>
      <c r="K51" s="38">
        <f t="shared" si="46"/>
        <v>8000</v>
      </c>
      <c r="L51" s="38">
        <v>1.0</v>
      </c>
      <c r="M51" s="38">
        <v>8000.0</v>
      </c>
      <c r="N51" s="38">
        <v>1.0</v>
      </c>
      <c r="O51" s="38">
        <v>8000.0</v>
      </c>
      <c r="P51" s="38">
        <v>14.0</v>
      </c>
      <c r="Q51" s="46">
        <f>+P51*D51</f>
        <v>112000</v>
      </c>
      <c r="R51" s="3"/>
      <c r="S51" s="36"/>
      <c r="T51" s="36"/>
      <c r="U51" s="36"/>
      <c r="V51" s="3"/>
      <c r="W51" s="3"/>
      <c r="X51" s="36"/>
      <c r="Y51" s="36"/>
      <c r="Z51" s="3"/>
    </row>
    <row r="52" ht="10.5" customHeight="1">
      <c r="A52" s="37" t="s">
        <v>61</v>
      </c>
      <c r="B52" s="31" t="s">
        <v>50</v>
      </c>
      <c r="C52" s="32">
        <v>3.0</v>
      </c>
      <c r="D52" s="57">
        <v>8000.0</v>
      </c>
      <c r="E52" s="58">
        <f t="shared" si="50"/>
        <v>24000</v>
      </c>
      <c r="F52" s="38">
        <v>2.0</v>
      </c>
      <c r="G52" s="38">
        <f t="shared" si="51"/>
        <v>16000</v>
      </c>
      <c r="H52" s="38">
        <v>2.0</v>
      </c>
      <c r="I52" s="38">
        <f t="shared" si="52"/>
        <v>16000</v>
      </c>
      <c r="J52" s="38">
        <v>0.0</v>
      </c>
      <c r="K52" s="38">
        <f t="shared" si="46"/>
        <v>0</v>
      </c>
      <c r="L52" s="38">
        <v>0.0</v>
      </c>
      <c r="M52" s="38">
        <v>0.0</v>
      </c>
      <c r="N52" s="38">
        <v>0.0</v>
      </c>
      <c r="O52" s="38">
        <v>0.0</v>
      </c>
      <c r="P52" s="38">
        <v>0.0</v>
      </c>
      <c r="Q52" s="46">
        <v>0.0</v>
      </c>
      <c r="R52" s="3"/>
      <c r="S52" s="36"/>
      <c r="T52" s="36"/>
      <c r="U52" s="36"/>
      <c r="V52" s="3"/>
      <c r="W52" s="3"/>
      <c r="X52" s="36"/>
      <c r="Y52" s="36"/>
      <c r="Z52" s="3"/>
    </row>
    <row r="53" ht="10.5" customHeight="1">
      <c r="A53" s="37" t="s">
        <v>62</v>
      </c>
      <c r="B53" s="31" t="s">
        <v>50</v>
      </c>
      <c r="C53" s="32">
        <v>2.0</v>
      </c>
      <c r="D53" s="57">
        <v>12000.0</v>
      </c>
      <c r="E53" s="58">
        <f t="shared" si="50"/>
        <v>24000</v>
      </c>
      <c r="F53" s="38">
        <v>1.0</v>
      </c>
      <c r="G53" s="38">
        <f t="shared" si="51"/>
        <v>12000</v>
      </c>
      <c r="H53" s="38">
        <v>2.0</v>
      </c>
      <c r="I53" s="38">
        <f t="shared" si="52"/>
        <v>24000</v>
      </c>
      <c r="J53" s="38">
        <v>1.0</v>
      </c>
      <c r="K53" s="38">
        <f t="shared" si="46"/>
        <v>12000</v>
      </c>
      <c r="L53" s="38">
        <v>1.0</v>
      </c>
      <c r="M53" s="38">
        <v>12000.0</v>
      </c>
      <c r="N53" s="38">
        <v>1.0</v>
      </c>
      <c r="O53" s="38">
        <v>12000.0</v>
      </c>
      <c r="P53" s="38">
        <v>14.0</v>
      </c>
      <c r="Q53" s="46">
        <f>+P53*D53</f>
        <v>168000</v>
      </c>
      <c r="R53" s="3"/>
      <c r="S53" s="36"/>
      <c r="T53" s="36"/>
      <c r="U53" s="36"/>
      <c r="V53" s="3"/>
      <c r="W53" s="3"/>
      <c r="X53" s="36"/>
      <c r="Y53" s="36"/>
      <c r="Z53" s="3"/>
    </row>
    <row r="54" ht="10.5" customHeight="1">
      <c r="A54" s="37" t="s">
        <v>63</v>
      </c>
      <c r="B54" s="31" t="s">
        <v>50</v>
      </c>
      <c r="C54" s="32">
        <v>3.0</v>
      </c>
      <c r="D54" s="57">
        <v>12000.0</v>
      </c>
      <c r="E54" s="58">
        <f t="shared" si="50"/>
        <v>36000</v>
      </c>
      <c r="F54" s="38">
        <v>2.0</v>
      </c>
      <c r="G54" s="38">
        <f t="shared" si="51"/>
        <v>24000</v>
      </c>
      <c r="H54" s="38">
        <v>2.0</v>
      </c>
      <c r="I54" s="38">
        <f t="shared" si="52"/>
        <v>24000</v>
      </c>
      <c r="J54" s="38">
        <v>2.0</v>
      </c>
      <c r="K54" s="38">
        <f t="shared" si="46"/>
        <v>24000</v>
      </c>
      <c r="L54" s="38">
        <v>0.0</v>
      </c>
      <c r="M54" s="38">
        <v>0.0</v>
      </c>
      <c r="N54" s="38">
        <v>0.0</v>
      </c>
      <c r="O54" s="38">
        <v>0.0</v>
      </c>
      <c r="P54" s="38">
        <v>0.0</v>
      </c>
      <c r="Q54" s="46">
        <v>0.0</v>
      </c>
      <c r="R54" s="3"/>
      <c r="S54" s="36"/>
      <c r="T54" s="36"/>
      <c r="U54" s="36"/>
      <c r="V54" s="3"/>
      <c r="W54" s="3"/>
      <c r="X54" s="36"/>
      <c r="Y54" s="36"/>
      <c r="Z54" s="3"/>
    </row>
    <row r="55" ht="10.5" customHeight="1">
      <c r="A55" s="37" t="s">
        <v>64</v>
      </c>
      <c r="B55" s="31" t="s">
        <v>65</v>
      </c>
      <c r="C55" s="32">
        <v>1.0</v>
      </c>
      <c r="D55" s="57">
        <v>8000.0</v>
      </c>
      <c r="E55" s="58">
        <f t="shared" si="50"/>
        <v>8000</v>
      </c>
      <c r="F55" s="38"/>
      <c r="G55" s="38">
        <f t="shared" si="51"/>
        <v>0</v>
      </c>
      <c r="H55" s="38">
        <v>2.0</v>
      </c>
      <c r="I55" s="38">
        <f t="shared" si="52"/>
        <v>16000</v>
      </c>
      <c r="J55" s="38">
        <v>3.0</v>
      </c>
      <c r="K55" s="38">
        <f t="shared" si="46"/>
        <v>24000</v>
      </c>
      <c r="L55" s="38">
        <v>3.0</v>
      </c>
      <c r="M55" s="38">
        <v>24000.0</v>
      </c>
      <c r="N55" s="38">
        <v>3.0</v>
      </c>
      <c r="O55" s="38">
        <v>24000.0</v>
      </c>
      <c r="P55" s="38">
        <v>42.0</v>
      </c>
      <c r="Q55" s="46">
        <f>+P55*D55</f>
        <v>336000</v>
      </c>
      <c r="R55" s="3" t="s">
        <v>58</v>
      </c>
      <c r="S55" s="36"/>
      <c r="T55" s="36"/>
      <c r="U55" s="36"/>
      <c r="V55" s="3"/>
      <c r="W55" s="3"/>
      <c r="X55" s="36"/>
      <c r="Y55" s="36"/>
      <c r="Z55" s="3"/>
    </row>
    <row r="56" ht="10.5" customHeight="1">
      <c r="A56" s="37" t="s">
        <v>66</v>
      </c>
      <c r="B56" s="31" t="s">
        <v>55</v>
      </c>
      <c r="C56" s="32">
        <v>3.0</v>
      </c>
      <c r="D56" s="57">
        <v>90000.0</v>
      </c>
      <c r="E56" s="58">
        <f t="shared" si="50"/>
        <v>270000</v>
      </c>
      <c r="F56" s="38">
        <v>3.0</v>
      </c>
      <c r="G56" s="38">
        <f t="shared" si="51"/>
        <v>270000</v>
      </c>
      <c r="H56" s="38">
        <v>3.0</v>
      </c>
      <c r="I56" s="38">
        <f t="shared" si="52"/>
        <v>270000</v>
      </c>
      <c r="J56" s="38">
        <v>2.0</v>
      </c>
      <c r="K56" s="38">
        <f t="shared" si="46"/>
        <v>180000</v>
      </c>
      <c r="L56" s="38"/>
      <c r="M56" s="38"/>
      <c r="N56" s="38"/>
      <c r="O56" s="38"/>
      <c r="P56" s="38"/>
      <c r="Q56" s="46"/>
      <c r="R56" s="3"/>
      <c r="S56" s="36"/>
      <c r="T56" s="36"/>
      <c r="U56" s="36"/>
      <c r="V56" s="3"/>
      <c r="W56" s="3"/>
      <c r="X56" s="36"/>
      <c r="Y56" s="36"/>
      <c r="Z56" s="3"/>
    </row>
    <row r="57" ht="10.5" customHeight="1">
      <c r="A57" s="37" t="s">
        <v>67</v>
      </c>
      <c r="B57" s="31" t="s">
        <v>55</v>
      </c>
      <c r="C57" s="32">
        <v>2.0</v>
      </c>
      <c r="D57" s="57">
        <v>10500.0</v>
      </c>
      <c r="E57" s="58">
        <f t="shared" si="50"/>
        <v>21000</v>
      </c>
      <c r="F57" s="38">
        <v>1.0</v>
      </c>
      <c r="G57" s="38">
        <f t="shared" si="51"/>
        <v>10500</v>
      </c>
      <c r="H57" s="38">
        <v>0.0</v>
      </c>
      <c r="I57" s="38">
        <f t="shared" si="52"/>
        <v>0</v>
      </c>
      <c r="J57" s="38">
        <v>0.0</v>
      </c>
      <c r="K57" s="38">
        <f t="shared" si="46"/>
        <v>0</v>
      </c>
      <c r="L57" s="38">
        <v>0.0</v>
      </c>
      <c r="M57" s="38">
        <v>0.0</v>
      </c>
      <c r="N57" s="38">
        <v>0.0</v>
      </c>
      <c r="O57" s="38">
        <v>0.0</v>
      </c>
      <c r="P57" s="38">
        <v>0.0</v>
      </c>
      <c r="Q57" s="46">
        <v>0.0</v>
      </c>
      <c r="R57" s="3"/>
      <c r="S57" s="36"/>
      <c r="T57" s="36"/>
      <c r="U57" s="36"/>
      <c r="V57" s="3"/>
      <c r="W57" s="3"/>
      <c r="X57" s="36"/>
      <c r="Y57" s="36"/>
      <c r="Z57" s="3"/>
    </row>
    <row r="58" ht="10.5" customHeight="1">
      <c r="A58" s="37" t="s">
        <v>68</v>
      </c>
      <c r="B58" s="31" t="s">
        <v>55</v>
      </c>
      <c r="C58" s="32">
        <v>2.0</v>
      </c>
      <c r="D58" s="57">
        <v>10500.0</v>
      </c>
      <c r="E58" s="58">
        <f t="shared" si="50"/>
        <v>21000</v>
      </c>
      <c r="F58" s="38">
        <v>1.0</v>
      </c>
      <c r="G58" s="38">
        <f t="shared" si="51"/>
        <v>10500</v>
      </c>
      <c r="H58" s="38">
        <v>0.0</v>
      </c>
      <c r="I58" s="38">
        <f t="shared" si="52"/>
        <v>0</v>
      </c>
      <c r="J58" s="38">
        <v>0.0</v>
      </c>
      <c r="K58" s="38">
        <f t="shared" si="46"/>
        <v>0</v>
      </c>
      <c r="L58" s="38">
        <v>0.0</v>
      </c>
      <c r="M58" s="38">
        <v>0.0</v>
      </c>
      <c r="N58" s="38">
        <v>0.0</v>
      </c>
      <c r="O58" s="38">
        <v>0.0</v>
      </c>
      <c r="P58" s="38">
        <v>0.0</v>
      </c>
      <c r="Q58" s="46">
        <v>0.0</v>
      </c>
      <c r="R58" s="3"/>
      <c r="S58" s="36"/>
      <c r="T58" s="36"/>
      <c r="U58" s="36"/>
      <c r="V58" s="3"/>
      <c r="W58" s="3"/>
      <c r="X58" s="36"/>
      <c r="Y58" s="36"/>
      <c r="Z58" s="3"/>
    </row>
    <row r="59" ht="10.5" customHeight="1">
      <c r="A59" s="37" t="s">
        <v>69</v>
      </c>
      <c r="B59" s="31" t="s">
        <v>55</v>
      </c>
      <c r="C59" s="32">
        <v>2.0</v>
      </c>
      <c r="D59" s="57">
        <v>20000.0</v>
      </c>
      <c r="E59" s="58">
        <f t="shared" si="50"/>
        <v>40000</v>
      </c>
      <c r="F59" s="38">
        <v>0.75</v>
      </c>
      <c r="G59" s="38">
        <f t="shared" si="51"/>
        <v>15000</v>
      </c>
      <c r="H59" s="38">
        <v>0.5</v>
      </c>
      <c r="I59" s="38">
        <f t="shared" si="52"/>
        <v>10000</v>
      </c>
      <c r="J59" s="38">
        <v>0.75</v>
      </c>
      <c r="K59" s="38">
        <f t="shared" si="46"/>
        <v>15000</v>
      </c>
      <c r="L59" s="38">
        <v>0.5</v>
      </c>
      <c r="M59" s="38">
        <v>10000.0</v>
      </c>
      <c r="N59" s="38">
        <v>0.5</v>
      </c>
      <c r="O59" s="38">
        <v>10000.0</v>
      </c>
      <c r="P59" s="38">
        <v>7.0</v>
      </c>
      <c r="Q59" s="46">
        <f>+P59*D59</f>
        <v>140000</v>
      </c>
      <c r="R59" s="3"/>
      <c r="S59" s="36"/>
      <c r="T59" s="36"/>
      <c r="U59" s="36"/>
      <c r="V59" s="3"/>
      <c r="W59" s="3"/>
      <c r="X59" s="36"/>
      <c r="Y59" s="36"/>
      <c r="Z59" s="3"/>
    </row>
    <row r="60" ht="10.5" customHeight="1">
      <c r="A60" s="37" t="s">
        <v>70</v>
      </c>
      <c r="B60" s="31" t="s">
        <v>55</v>
      </c>
      <c r="C60" s="32">
        <v>2.0</v>
      </c>
      <c r="D60" s="57">
        <v>20000.0</v>
      </c>
      <c r="E60" s="58">
        <f t="shared" si="50"/>
        <v>40000</v>
      </c>
      <c r="F60" s="38">
        <v>2.0</v>
      </c>
      <c r="G60" s="38">
        <f t="shared" si="51"/>
        <v>40000</v>
      </c>
      <c r="H60" s="38">
        <v>1.0</v>
      </c>
      <c r="I60" s="38">
        <f t="shared" si="52"/>
        <v>20000</v>
      </c>
      <c r="J60" s="38">
        <v>0.0</v>
      </c>
      <c r="K60" s="38">
        <f t="shared" si="46"/>
        <v>0</v>
      </c>
      <c r="L60" s="38">
        <v>0.0</v>
      </c>
      <c r="M60" s="38">
        <v>0.0</v>
      </c>
      <c r="N60" s="38">
        <v>0.0</v>
      </c>
      <c r="O60" s="38">
        <v>0.0</v>
      </c>
      <c r="P60" s="38">
        <v>0.0</v>
      </c>
      <c r="Q60" s="46">
        <v>0.0</v>
      </c>
      <c r="R60" s="3"/>
      <c r="S60" s="36"/>
      <c r="T60" s="36"/>
      <c r="U60" s="36"/>
      <c r="V60" s="3"/>
      <c r="W60" s="3"/>
      <c r="X60" s="36"/>
      <c r="Y60" s="36"/>
      <c r="Z60" s="3"/>
    </row>
    <row r="61" ht="10.5" customHeight="1">
      <c r="A61" s="59" t="s">
        <v>71</v>
      </c>
      <c r="B61" s="31" t="s">
        <v>72</v>
      </c>
      <c r="C61" s="32">
        <v>289.0</v>
      </c>
      <c r="D61" s="57">
        <v>280.5</v>
      </c>
      <c r="E61" s="58">
        <f t="shared" si="50"/>
        <v>81064.5</v>
      </c>
      <c r="F61" s="38">
        <v>1300.0</v>
      </c>
      <c r="G61" s="38">
        <f t="shared" si="51"/>
        <v>364650</v>
      </c>
      <c r="H61" s="38">
        <v>1013.0</v>
      </c>
      <c r="I61" s="38">
        <f t="shared" si="52"/>
        <v>284146.5</v>
      </c>
      <c r="J61" s="38">
        <v>505.0</v>
      </c>
      <c r="K61" s="38">
        <f t="shared" si="46"/>
        <v>141652.5</v>
      </c>
      <c r="L61" s="38"/>
      <c r="M61" s="38">
        <v>0.0</v>
      </c>
      <c r="N61" s="38"/>
      <c r="O61" s="38"/>
      <c r="P61" s="38"/>
      <c r="Q61" s="46"/>
      <c r="R61" s="36"/>
      <c r="S61" s="36"/>
      <c r="T61" s="36"/>
      <c r="U61" s="36"/>
      <c r="V61" s="36"/>
      <c r="W61" s="36"/>
      <c r="X61" s="36"/>
      <c r="Y61" s="36"/>
      <c r="Z61" s="36"/>
    </row>
    <row r="62" ht="10.5" customHeight="1">
      <c r="A62" s="37" t="s">
        <v>73</v>
      </c>
      <c r="B62" s="31" t="s">
        <v>72</v>
      </c>
      <c r="C62" s="38"/>
      <c r="D62" s="57">
        <v>2000.0</v>
      </c>
      <c r="E62" s="58">
        <f t="shared" si="50"/>
        <v>0</v>
      </c>
      <c r="F62" s="38">
        <v>5.0</v>
      </c>
      <c r="G62" s="38">
        <f t="shared" si="51"/>
        <v>10000</v>
      </c>
      <c r="H62" s="38">
        <v>12.0</v>
      </c>
      <c r="I62" s="38">
        <f t="shared" si="52"/>
        <v>24000</v>
      </c>
      <c r="J62" s="38">
        <v>8.0</v>
      </c>
      <c r="K62" s="38">
        <f t="shared" si="46"/>
        <v>16000</v>
      </c>
      <c r="L62" s="38">
        <v>6.0</v>
      </c>
      <c r="M62" s="38">
        <f>L62*D62</f>
        <v>12000</v>
      </c>
      <c r="N62" s="38">
        <v>15.0</v>
      </c>
      <c r="O62" s="38">
        <f>D62*N62</f>
        <v>30000</v>
      </c>
      <c r="P62" s="38">
        <f>10*14</f>
        <v>140</v>
      </c>
      <c r="Q62" s="46">
        <f>P62*D62</f>
        <v>280000</v>
      </c>
      <c r="R62" s="3"/>
      <c r="S62" s="36"/>
      <c r="T62" s="36"/>
      <c r="U62" s="36"/>
      <c r="V62" s="3"/>
      <c r="W62" s="3"/>
      <c r="X62" s="36"/>
      <c r="Y62" s="36"/>
      <c r="Z62" s="3"/>
    </row>
    <row r="63" ht="10.5" customHeight="1">
      <c r="A63" s="37" t="s">
        <v>74</v>
      </c>
      <c r="B63" s="31" t="s">
        <v>75</v>
      </c>
      <c r="C63" s="60">
        <v>1.0</v>
      </c>
      <c r="D63" s="57">
        <v>100000.0</v>
      </c>
      <c r="E63" s="58">
        <f>C63*D63</f>
        <v>100000</v>
      </c>
      <c r="F63" s="38">
        <v>0.0</v>
      </c>
      <c r="G63" s="38">
        <f>+F63*D63</f>
        <v>0</v>
      </c>
      <c r="H63" s="38">
        <v>0.0</v>
      </c>
      <c r="I63" s="38">
        <f>+H63*D63</f>
        <v>0</v>
      </c>
      <c r="J63" s="38">
        <v>0.0</v>
      </c>
      <c r="K63" s="38">
        <f t="shared" si="46"/>
        <v>0</v>
      </c>
      <c r="L63" s="38">
        <v>0.0</v>
      </c>
      <c r="M63" s="38">
        <f>+L63*D63</f>
        <v>0</v>
      </c>
      <c r="N63" s="38">
        <v>0.0</v>
      </c>
      <c r="O63" s="38">
        <f>+N63*D63</f>
        <v>0</v>
      </c>
      <c r="P63" s="38">
        <v>0.0</v>
      </c>
      <c r="Q63" s="46">
        <f>+P63*D63</f>
        <v>0</v>
      </c>
      <c r="R63" s="3"/>
      <c r="S63" s="36"/>
      <c r="T63" s="36"/>
      <c r="U63" s="36"/>
      <c r="V63" s="3"/>
      <c r="W63" s="3"/>
      <c r="X63" s="36"/>
      <c r="Y63" s="36"/>
      <c r="Z63" s="3"/>
    </row>
    <row r="64" ht="10.5" customHeight="1">
      <c r="A64" s="53" t="s">
        <v>76</v>
      </c>
      <c r="B64" s="48"/>
      <c r="C64" s="49">
        <f>SUM(C42:C63)</f>
        <v>4211</v>
      </c>
      <c r="D64" s="49"/>
      <c r="E64" s="49">
        <f t="shared" ref="E64:Q64" si="53">SUM(E42:E63)</f>
        <v>3367464.5</v>
      </c>
      <c r="F64" s="49">
        <f t="shared" si="53"/>
        <v>3746.75</v>
      </c>
      <c r="G64" s="49">
        <f t="shared" si="53"/>
        <v>2744550</v>
      </c>
      <c r="H64" s="49">
        <f t="shared" si="53"/>
        <v>3180.1</v>
      </c>
      <c r="I64" s="49">
        <f t="shared" si="53"/>
        <v>2556942.5</v>
      </c>
      <c r="J64" s="49">
        <f t="shared" si="53"/>
        <v>2193.85</v>
      </c>
      <c r="K64" s="49">
        <f t="shared" si="53"/>
        <v>1799788.5</v>
      </c>
      <c r="L64" s="49">
        <f t="shared" si="53"/>
        <v>1317.5</v>
      </c>
      <c r="M64" s="49">
        <f t="shared" si="53"/>
        <v>1040700</v>
      </c>
      <c r="N64" s="49">
        <f t="shared" si="53"/>
        <v>1326.5</v>
      </c>
      <c r="O64" s="49">
        <f t="shared" si="53"/>
        <v>1058700</v>
      </c>
      <c r="P64" s="49">
        <f t="shared" si="53"/>
        <v>18501</v>
      </c>
      <c r="Q64" s="50">
        <f t="shared" si="53"/>
        <v>14681800</v>
      </c>
      <c r="R64" s="3"/>
      <c r="S64" s="36"/>
      <c r="T64" s="36"/>
      <c r="U64" s="36"/>
      <c r="V64" s="3"/>
      <c r="W64" s="3"/>
      <c r="X64" s="36"/>
      <c r="Y64" s="36"/>
      <c r="Z64" s="3"/>
    </row>
    <row r="65" ht="15.75" customHeight="1">
      <c r="A65" s="26" t="s">
        <v>77</v>
      </c>
      <c r="B65" s="27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2"/>
      <c r="R65" s="3"/>
      <c r="S65" s="36"/>
      <c r="T65" s="3"/>
      <c r="U65" s="36"/>
      <c r="V65" s="3"/>
      <c r="W65" s="3"/>
      <c r="X65" s="3"/>
      <c r="Y65" s="36"/>
      <c r="Z65" s="3"/>
    </row>
    <row r="66" ht="10.5" customHeight="1">
      <c r="A66" s="37" t="s">
        <v>78</v>
      </c>
      <c r="B66" s="31" t="s">
        <v>79</v>
      </c>
      <c r="C66" s="38">
        <v>1000.0</v>
      </c>
      <c r="D66" s="58">
        <v>1800.0</v>
      </c>
      <c r="E66" s="38">
        <f t="shared" ref="E66:E69" si="54">C66*D66</f>
        <v>1800000</v>
      </c>
      <c r="F66" s="60">
        <v>0.0</v>
      </c>
      <c r="G66" s="38">
        <f t="shared" ref="G66:G69" si="55">+F66*D66</f>
        <v>0</v>
      </c>
      <c r="H66" s="60">
        <v>0.0</v>
      </c>
      <c r="I66" s="38">
        <f t="shared" ref="I66:I69" si="56">+H66*D66</f>
        <v>0</v>
      </c>
      <c r="J66" s="60">
        <v>0.0</v>
      </c>
      <c r="K66" s="38">
        <f t="shared" ref="K66:K69" si="57">+J66*D66</f>
        <v>0</v>
      </c>
      <c r="L66" s="60">
        <v>0.0</v>
      </c>
      <c r="M66" s="38">
        <f t="shared" ref="M66:M67" si="58">+L66*J66</f>
        <v>0</v>
      </c>
      <c r="N66" s="60">
        <v>0.0</v>
      </c>
      <c r="O66" s="38">
        <f t="shared" ref="O66:O69" si="59">+N66*D66</f>
        <v>0</v>
      </c>
      <c r="P66" s="60">
        <v>0.0</v>
      </c>
      <c r="Q66" s="46">
        <f t="shared" ref="Q66:Q67" si="60">+P66*N66</f>
        <v>0</v>
      </c>
      <c r="R66" s="64"/>
      <c r="S66" s="36"/>
      <c r="T66" s="36"/>
      <c r="U66" s="36"/>
      <c r="V66" s="3"/>
      <c r="W66" s="64"/>
      <c r="X66" s="36"/>
      <c r="Y66" s="36"/>
      <c r="Z66" s="3"/>
    </row>
    <row r="67" ht="10.5" customHeight="1">
      <c r="A67" s="37" t="s">
        <v>80</v>
      </c>
      <c r="B67" s="31" t="s">
        <v>81</v>
      </c>
      <c r="C67" s="38">
        <v>1450.0</v>
      </c>
      <c r="D67" s="58">
        <v>600.0</v>
      </c>
      <c r="E67" s="38">
        <f t="shared" si="54"/>
        <v>870000</v>
      </c>
      <c r="F67" s="38">
        <v>0.0</v>
      </c>
      <c r="G67" s="38">
        <f t="shared" si="55"/>
        <v>0</v>
      </c>
      <c r="H67" s="38">
        <v>0.0</v>
      </c>
      <c r="I67" s="38">
        <f t="shared" si="56"/>
        <v>0</v>
      </c>
      <c r="J67" s="38">
        <v>0.0</v>
      </c>
      <c r="K67" s="38">
        <f t="shared" si="57"/>
        <v>0</v>
      </c>
      <c r="L67" s="38">
        <v>0.0</v>
      </c>
      <c r="M67" s="38">
        <f t="shared" si="58"/>
        <v>0</v>
      </c>
      <c r="N67" s="38">
        <v>0.0</v>
      </c>
      <c r="O67" s="38">
        <f t="shared" si="59"/>
        <v>0</v>
      </c>
      <c r="P67" s="38">
        <v>0.0</v>
      </c>
      <c r="Q67" s="46">
        <f t="shared" si="60"/>
        <v>0</v>
      </c>
      <c r="R67" s="65"/>
      <c r="S67" s="36"/>
      <c r="T67" s="36"/>
      <c r="U67" s="36"/>
      <c r="V67" s="3"/>
      <c r="W67" s="65"/>
      <c r="X67" s="36"/>
      <c r="Y67" s="36"/>
      <c r="Z67" s="3"/>
    </row>
    <row r="68" ht="10.5" customHeight="1">
      <c r="A68" s="37" t="s">
        <v>82</v>
      </c>
      <c r="B68" s="31" t="s">
        <v>75</v>
      </c>
      <c r="C68" s="60">
        <v>1.0</v>
      </c>
      <c r="D68" s="58">
        <f>2.5*150000*1/5</f>
        <v>75000</v>
      </c>
      <c r="E68" s="38">
        <f t="shared" si="54"/>
        <v>75000</v>
      </c>
      <c r="F68" s="38">
        <v>0.0</v>
      </c>
      <c r="G68" s="38">
        <f t="shared" si="55"/>
        <v>0</v>
      </c>
      <c r="H68" s="38">
        <v>0.0</v>
      </c>
      <c r="I68" s="38">
        <f t="shared" si="56"/>
        <v>0</v>
      </c>
      <c r="J68" s="38">
        <v>0.0</v>
      </c>
      <c r="K68" s="38">
        <f t="shared" si="57"/>
        <v>0</v>
      </c>
      <c r="L68" s="38">
        <v>0.0</v>
      </c>
      <c r="M68" s="38">
        <f t="shared" ref="M68:M69" si="61">+L68*D68</f>
        <v>0</v>
      </c>
      <c r="N68" s="38">
        <v>0.0</v>
      </c>
      <c r="O68" s="38">
        <f t="shared" si="59"/>
        <v>0</v>
      </c>
      <c r="P68" s="38">
        <v>0.0</v>
      </c>
      <c r="Q68" s="46">
        <f t="shared" ref="Q68:Q69" si="62">+P68*D68</f>
        <v>0</v>
      </c>
      <c r="R68" s="3"/>
      <c r="S68" s="36"/>
      <c r="T68" s="3"/>
      <c r="U68" s="36"/>
      <c r="V68" s="3"/>
      <c r="W68" s="3"/>
      <c r="X68" s="3"/>
      <c r="Y68" s="36"/>
      <c r="Z68" s="3"/>
    </row>
    <row r="69" ht="10.5" customHeight="1">
      <c r="A69" s="37" t="s">
        <v>83</v>
      </c>
      <c r="B69" s="31" t="s">
        <v>75</v>
      </c>
      <c r="C69" s="60">
        <v>1.0</v>
      </c>
      <c r="D69" s="58">
        <f>3*150000*1/5</f>
        <v>90000</v>
      </c>
      <c r="E69" s="38">
        <f t="shared" si="54"/>
        <v>90000</v>
      </c>
      <c r="F69" s="38">
        <f>+F66+F67</f>
        <v>0</v>
      </c>
      <c r="G69" s="38">
        <f t="shared" si="55"/>
        <v>0</v>
      </c>
      <c r="H69" s="38">
        <f>+H66+H67</f>
        <v>0</v>
      </c>
      <c r="I69" s="38">
        <f t="shared" si="56"/>
        <v>0</v>
      </c>
      <c r="J69" s="38">
        <v>0.0</v>
      </c>
      <c r="K69" s="38">
        <f t="shared" si="57"/>
        <v>0</v>
      </c>
      <c r="L69" s="38">
        <v>0.0</v>
      </c>
      <c r="M69" s="38">
        <f t="shared" si="61"/>
        <v>0</v>
      </c>
      <c r="N69" s="38">
        <v>0.0</v>
      </c>
      <c r="O69" s="38">
        <f t="shared" si="59"/>
        <v>0</v>
      </c>
      <c r="P69" s="38">
        <v>0.0</v>
      </c>
      <c r="Q69" s="46">
        <f t="shared" si="62"/>
        <v>0</v>
      </c>
      <c r="R69" s="65"/>
      <c r="S69" s="36"/>
      <c r="T69" s="3"/>
      <c r="U69" s="36"/>
      <c r="V69" s="3"/>
      <c r="W69" s="65"/>
      <c r="X69" s="3"/>
      <c r="Y69" s="36"/>
      <c r="Z69" s="3"/>
    </row>
    <row r="70" ht="10.5" customHeight="1">
      <c r="A70" s="53" t="s">
        <v>84</v>
      </c>
      <c r="B70" s="48"/>
      <c r="C70" s="49"/>
      <c r="D70" s="49"/>
      <c r="E70" s="49">
        <f>SUM(E66:E69)</f>
        <v>2835000</v>
      </c>
      <c r="F70" s="49"/>
      <c r="G70" s="49">
        <f>SUM(G66:G69)</f>
        <v>0</v>
      </c>
      <c r="H70" s="49"/>
      <c r="I70" s="49">
        <f>SUM(I66:I69)</f>
        <v>0</v>
      </c>
      <c r="J70" s="49"/>
      <c r="K70" s="49">
        <f>SUM(K66:K69)</f>
        <v>0</v>
      </c>
      <c r="L70" s="49"/>
      <c r="M70" s="49">
        <f>SUM(M66:M69)</f>
        <v>0</v>
      </c>
      <c r="N70" s="49"/>
      <c r="O70" s="49">
        <f>SUM(O66:O69)</f>
        <v>0</v>
      </c>
      <c r="P70" s="49"/>
      <c r="Q70" s="50">
        <f>SUM(Q66:Q69)</f>
        <v>0</v>
      </c>
      <c r="R70" s="3"/>
      <c r="S70" s="36"/>
      <c r="T70" s="36"/>
      <c r="U70" s="36"/>
      <c r="V70" s="3"/>
      <c r="W70" s="3"/>
      <c r="X70" s="36"/>
      <c r="Y70" s="36"/>
      <c r="Z70" s="3"/>
    </row>
    <row r="71" ht="15.75" customHeight="1">
      <c r="A71" s="26" t="s">
        <v>85</v>
      </c>
      <c r="B71" s="27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2"/>
      <c r="R71" s="3"/>
      <c r="S71" s="36"/>
      <c r="T71" s="3"/>
      <c r="U71" s="36"/>
      <c r="V71" s="3"/>
      <c r="W71" s="3"/>
      <c r="X71" s="3"/>
      <c r="Y71" s="36"/>
      <c r="Z71" s="3"/>
    </row>
    <row r="72" ht="12.75" customHeight="1">
      <c r="A72" s="37" t="s">
        <v>86</v>
      </c>
      <c r="B72" s="31" t="s">
        <v>50</v>
      </c>
      <c r="C72" s="38"/>
      <c r="D72" s="38">
        <v>100.0</v>
      </c>
      <c r="E72" s="38">
        <f>C72*D72</f>
        <v>0</v>
      </c>
      <c r="F72" s="38"/>
      <c r="G72" s="38"/>
      <c r="H72" s="38">
        <v>600.0</v>
      </c>
      <c r="I72" s="38">
        <f>+H72*$D$72</f>
        <v>60000</v>
      </c>
      <c r="J72" s="38">
        <v>1000.0</v>
      </c>
      <c r="K72" s="38">
        <f>+J72*$D$72</f>
        <v>100000</v>
      </c>
      <c r="L72" s="38">
        <v>1300.0</v>
      </c>
      <c r="M72" s="38">
        <f>+L72*$D$72</f>
        <v>130000</v>
      </c>
      <c r="N72" s="38">
        <v>1500.0</v>
      </c>
      <c r="O72" s="38">
        <f>+N72*$D$72</f>
        <v>150000</v>
      </c>
      <c r="P72" s="38">
        <f>1500*14</f>
        <v>21000</v>
      </c>
      <c r="Q72" s="38">
        <f>+P72*$D$72</f>
        <v>2100000</v>
      </c>
      <c r="R72" s="3"/>
      <c r="S72" s="36"/>
      <c r="T72" s="36"/>
      <c r="U72" s="36"/>
      <c r="V72" s="3"/>
      <c r="W72" s="3"/>
      <c r="X72" s="36"/>
      <c r="Y72" s="36"/>
      <c r="Z72" s="3"/>
    </row>
    <row r="73" ht="13.5" customHeight="1">
      <c r="A73" s="53" t="s">
        <v>87</v>
      </c>
      <c r="B73" s="48"/>
      <c r="C73" s="49"/>
      <c r="D73" s="49"/>
      <c r="E73" s="49">
        <f>SUM(E72)</f>
        <v>0</v>
      </c>
      <c r="F73" s="49"/>
      <c r="G73" s="49">
        <f>SUM(G72)</f>
        <v>0</v>
      </c>
      <c r="H73" s="49"/>
      <c r="I73" s="49">
        <f>SUM(I72)</f>
        <v>60000</v>
      </c>
      <c r="J73" s="49"/>
      <c r="K73" s="49">
        <f>SUM(K72)</f>
        <v>100000</v>
      </c>
      <c r="L73" s="49"/>
      <c r="M73" s="49">
        <f>SUM(M72)</f>
        <v>130000</v>
      </c>
      <c r="N73" s="49"/>
      <c r="O73" s="49">
        <f>SUM(O72)</f>
        <v>150000</v>
      </c>
      <c r="P73" s="49"/>
      <c r="Q73" s="49">
        <f>SUM(Q72)</f>
        <v>2100000</v>
      </c>
      <c r="R73" s="3"/>
      <c r="S73" s="36"/>
      <c r="T73" s="3"/>
      <c r="U73" s="36"/>
      <c r="V73" s="3"/>
      <c r="W73" s="3"/>
      <c r="X73" s="3"/>
      <c r="Y73" s="36"/>
      <c r="Z73" s="3"/>
    </row>
    <row r="74" ht="15.75" customHeight="1">
      <c r="A74" s="26" t="s">
        <v>88</v>
      </c>
      <c r="B74" s="27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2"/>
      <c r="R74" s="3"/>
      <c r="S74" s="36"/>
      <c r="T74" s="3"/>
      <c r="U74" s="36"/>
      <c r="V74" s="3"/>
      <c r="W74" s="3"/>
      <c r="X74" s="3"/>
      <c r="Y74" s="36"/>
      <c r="Z74" s="3"/>
    </row>
    <row r="75" ht="13.5" customHeight="1">
      <c r="A75" s="37" t="s">
        <v>89</v>
      </c>
      <c r="B75" s="31" t="s">
        <v>72</v>
      </c>
      <c r="C75" s="38">
        <v>1.0</v>
      </c>
      <c r="D75" s="38">
        <v>30000.0</v>
      </c>
      <c r="E75" s="38">
        <f>C75*D75</f>
        <v>30000</v>
      </c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46"/>
      <c r="R75" s="3"/>
      <c r="S75" s="36"/>
      <c r="T75" s="3"/>
      <c r="U75" s="36"/>
      <c r="V75" s="3"/>
      <c r="W75" s="3"/>
      <c r="X75" s="3"/>
      <c r="Y75" s="36"/>
      <c r="Z75" s="3"/>
    </row>
    <row r="76" ht="13.5" customHeight="1">
      <c r="A76" s="53" t="s">
        <v>90</v>
      </c>
      <c r="B76" s="48"/>
      <c r="C76" s="49"/>
      <c r="D76" s="49"/>
      <c r="E76" s="49">
        <f>SUM(E75)</f>
        <v>30000</v>
      </c>
      <c r="F76" s="49"/>
      <c r="G76" s="49">
        <f>SUM(G75)</f>
        <v>0</v>
      </c>
      <c r="H76" s="49"/>
      <c r="I76" s="49">
        <f>SUM(I75)</f>
        <v>0</v>
      </c>
      <c r="J76" s="49"/>
      <c r="K76" s="49">
        <f>SUM(K75)</f>
        <v>0</v>
      </c>
      <c r="L76" s="49"/>
      <c r="M76" s="49">
        <f>SUM(M75)</f>
        <v>0</v>
      </c>
      <c r="N76" s="49"/>
      <c r="O76" s="49">
        <f>SUM(O75)</f>
        <v>0</v>
      </c>
      <c r="P76" s="49"/>
      <c r="Q76" s="50">
        <f>SUM(Q75)</f>
        <v>0</v>
      </c>
      <c r="R76" s="3"/>
      <c r="S76" s="36"/>
      <c r="T76" s="3"/>
      <c r="U76" s="36"/>
      <c r="V76" s="3"/>
      <c r="W76" s="3"/>
      <c r="X76" s="3"/>
      <c r="Y76" s="36"/>
      <c r="Z76" s="3"/>
    </row>
    <row r="77" ht="10.5" customHeight="1">
      <c r="A77" s="66" t="s">
        <v>91</v>
      </c>
      <c r="B77" s="67"/>
      <c r="C77" s="68"/>
      <c r="D77" s="68"/>
      <c r="E77" s="68">
        <f>+E64+E70+E73+E76</f>
        <v>6232464.5</v>
      </c>
      <c r="F77" s="68"/>
      <c r="G77" s="68">
        <f>+G64+G70+G73+G76</f>
        <v>2744550</v>
      </c>
      <c r="H77" s="68"/>
      <c r="I77" s="68">
        <f>+I64+I70+I73+I76</f>
        <v>2616942.5</v>
      </c>
      <c r="J77" s="68"/>
      <c r="K77" s="68">
        <f>+K64+K70+K73+K76</f>
        <v>1899788.5</v>
      </c>
      <c r="L77" s="68"/>
      <c r="M77" s="68">
        <f>+M64+M70+M73+M76</f>
        <v>1170700</v>
      </c>
      <c r="N77" s="68"/>
      <c r="O77" s="68">
        <f>+O64+O70+O73+O76</f>
        <v>1208700</v>
      </c>
      <c r="P77" s="68"/>
      <c r="Q77" s="69">
        <f>+Q64+Q70+Q73+Q76</f>
        <v>16781800</v>
      </c>
      <c r="R77" s="3"/>
      <c r="S77" s="36"/>
      <c r="T77" s="36"/>
      <c r="U77" s="36"/>
      <c r="V77" s="3"/>
      <c r="W77" s="3"/>
      <c r="X77" s="36"/>
      <c r="Y77" s="36"/>
      <c r="Z77" s="3"/>
    </row>
    <row r="78" ht="10.5" customHeight="1">
      <c r="A78" s="70"/>
      <c r="B78" s="31"/>
      <c r="C78" s="38"/>
      <c r="D78" s="71"/>
      <c r="E78" s="38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3"/>
      <c r="R78" s="3"/>
      <c r="S78" s="36"/>
      <c r="T78" s="36"/>
      <c r="U78" s="36"/>
      <c r="V78" s="3"/>
      <c r="W78" s="3"/>
      <c r="X78" s="36"/>
      <c r="Y78" s="36"/>
      <c r="Z78" s="3"/>
    </row>
    <row r="79" ht="10.5" customHeight="1">
      <c r="A79" s="53"/>
      <c r="B79" s="48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50"/>
      <c r="R79" s="3"/>
      <c r="S79" s="36"/>
      <c r="T79" s="36"/>
      <c r="U79" s="36"/>
      <c r="V79" s="3"/>
      <c r="W79" s="3"/>
      <c r="X79" s="36"/>
      <c r="Y79" s="36"/>
      <c r="Z79" s="3"/>
    </row>
    <row r="80" ht="15.75" customHeight="1">
      <c r="A80" s="74" t="s">
        <v>92</v>
      </c>
      <c r="B80" s="75"/>
      <c r="C80" s="76"/>
      <c r="D80" s="76"/>
      <c r="E80" s="76">
        <f>E22+E35+E40+E77</f>
        <v>9917464.5</v>
      </c>
      <c r="F80" s="76"/>
      <c r="G80" s="76">
        <f>G22+G35+G40+G77+G79</f>
        <v>4339550</v>
      </c>
      <c r="H80" s="76"/>
      <c r="I80" s="76">
        <f>I22+I35+I40+I77+I79</f>
        <v>4420942.5</v>
      </c>
      <c r="J80" s="76"/>
      <c r="K80" s="76">
        <f>K22+K35+K40+K77+K79</f>
        <v>3395788.5</v>
      </c>
      <c r="L80" s="76"/>
      <c r="M80" s="76">
        <f>M22+M35+M40+M77+M79</f>
        <v>2292700</v>
      </c>
      <c r="N80" s="76"/>
      <c r="O80" s="76">
        <f>O22+O35+O40+O77+O79</f>
        <v>2484700</v>
      </c>
      <c r="P80" s="76"/>
      <c r="Q80" s="77">
        <f>Q22+Q35+Q40+Q77+Q79</f>
        <v>34645800</v>
      </c>
      <c r="R80" s="3"/>
      <c r="S80" s="36"/>
      <c r="T80" s="3"/>
      <c r="U80" s="36"/>
      <c r="V80" s="3"/>
      <c r="W80" s="3"/>
      <c r="X80" s="3"/>
      <c r="Y80" s="36"/>
      <c r="Z80" s="3"/>
    </row>
    <row r="81" ht="15.75" customHeight="1">
      <c r="A81" s="99"/>
      <c r="B81" s="13"/>
      <c r="C81" s="78"/>
      <c r="D81" s="78"/>
      <c r="E81" s="78"/>
      <c r="F81" s="78"/>
      <c r="G81" s="78"/>
      <c r="H81" s="100"/>
      <c r="I81" s="101"/>
      <c r="J81" s="100"/>
      <c r="K81" s="101"/>
      <c r="L81" s="100"/>
      <c r="M81" s="101"/>
      <c r="N81" s="100"/>
      <c r="O81" s="101"/>
      <c r="P81" s="100"/>
      <c r="Q81" s="101"/>
      <c r="R81" s="3"/>
      <c r="S81" s="36"/>
      <c r="T81" s="3"/>
      <c r="U81" s="36"/>
      <c r="V81" s="3"/>
      <c r="W81" s="3"/>
      <c r="X81" s="3"/>
      <c r="Y81" s="36"/>
      <c r="Z81" s="3"/>
    </row>
    <row r="82" ht="10.5" customHeight="1">
      <c r="A82" s="82" t="s">
        <v>93</v>
      </c>
      <c r="B82" s="83"/>
      <c r="C82" s="8"/>
      <c r="D82" s="8"/>
      <c r="E82" s="9"/>
      <c r="F82" s="84"/>
      <c r="G82" s="84"/>
      <c r="H82" s="85"/>
      <c r="I82" s="9"/>
      <c r="J82" s="86"/>
      <c r="K82" s="9"/>
      <c r="L82" s="86"/>
      <c r="M82" s="9"/>
      <c r="N82" s="86"/>
      <c r="O82" s="9"/>
      <c r="P82" s="86"/>
      <c r="Q82" s="10"/>
      <c r="R82" s="3"/>
      <c r="S82" s="3"/>
      <c r="T82" s="36"/>
      <c r="U82" s="3"/>
      <c r="V82" s="3"/>
      <c r="W82" s="3"/>
      <c r="X82" s="36"/>
      <c r="Y82" s="3"/>
      <c r="Z82" s="3"/>
    </row>
    <row r="83" ht="35.25" customHeight="1">
      <c r="A83" s="87" t="s">
        <v>94</v>
      </c>
      <c r="B83" s="16" t="s">
        <v>9</v>
      </c>
      <c r="C83" s="16" t="s">
        <v>10</v>
      </c>
      <c r="D83" s="16" t="s">
        <v>11</v>
      </c>
      <c r="E83" s="16" t="s">
        <v>12</v>
      </c>
      <c r="F83" s="16" t="s">
        <v>10</v>
      </c>
      <c r="G83" s="16" t="s">
        <v>13</v>
      </c>
      <c r="H83" s="16" t="s">
        <v>10</v>
      </c>
      <c r="I83" s="16" t="s">
        <v>14</v>
      </c>
      <c r="J83" s="16" t="s">
        <v>10</v>
      </c>
      <c r="K83" s="16" t="s">
        <v>15</v>
      </c>
      <c r="L83" s="16" t="s">
        <v>10</v>
      </c>
      <c r="M83" s="16" t="s">
        <v>16</v>
      </c>
      <c r="N83" s="16" t="s">
        <v>10</v>
      </c>
      <c r="O83" s="16" t="s">
        <v>113</v>
      </c>
      <c r="P83" s="16" t="s">
        <v>10</v>
      </c>
      <c r="Q83" s="17" t="s">
        <v>115</v>
      </c>
      <c r="R83" s="3"/>
      <c r="S83" s="3"/>
      <c r="T83" s="3"/>
      <c r="U83" s="3"/>
      <c r="V83" s="3"/>
      <c r="W83" s="3"/>
      <c r="X83" s="3"/>
      <c r="Y83" s="3"/>
      <c r="Z83" s="3"/>
    </row>
    <row r="84" ht="10.5" customHeight="1">
      <c r="A84" s="37" t="s">
        <v>95</v>
      </c>
      <c r="B84" s="88" t="s">
        <v>96</v>
      </c>
      <c r="C84" s="38">
        <v>0.0</v>
      </c>
      <c r="D84" s="58">
        <v>4000.0</v>
      </c>
      <c r="E84" s="58">
        <f t="shared" ref="E84:E85" si="63">C84*D84</f>
        <v>0</v>
      </c>
      <c r="F84" s="38">
        <v>250.0</v>
      </c>
      <c r="G84" s="58">
        <f t="shared" ref="G84:G85" si="64">F84*D84</f>
        <v>1000000</v>
      </c>
      <c r="H84" s="38">
        <v>600.0</v>
      </c>
      <c r="I84" s="58">
        <f>D84*H84</f>
        <v>2400000</v>
      </c>
      <c r="J84" s="38">
        <v>1000.0</v>
      </c>
      <c r="K84" s="58">
        <f>D84*J84</f>
        <v>4000000</v>
      </c>
      <c r="L84" s="38">
        <v>1300.0</v>
      </c>
      <c r="M84" s="58">
        <f t="shared" ref="M84:M85" si="65">D84*L84</f>
        <v>5200000</v>
      </c>
      <c r="N84" s="38">
        <v>1500.0</v>
      </c>
      <c r="O84" s="58">
        <f t="shared" ref="O84:O85" si="66">D84*N84</f>
        <v>6000000</v>
      </c>
      <c r="P84" s="38">
        <f>1500*14</f>
        <v>21000</v>
      </c>
      <c r="Q84" s="58">
        <f t="shared" ref="Q84:Q85" si="67">D84*P84</f>
        <v>84000000</v>
      </c>
      <c r="R84" s="3"/>
      <c r="S84" s="3"/>
      <c r="T84" s="3"/>
      <c r="U84" s="3"/>
      <c r="V84" s="3"/>
      <c r="W84" s="3"/>
      <c r="X84" s="3"/>
      <c r="Y84" s="3"/>
      <c r="Z84" s="3"/>
    </row>
    <row r="85" ht="10.5" customHeight="1">
      <c r="A85" s="37" t="s">
        <v>97</v>
      </c>
      <c r="B85" s="88" t="s">
        <v>96</v>
      </c>
      <c r="C85" s="38">
        <f>20250*0.4</f>
        <v>8100</v>
      </c>
      <c r="D85" s="58">
        <v>500.0</v>
      </c>
      <c r="E85" s="58">
        <f t="shared" si="63"/>
        <v>4050000</v>
      </c>
      <c r="F85" s="38">
        <f>20250+(20250*0.6)</f>
        <v>32400</v>
      </c>
      <c r="G85" s="58">
        <f t="shared" si="64"/>
        <v>16200000</v>
      </c>
      <c r="H85" s="38">
        <v>20250.0</v>
      </c>
      <c r="I85" s="58">
        <f>H85*430</f>
        <v>8707500</v>
      </c>
      <c r="J85" s="38">
        <f>20250-(20250*0.5)</f>
        <v>10125</v>
      </c>
      <c r="K85" s="58">
        <f>J85*450</f>
        <v>4556250</v>
      </c>
      <c r="L85" s="38"/>
      <c r="M85" s="58">
        <f t="shared" si="65"/>
        <v>0</v>
      </c>
      <c r="N85" s="38"/>
      <c r="O85" s="58">
        <f t="shared" si="66"/>
        <v>0</v>
      </c>
      <c r="P85" s="38"/>
      <c r="Q85" s="58">
        <f t="shared" si="67"/>
        <v>0</v>
      </c>
      <c r="R85" s="3"/>
      <c r="S85" s="3"/>
      <c r="T85" s="3"/>
      <c r="U85" s="3"/>
      <c r="V85" s="3"/>
      <c r="W85" s="3"/>
      <c r="X85" s="3"/>
      <c r="Y85" s="3"/>
      <c r="Z85" s="3"/>
    </row>
    <row r="86" ht="10.5" customHeight="1">
      <c r="A86" s="37" t="s">
        <v>98</v>
      </c>
      <c r="B86" s="31"/>
      <c r="C86" s="38"/>
      <c r="D86" s="58"/>
      <c r="E86" s="58">
        <f>SUM(E84:E85)</f>
        <v>4050000</v>
      </c>
      <c r="F86" s="38"/>
      <c r="G86" s="58">
        <f>SUM(G84:G85)</f>
        <v>17200000</v>
      </c>
      <c r="H86" s="38"/>
      <c r="I86" s="58">
        <f>SUM(I84:I85)</f>
        <v>11107500</v>
      </c>
      <c r="J86" s="38"/>
      <c r="K86" s="58">
        <f>SUM(K84:K85)</f>
        <v>8556250</v>
      </c>
      <c r="L86" s="38"/>
      <c r="M86" s="58">
        <f>SUM(M84:M85)</f>
        <v>5200000</v>
      </c>
      <c r="N86" s="38"/>
      <c r="O86" s="58">
        <f>SUM(O84:O85)</f>
        <v>6000000</v>
      </c>
      <c r="P86" s="38"/>
      <c r="Q86" s="58">
        <f>SUM(Q84:Q85)</f>
        <v>84000000</v>
      </c>
      <c r="R86" s="36"/>
      <c r="S86" s="3"/>
      <c r="T86" s="3"/>
      <c r="U86" s="3"/>
      <c r="V86" s="3"/>
      <c r="W86" s="3"/>
      <c r="X86" s="3"/>
      <c r="Y86" s="3"/>
      <c r="Z86" s="3"/>
    </row>
    <row r="87" ht="10.5" customHeight="1">
      <c r="A87" s="37" t="s">
        <v>99</v>
      </c>
      <c r="B87" s="31"/>
      <c r="C87" s="38"/>
      <c r="D87" s="58"/>
      <c r="E87" s="58">
        <f>+E86-E80</f>
        <v>-5867464.5</v>
      </c>
      <c r="F87" s="38"/>
      <c r="G87" s="58">
        <f>+G86-G80</f>
        <v>12860450</v>
      </c>
      <c r="H87" s="38"/>
      <c r="I87" s="58">
        <f>+I86-I80</f>
        <v>6686557.5</v>
      </c>
      <c r="J87" s="38"/>
      <c r="K87" s="58">
        <f>+K86-K80</f>
        <v>5160461.5</v>
      </c>
      <c r="L87" s="38"/>
      <c r="M87" s="58">
        <f>+M86-M80</f>
        <v>2907300</v>
      </c>
      <c r="N87" s="38"/>
      <c r="O87" s="58">
        <f>+O86-O80</f>
        <v>3515300</v>
      </c>
      <c r="P87" s="38"/>
      <c r="Q87" s="58">
        <f>+Q86-Q80</f>
        <v>49354200</v>
      </c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91" t="s">
        <v>100</v>
      </c>
      <c r="B88" s="92"/>
      <c r="C88" s="93">
        <f>+C22+C35+C40</f>
        <v>167.5</v>
      </c>
      <c r="D88" s="94"/>
      <c r="E88" s="94"/>
      <c r="F88" s="95">
        <f>+F22+F35+F40</f>
        <v>72.5</v>
      </c>
      <c r="G88" s="92"/>
      <c r="H88" s="95">
        <f>+H22+H35+H40</f>
        <v>82</v>
      </c>
      <c r="I88" s="94"/>
      <c r="J88" s="95">
        <f>+J22+J35+J40</f>
        <v>68</v>
      </c>
      <c r="K88" s="58"/>
      <c r="L88" s="95">
        <f>+L22+L35+L40</f>
        <v>51</v>
      </c>
      <c r="M88" s="58"/>
      <c r="N88" s="95">
        <f>+N22+N35+N40</f>
        <v>58</v>
      </c>
      <c r="O88" s="58"/>
      <c r="P88" s="95">
        <f>+P22+P35+P40</f>
        <v>812</v>
      </c>
      <c r="Q88" s="58"/>
      <c r="R88" s="3"/>
      <c r="S88" s="3"/>
      <c r="T88" s="3"/>
      <c r="U88" s="3"/>
      <c r="V88" s="3"/>
      <c r="W88" s="3"/>
      <c r="X88" s="3"/>
      <c r="Y88" s="3"/>
      <c r="Z88" s="3"/>
    </row>
    <row r="89" ht="10.5" customHeight="1">
      <c r="A89" s="3"/>
      <c r="B89" s="3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3"/>
      <c r="U89" s="3"/>
      <c r="V89" s="3"/>
      <c r="W89" s="3"/>
      <c r="X89" s="3"/>
      <c r="Y89" s="3"/>
      <c r="Z89" s="3"/>
    </row>
    <row r="90" ht="10.5" customHeight="1">
      <c r="A90" s="3"/>
      <c r="B90" s="3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3"/>
      <c r="U90" s="3"/>
      <c r="V90" s="3"/>
      <c r="W90" s="3"/>
      <c r="X90" s="3"/>
      <c r="Y90" s="3"/>
      <c r="Z90" s="3"/>
    </row>
    <row r="91" ht="10.5" customHeight="1">
      <c r="A91" s="3"/>
      <c r="B91" s="3"/>
      <c r="C91" s="97"/>
      <c r="D91" s="97"/>
      <c r="E91" s="3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3"/>
      <c r="U91" s="3"/>
      <c r="V91" s="3"/>
      <c r="W91" s="3"/>
      <c r="X91" s="3"/>
      <c r="Y91" s="3"/>
      <c r="Z91" s="3"/>
    </row>
    <row r="92" ht="10.5" customHeight="1">
      <c r="A92" s="3"/>
      <c r="B92" s="3"/>
      <c r="C92" s="3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0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0.5" customHeight="1">
      <c r="A94" s="3" t="s">
        <v>101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0.5" customHeight="1">
      <c r="A95" s="3" t="s">
        <v>102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0.5" customHeight="1">
      <c r="A96" s="3" t="s">
        <v>103</v>
      </c>
      <c r="B96" s="3"/>
      <c r="C96" s="3"/>
      <c r="D96" s="3"/>
      <c r="E96" s="4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0.5" customHeight="1">
      <c r="A97" s="3" t="s">
        <v>104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0.5" customHeight="1">
      <c r="A98" s="3" t="s">
        <v>105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0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0.5" customHeight="1">
      <c r="A100" s="3" t="s">
        <v>106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0.5" customHeight="1">
      <c r="A101" s="3" t="s">
        <v>107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0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0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0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0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0.5" customHeight="1">
      <c r="A106" s="3" t="s">
        <v>108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0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0.5" customHeight="1">
      <c r="A108" s="3" t="s">
        <v>109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0.5" customHeight="1">
      <c r="A109" s="3" t="s">
        <v>110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0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0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0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0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0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0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0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0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0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0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0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0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0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0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0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0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0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0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0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0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0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0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0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0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0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0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0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0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0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0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0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0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0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0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0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0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0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0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0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0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0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0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0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0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0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0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0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0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0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0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0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0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0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0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0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0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0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0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0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0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0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0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0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0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0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0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0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0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0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0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0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0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0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0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0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0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0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0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0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0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0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0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0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0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0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0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0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0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0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0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0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0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0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0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0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0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0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0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0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0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0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0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0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0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0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0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0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0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0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0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0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0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0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0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0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0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0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0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0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0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0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0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0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0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0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0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0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0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0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0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0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0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0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0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0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0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0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0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0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0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0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0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0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0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0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0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0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0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0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0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0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0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0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0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0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0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0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0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0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0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0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0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0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0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0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0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0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0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0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0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0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0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0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0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0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0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0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0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0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0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0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0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0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0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0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0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0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0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0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0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0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0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0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0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0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0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0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0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0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0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J4:K4"/>
    <mergeCell ref="L4:M4"/>
    <mergeCell ref="B82:E82"/>
    <mergeCell ref="H82:I82"/>
    <mergeCell ref="J82:K82"/>
    <mergeCell ref="L82:M82"/>
    <mergeCell ref="N82:O82"/>
    <mergeCell ref="P82:Q82"/>
    <mergeCell ref="N4:O4"/>
    <mergeCell ref="P4:Q4"/>
    <mergeCell ref="A1:Q1"/>
    <mergeCell ref="A2:Q2"/>
    <mergeCell ref="A3:Q3"/>
    <mergeCell ref="A4:A5"/>
    <mergeCell ref="B4:E4"/>
    <mergeCell ref="F4:G4"/>
    <mergeCell ref="H4:I4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9.86"/>
    <col customWidth="1" min="3" max="3" width="9.43"/>
    <col customWidth="1" min="4" max="4" width="10.29"/>
    <col customWidth="1" min="5" max="5" width="18.43"/>
    <col customWidth="1" min="6" max="6" width="9.14"/>
  </cols>
  <sheetData>
    <row r="1" ht="15.75" customHeight="1">
      <c r="A1" s="102"/>
      <c r="B1" s="103"/>
      <c r="C1" s="103"/>
      <c r="D1" s="103"/>
      <c r="E1" s="104"/>
    </row>
    <row r="2" ht="15.75" customHeight="1">
      <c r="A2" s="105"/>
      <c r="B2" s="105"/>
      <c r="C2" s="105"/>
      <c r="D2" s="106"/>
      <c r="E2" s="106"/>
    </row>
    <row r="3" ht="15.75" customHeight="1">
      <c r="A3" s="107"/>
      <c r="B3" s="108"/>
      <c r="C3" s="108"/>
      <c r="D3" s="108"/>
      <c r="E3" s="109"/>
    </row>
    <row r="4" ht="15.0" customHeight="1">
      <c r="A4" s="110"/>
      <c r="B4" s="111"/>
      <c r="C4" s="112"/>
      <c r="D4" s="112"/>
      <c r="E4" s="112"/>
    </row>
    <row r="5" ht="15.75" customHeight="1">
      <c r="A5" s="107"/>
      <c r="B5" s="108"/>
      <c r="C5" s="108"/>
      <c r="D5" s="108"/>
      <c r="E5" s="109"/>
    </row>
    <row r="6" ht="15.0" customHeight="1">
      <c r="A6" s="113"/>
      <c r="B6" s="111"/>
      <c r="C6" s="112"/>
      <c r="D6" s="112"/>
      <c r="E6" s="112"/>
    </row>
    <row r="7" ht="15.0" customHeight="1">
      <c r="A7" s="113"/>
      <c r="B7" s="111"/>
      <c r="C7" s="112"/>
      <c r="D7" s="112"/>
      <c r="E7" s="112"/>
    </row>
    <row r="8" ht="15.0" customHeight="1">
      <c r="A8" s="113"/>
      <c r="B8" s="111"/>
      <c r="C8" s="112"/>
      <c r="D8" s="112"/>
      <c r="E8" s="112"/>
    </row>
    <row r="9" ht="15.0" customHeight="1">
      <c r="A9" s="113"/>
      <c r="B9" s="111"/>
      <c r="C9" s="112"/>
      <c r="D9" s="112"/>
      <c r="E9" s="112"/>
    </row>
    <row r="10" ht="15.0" customHeight="1">
      <c r="A10" s="113"/>
      <c r="B10" s="111"/>
      <c r="C10" s="112"/>
      <c r="D10" s="112"/>
      <c r="E10" s="112"/>
    </row>
    <row r="11" ht="15.0" customHeight="1">
      <c r="A11" s="113"/>
      <c r="B11" s="111"/>
      <c r="C11" s="112"/>
      <c r="D11" s="112"/>
      <c r="E11" s="112"/>
    </row>
    <row r="12" ht="15.75" customHeight="1">
      <c r="A12" s="107"/>
      <c r="B12" s="108"/>
      <c r="C12" s="108"/>
      <c r="D12" s="108"/>
      <c r="E12" s="109"/>
    </row>
    <row r="13" ht="15.0" customHeight="1">
      <c r="A13" s="113"/>
      <c r="B13" s="111"/>
      <c r="C13" s="112"/>
      <c r="D13" s="112"/>
      <c r="E13" s="112"/>
    </row>
    <row r="14" ht="15.0" customHeight="1">
      <c r="A14" s="113"/>
      <c r="B14" s="111"/>
      <c r="C14" s="112"/>
      <c r="D14" s="112"/>
      <c r="E14" s="112"/>
    </row>
    <row r="15" ht="15.75" customHeight="1">
      <c r="A15" s="107"/>
      <c r="B15" s="108"/>
      <c r="C15" s="108"/>
      <c r="D15" s="108"/>
      <c r="E15" s="109"/>
    </row>
    <row r="16" ht="15.0" customHeight="1">
      <c r="A16" s="113"/>
      <c r="B16" s="111"/>
      <c r="C16" s="112"/>
      <c r="D16" s="112"/>
      <c r="E16" s="112"/>
    </row>
    <row r="17" ht="15.0" customHeight="1">
      <c r="A17" s="113"/>
      <c r="B17" s="111"/>
      <c r="C17" s="112"/>
      <c r="D17" s="112"/>
      <c r="E17" s="112"/>
    </row>
    <row r="18" ht="15.0" customHeight="1">
      <c r="A18" s="113"/>
      <c r="B18" s="111"/>
      <c r="C18" s="112"/>
      <c r="D18" s="112"/>
      <c r="E18" s="112"/>
    </row>
    <row r="19" ht="15.0" customHeight="1">
      <c r="A19" s="113"/>
      <c r="B19" s="111"/>
      <c r="C19" s="112"/>
      <c r="D19" s="112"/>
      <c r="E19" s="112"/>
    </row>
    <row r="20" ht="15.0" customHeight="1">
      <c r="A20" s="114"/>
      <c r="B20" s="111"/>
      <c r="C20" s="112"/>
      <c r="D20" s="112"/>
      <c r="E20" s="112"/>
    </row>
    <row r="21" ht="15.0" customHeight="1">
      <c r="A21" s="115"/>
      <c r="B21" s="111"/>
      <c r="C21" s="113"/>
      <c r="D21" s="112"/>
      <c r="E21" s="113"/>
    </row>
    <row r="22" ht="15.75" customHeight="1">
      <c r="A22" s="116"/>
      <c r="B22" s="117"/>
      <c r="C22" s="118"/>
      <c r="D22" s="118"/>
      <c r="E22" s="118"/>
    </row>
    <row r="23" ht="15.75" customHeight="1">
      <c r="A23" s="107"/>
      <c r="B23" s="108"/>
      <c r="C23" s="108"/>
      <c r="D23" s="108"/>
      <c r="E23" s="109"/>
    </row>
    <row r="24" ht="15.0" customHeight="1">
      <c r="A24" s="113"/>
      <c r="B24" s="111"/>
      <c r="C24" s="112"/>
      <c r="D24" s="112"/>
      <c r="E24" s="112"/>
    </row>
    <row r="25" ht="15.0" customHeight="1">
      <c r="A25" s="113"/>
      <c r="B25" s="111"/>
      <c r="C25" s="112"/>
      <c r="D25" s="112"/>
      <c r="E25" s="112"/>
    </row>
    <row r="26" ht="15.0" customHeight="1">
      <c r="A26" s="113"/>
      <c r="B26" s="111"/>
      <c r="C26" s="112"/>
      <c r="D26" s="112"/>
      <c r="E26" s="112"/>
    </row>
    <row r="27" ht="15.0" customHeight="1">
      <c r="A27" s="113"/>
      <c r="B27" s="111"/>
      <c r="C27" s="112"/>
      <c r="D27" s="112"/>
      <c r="E27" s="112"/>
    </row>
    <row r="28" ht="15.0" customHeight="1">
      <c r="A28" s="113"/>
      <c r="B28" s="111"/>
      <c r="C28" s="112"/>
      <c r="D28" s="112"/>
      <c r="E28" s="112"/>
    </row>
    <row r="29" ht="15.0" customHeight="1">
      <c r="A29" s="113"/>
      <c r="B29" s="111"/>
      <c r="C29" s="112"/>
      <c r="D29" s="112"/>
      <c r="E29" s="112"/>
    </row>
    <row r="30" ht="15.0" customHeight="1">
      <c r="A30" s="113"/>
      <c r="B30" s="111"/>
      <c r="C30" s="112"/>
      <c r="D30" s="112"/>
      <c r="E30" s="112"/>
    </row>
    <row r="31" ht="15.0" customHeight="1">
      <c r="A31" s="113"/>
      <c r="B31" s="111"/>
      <c r="C31" s="112"/>
      <c r="D31" s="112"/>
      <c r="E31" s="112"/>
    </row>
    <row r="32" ht="15.0" customHeight="1">
      <c r="A32" s="113"/>
      <c r="B32" s="111"/>
      <c r="C32" s="112"/>
      <c r="D32" s="112"/>
      <c r="E32" s="112"/>
    </row>
    <row r="33" ht="15.0" customHeight="1">
      <c r="A33" s="113"/>
      <c r="B33" s="111"/>
      <c r="C33" s="112"/>
      <c r="D33" s="112"/>
      <c r="E33" s="112"/>
    </row>
    <row r="34" ht="15.0" customHeight="1">
      <c r="A34" s="113"/>
      <c r="B34" s="111"/>
      <c r="C34" s="112"/>
      <c r="D34" s="112"/>
      <c r="E34" s="112"/>
    </row>
    <row r="35" ht="15.75" customHeight="1">
      <c r="A35" s="119"/>
      <c r="B35" s="117"/>
      <c r="C35" s="118"/>
      <c r="D35" s="118"/>
      <c r="E35" s="118"/>
    </row>
    <row r="36" ht="15.75" customHeight="1">
      <c r="A36" s="107"/>
      <c r="B36" s="108"/>
      <c r="C36" s="108"/>
      <c r="D36" s="108"/>
      <c r="E36" s="109"/>
    </row>
    <row r="37" ht="15.0" customHeight="1">
      <c r="A37" s="113"/>
      <c r="B37" s="111"/>
      <c r="C37" s="112"/>
      <c r="D37" s="112"/>
      <c r="E37" s="112"/>
    </row>
    <row r="38" ht="15.75" customHeight="1">
      <c r="A38" s="119"/>
      <c r="B38" s="117"/>
      <c r="C38" s="118"/>
      <c r="D38" s="118"/>
      <c r="E38" s="118"/>
    </row>
    <row r="39" ht="15.75" customHeight="1">
      <c r="A39" s="107"/>
      <c r="B39" s="108"/>
      <c r="C39" s="108"/>
      <c r="D39" s="109"/>
      <c r="E39" s="118"/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E1"/>
    <mergeCell ref="A3:E3"/>
    <mergeCell ref="A5:E5"/>
    <mergeCell ref="A12:E12"/>
    <mergeCell ref="A15:E15"/>
    <mergeCell ref="A23:E23"/>
    <mergeCell ref="A36:E36"/>
    <mergeCell ref="A39:D3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25.14"/>
    <col customWidth="1" min="3" max="3" width="25.86"/>
    <col customWidth="1" min="4" max="4" width="9.14"/>
    <col customWidth="1" min="5" max="5" width="22.0"/>
    <col customWidth="1" min="6" max="6" width="18.14"/>
    <col customWidth="1" min="7" max="7" width="9.14"/>
  </cols>
  <sheetData>
    <row r="1" ht="13.5" customHeight="1"/>
    <row r="2" ht="15.0" customHeight="1">
      <c r="A2" s="120" t="s">
        <v>94</v>
      </c>
      <c r="B2" s="121" t="s">
        <v>116</v>
      </c>
      <c r="C2" s="122" t="s">
        <v>117</v>
      </c>
      <c r="D2" s="123" t="s">
        <v>9</v>
      </c>
      <c r="E2" s="124" t="s">
        <v>118</v>
      </c>
      <c r="F2" s="125" t="s">
        <v>11</v>
      </c>
      <c r="G2" s="126"/>
    </row>
    <row r="3" ht="15.0" customHeight="1">
      <c r="A3" s="127" t="s">
        <v>119</v>
      </c>
      <c r="B3" s="127" t="s">
        <v>119</v>
      </c>
      <c r="C3" s="128">
        <v>1.0</v>
      </c>
      <c r="D3" s="129"/>
      <c r="E3" s="130">
        <v>24000.0</v>
      </c>
    </row>
    <row r="4" ht="15.0" customHeight="1">
      <c r="A4" s="126" t="s">
        <v>120</v>
      </c>
      <c r="B4" s="127" t="s">
        <v>121</v>
      </c>
      <c r="C4" s="128">
        <v>50.0</v>
      </c>
      <c r="D4" s="129" t="s">
        <v>96</v>
      </c>
      <c r="E4" s="130">
        <v>83000.0</v>
      </c>
      <c r="F4" s="131">
        <f t="shared" ref="F4:F9" si="1">E4/C4</f>
        <v>1660</v>
      </c>
      <c r="G4" s="132" t="s">
        <v>96</v>
      </c>
    </row>
    <row r="5" ht="15.0" customHeight="1">
      <c r="A5" s="133" t="s">
        <v>122</v>
      </c>
      <c r="B5" s="127" t="s">
        <v>121</v>
      </c>
      <c r="C5" s="128">
        <v>50.0</v>
      </c>
      <c r="D5" s="129" t="s">
        <v>96</v>
      </c>
      <c r="E5" s="130">
        <v>18000.0</v>
      </c>
      <c r="F5" s="131">
        <f t="shared" si="1"/>
        <v>360</v>
      </c>
      <c r="G5" s="132" t="s">
        <v>96</v>
      </c>
    </row>
    <row r="6" ht="15.0" customHeight="1">
      <c r="A6" s="133" t="s">
        <v>123</v>
      </c>
      <c r="B6" s="127" t="s">
        <v>121</v>
      </c>
      <c r="C6" s="128">
        <v>50.0</v>
      </c>
      <c r="D6" s="129" t="s">
        <v>96</v>
      </c>
      <c r="E6" s="130">
        <v>65000.0</v>
      </c>
      <c r="F6" s="131">
        <f t="shared" si="1"/>
        <v>1300</v>
      </c>
      <c r="G6" s="132" t="s">
        <v>96</v>
      </c>
    </row>
    <row r="7" ht="15.0" customHeight="1">
      <c r="A7" s="134" t="s">
        <v>124</v>
      </c>
      <c r="B7" s="127" t="s">
        <v>125</v>
      </c>
      <c r="C7" s="128">
        <v>1000.0</v>
      </c>
      <c r="D7" s="129" t="s">
        <v>126</v>
      </c>
      <c r="E7" s="135">
        <f>37000</f>
        <v>37000</v>
      </c>
      <c r="F7" s="131">
        <f t="shared" si="1"/>
        <v>37</v>
      </c>
      <c r="G7" s="132" t="s">
        <v>126</v>
      </c>
    </row>
    <row r="8" ht="15.0" customHeight="1">
      <c r="A8" s="133" t="s">
        <v>127</v>
      </c>
      <c r="B8" s="127" t="s">
        <v>125</v>
      </c>
      <c r="C8" s="128">
        <v>1000.0</v>
      </c>
      <c r="D8" s="129" t="s">
        <v>126</v>
      </c>
      <c r="E8" s="130">
        <v>6500.0</v>
      </c>
      <c r="F8" s="131">
        <f t="shared" si="1"/>
        <v>6.5</v>
      </c>
      <c r="G8" s="132" t="s">
        <v>126</v>
      </c>
    </row>
    <row r="9" ht="15.0" customHeight="1">
      <c r="A9" s="134" t="s">
        <v>128</v>
      </c>
      <c r="B9" s="127" t="s">
        <v>129</v>
      </c>
      <c r="C9" s="128">
        <v>200.0</v>
      </c>
      <c r="D9" s="129" t="s">
        <v>130</v>
      </c>
      <c r="E9" s="135">
        <v>20000.0</v>
      </c>
      <c r="F9" s="131">
        <f t="shared" si="1"/>
        <v>100</v>
      </c>
      <c r="G9" s="132" t="s">
        <v>130</v>
      </c>
    </row>
    <row r="10" ht="15.0" customHeight="1">
      <c r="A10" s="134" t="s">
        <v>131</v>
      </c>
      <c r="C10" s="128"/>
      <c r="D10" s="129" t="s">
        <v>130</v>
      </c>
      <c r="E10" s="135">
        <v>1.2</v>
      </c>
      <c r="F10" s="136"/>
      <c r="G10" s="126"/>
    </row>
    <row r="11" ht="15.0" customHeight="1">
      <c r="A11" s="134" t="s">
        <v>132</v>
      </c>
      <c r="B11" s="127" t="s">
        <v>125</v>
      </c>
      <c r="C11" s="128">
        <v>1000.0</v>
      </c>
      <c r="D11" s="129" t="s">
        <v>126</v>
      </c>
      <c r="E11" s="135">
        <v>90000.0</v>
      </c>
      <c r="F11" s="131">
        <f>E11/C11</f>
        <v>90</v>
      </c>
      <c r="G11" s="132" t="s">
        <v>126</v>
      </c>
    </row>
    <row r="12" ht="15.0" customHeight="1">
      <c r="A12" s="134" t="s">
        <v>133</v>
      </c>
      <c r="B12" s="137" t="s">
        <v>134</v>
      </c>
      <c r="C12" s="128"/>
      <c r="D12" s="129"/>
      <c r="E12" s="135">
        <v>25000.0</v>
      </c>
      <c r="F12" s="136"/>
      <c r="G12" s="126"/>
    </row>
    <row r="13" ht="15.0" customHeight="1">
      <c r="A13" s="138" t="s">
        <v>135</v>
      </c>
      <c r="B13" s="127" t="s">
        <v>121</v>
      </c>
      <c r="C13" s="128">
        <v>50.0</v>
      </c>
      <c r="D13" s="129" t="s">
        <v>96</v>
      </c>
      <c r="E13" s="135">
        <v>12000.0</v>
      </c>
      <c r="F13" s="131">
        <f t="shared" ref="F13:F16" si="2">E13/C13</f>
        <v>240</v>
      </c>
      <c r="G13" s="132" t="s">
        <v>96</v>
      </c>
    </row>
    <row r="14" ht="15.0" customHeight="1">
      <c r="A14" s="138" t="s">
        <v>136</v>
      </c>
      <c r="B14" s="127" t="s">
        <v>125</v>
      </c>
      <c r="C14" s="128">
        <v>1000.0</v>
      </c>
      <c r="D14" s="129" t="s">
        <v>126</v>
      </c>
      <c r="E14" s="135">
        <v>60000.0</v>
      </c>
      <c r="F14" s="131">
        <f t="shared" si="2"/>
        <v>60</v>
      </c>
      <c r="G14" s="132" t="s">
        <v>126</v>
      </c>
    </row>
    <row r="15" ht="15.0" customHeight="1">
      <c r="A15" s="138" t="s">
        <v>137</v>
      </c>
      <c r="B15" s="127" t="s">
        <v>125</v>
      </c>
      <c r="C15" s="128">
        <v>1000.0</v>
      </c>
      <c r="D15" s="139" t="s">
        <v>126</v>
      </c>
      <c r="E15" s="135">
        <v>36000.0</v>
      </c>
      <c r="F15" s="131">
        <f t="shared" si="2"/>
        <v>36</v>
      </c>
      <c r="G15" s="140" t="s">
        <v>126</v>
      </c>
    </row>
    <row r="16" ht="15.0" customHeight="1">
      <c r="A16" s="138" t="s">
        <v>138</v>
      </c>
      <c r="B16" s="127" t="s">
        <v>125</v>
      </c>
      <c r="C16" s="128">
        <v>1000.0</v>
      </c>
      <c r="D16" s="141" t="s">
        <v>126</v>
      </c>
      <c r="E16" s="135">
        <v>24000.0</v>
      </c>
      <c r="F16" s="131">
        <f t="shared" si="2"/>
        <v>24</v>
      </c>
      <c r="G16" s="142" t="s">
        <v>126</v>
      </c>
    </row>
    <row r="17" ht="15.0" customHeight="1">
      <c r="A17" s="138" t="s">
        <v>139</v>
      </c>
      <c r="B17" s="127" t="s">
        <v>72</v>
      </c>
      <c r="C17" s="128"/>
      <c r="D17" s="129"/>
      <c r="E17" s="135">
        <v>168.0</v>
      </c>
      <c r="F17" s="136"/>
    </row>
    <row r="18" ht="15.0" customHeight="1">
      <c r="A18" s="138" t="s">
        <v>140</v>
      </c>
      <c r="B18" s="127" t="s">
        <v>96</v>
      </c>
      <c r="C18" s="128">
        <v>1.0</v>
      </c>
      <c r="D18" s="129" t="s">
        <v>96</v>
      </c>
      <c r="E18" s="135">
        <v>40.0</v>
      </c>
      <c r="F18" s="136"/>
    </row>
    <row r="19" ht="15.0" customHeight="1">
      <c r="A19" s="128" t="s">
        <v>141</v>
      </c>
      <c r="B19" s="127" t="s">
        <v>142</v>
      </c>
      <c r="C19" s="128"/>
      <c r="D19" s="126" t="s">
        <v>143</v>
      </c>
      <c r="E19" s="135">
        <v>350.0</v>
      </c>
    </row>
    <row r="20" ht="15.0" customHeight="1">
      <c r="A20" s="128"/>
      <c r="B20" s="143"/>
      <c r="C20" s="128"/>
      <c r="D20" s="126"/>
      <c r="E20" s="135"/>
    </row>
    <row r="21" ht="15.0" customHeight="1">
      <c r="A21" s="128"/>
      <c r="B21" s="143"/>
      <c r="C21" s="128"/>
      <c r="D21" s="126"/>
      <c r="E21" s="135"/>
    </row>
    <row r="22" ht="15.0" customHeight="1">
      <c r="A22" s="128"/>
      <c r="B22" s="143"/>
      <c r="C22" s="128"/>
      <c r="D22" s="126"/>
      <c r="E22" s="135"/>
    </row>
    <row r="23" ht="15.75" customHeight="1">
      <c r="A23" s="126"/>
      <c r="B23" s="126"/>
      <c r="C23" s="144"/>
      <c r="D23" s="145"/>
      <c r="E23" s="146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