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Andres\2025\SENA\Asignaciones\6.Junio\Análisis financiero empresarial\Componentes_formativos_codigo\CF03\Anexos\"/>
    </mc:Choice>
  </mc:AlternateContent>
  <xr:revisionPtr revIDLastSave="0" documentId="13_ncr:1_{E4C9C86F-1C95-448E-9D50-D420F4924AA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ESTADOS FINANCIEROS" sheetId="1" r:id="rId1"/>
    <sheet name="INDICADORES 2023-2024" sheetId="10" r:id="rId2"/>
    <sheet name="Dupont 2024" sheetId="2" r:id="rId3"/>
    <sheet name="Dupont 2023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0" l="1"/>
  <c r="C44" i="10" s="1"/>
  <c r="B31" i="10"/>
  <c r="B27" i="10"/>
  <c r="B23" i="10"/>
  <c r="B21" i="10" s="1"/>
  <c r="C2" i="10"/>
  <c r="C11" i="10" s="1"/>
  <c r="C20" i="10" s="1"/>
  <c r="C39" i="10" s="1"/>
  <c r="C47" i="10" s="1"/>
  <c r="B2" i="10"/>
  <c r="B11" i="10" s="1"/>
  <c r="B20" i="10" s="1"/>
  <c r="B39" i="10" s="1"/>
  <c r="B47" i="10" s="1"/>
  <c r="C40" i="10" l="1"/>
  <c r="C41" i="10"/>
  <c r="C14" i="10"/>
  <c r="B15" i="10"/>
  <c r="C15" i="10"/>
  <c r="B6" i="10"/>
  <c r="C6" i="10"/>
  <c r="B29" i="10"/>
  <c r="B30" i="10" s="1"/>
  <c r="C31" i="10"/>
  <c r="C29" i="10" s="1"/>
  <c r="C30" i="10" s="1"/>
  <c r="B25" i="10"/>
  <c r="B26" i="10" s="1"/>
  <c r="C27" i="10"/>
  <c r="C25" i="10" s="1"/>
  <c r="C26" i="10" s="1"/>
  <c r="B22" i="10"/>
  <c r="C23" i="10"/>
  <c r="C21" i="10" s="1"/>
  <c r="C22" i="10" s="1"/>
  <c r="B7" i="10" l="1"/>
  <c r="C7" i="10"/>
  <c r="C17" i="6"/>
  <c r="C14" i="6"/>
  <c r="C11" i="6"/>
  <c r="C8" i="6"/>
  <c r="C5" i="6"/>
  <c r="G13" i="6" s="1"/>
  <c r="G21" i="6" s="1"/>
  <c r="C5" i="2"/>
  <c r="C8" i="2"/>
  <c r="C11" i="2"/>
  <c r="C14" i="2"/>
  <c r="C17" i="2"/>
  <c r="K34" i="6"/>
  <c r="G13" i="2" l="1"/>
  <c r="G21" i="2" s="1"/>
  <c r="K34" i="2" l="1"/>
  <c r="C72" i="1" l="1"/>
  <c r="C53" i="1"/>
  <c r="C45" i="1"/>
  <c r="C30" i="2" s="1"/>
  <c r="C39" i="1"/>
  <c r="C27" i="2" s="1"/>
  <c r="G29" i="2" s="1"/>
  <c r="C24" i="1"/>
  <c r="C12" i="1"/>
  <c r="C5" i="10" l="1"/>
  <c r="C3" i="10"/>
  <c r="C4" i="10"/>
  <c r="C21" i="2"/>
  <c r="C46" i="1"/>
  <c r="C55" i="1"/>
  <c r="C33" i="10" s="1"/>
  <c r="C13" i="10"/>
  <c r="G33" i="2"/>
  <c r="K35" i="2" s="1"/>
  <c r="C49" i="10"/>
  <c r="C42" i="10"/>
  <c r="C48" i="10"/>
  <c r="G9" i="2"/>
  <c r="K11" i="2" s="1"/>
  <c r="C26" i="1"/>
  <c r="C35" i="10"/>
  <c r="C24" i="2"/>
  <c r="B12" i="1"/>
  <c r="B24" i="1"/>
  <c r="B39" i="1"/>
  <c r="C27" i="6" s="1"/>
  <c r="B45" i="1"/>
  <c r="C30" i="6" s="1"/>
  <c r="B53" i="1"/>
  <c r="B62" i="1"/>
  <c r="B40" i="10" s="1"/>
  <c r="G29" i="6" l="1"/>
  <c r="G33" i="6"/>
  <c r="K35" i="6" s="1"/>
  <c r="G25" i="2"/>
  <c r="K23" i="2" s="1"/>
  <c r="B26" i="1"/>
  <c r="B35" i="10"/>
  <c r="C24" i="6"/>
  <c r="B46" i="1"/>
  <c r="B55" i="1" s="1"/>
  <c r="B3" i="10"/>
  <c r="B4" i="10"/>
  <c r="B5" i="10"/>
  <c r="C21" i="6"/>
  <c r="O17" i="2"/>
  <c r="K31" i="2"/>
  <c r="O33" i="2" s="1"/>
  <c r="C12" i="10"/>
  <c r="C16" i="10"/>
  <c r="B66" i="1"/>
  <c r="B43" i="10" s="1"/>
  <c r="B44" i="10" s="1"/>
  <c r="B33" i="10" l="1"/>
  <c r="B13" i="10"/>
  <c r="G25" i="6"/>
  <c r="K23" i="6" s="1"/>
  <c r="S24" i="2"/>
  <c r="B70" i="1"/>
  <c r="B72" i="1" s="1"/>
  <c r="B41" i="10"/>
  <c r="B14" i="10"/>
  <c r="B12" i="10"/>
  <c r="B16" i="10"/>
  <c r="K31" i="6"/>
  <c r="O33" i="6" s="1"/>
  <c r="B42" i="10" l="1"/>
  <c r="B48" i="10"/>
  <c r="B49" i="10"/>
  <c r="G9" i="6"/>
  <c r="K11" i="6" s="1"/>
  <c r="O17" i="6" s="1"/>
  <c r="S2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O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Dividir La Estructura Financiera en el Patrimonio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O32" authorId="0" shapeId="0" xr:uid="{7FB9809A-8E30-4EE4-85C4-312E57C29FF6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Dividir La Estructura Financiera en el Patrimonio</t>
        </r>
      </text>
    </comment>
  </commentList>
</comments>
</file>

<file path=xl/sharedStrings.xml><?xml version="1.0" encoding="utf-8"?>
<sst xmlns="http://schemas.openxmlformats.org/spreadsheetml/2006/main" count="151" uniqueCount="116">
  <si>
    <t xml:space="preserve">BALANCE GENERAL </t>
  </si>
  <si>
    <t xml:space="preserve">CINE FUTURO </t>
  </si>
  <si>
    <t>CIFRAS EN MILES ($ COP)</t>
  </si>
  <si>
    <t>ACTIVOS</t>
  </si>
  <si>
    <t>ACTIVOS CORRIENTES</t>
  </si>
  <si>
    <t>Disponible</t>
  </si>
  <si>
    <t>Inversiones Temporales</t>
  </si>
  <si>
    <t>Cuentas por Cobrar (Deudores)</t>
  </si>
  <si>
    <t>Inventarios</t>
  </si>
  <si>
    <t>Pagos x Anticipado</t>
  </si>
  <si>
    <t>Activos Corrientes</t>
  </si>
  <si>
    <t>ACTIVOS LARGO PLAZO</t>
  </si>
  <si>
    <t>Propiedad Planta y Equipo, PPE</t>
  </si>
  <si>
    <t>Depreciación Acumulada</t>
  </si>
  <si>
    <t>Propiedad Planta y Equipo, Neto</t>
  </si>
  <si>
    <t>Activos Diferidos e Intangibles</t>
  </si>
  <si>
    <t>Diferidos e Intangibles, neto</t>
  </si>
  <si>
    <t>Otros Activos</t>
  </si>
  <si>
    <t>Valorizaciones</t>
  </si>
  <si>
    <t>Inversiones</t>
  </si>
  <si>
    <t>Deudores largo plazo</t>
  </si>
  <si>
    <t>Activo Largo Plazo</t>
  </si>
  <si>
    <t>Total Activos</t>
  </si>
  <si>
    <t>PASIVOS</t>
  </si>
  <si>
    <t>PASIVOS CORRIENTES</t>
  </si>
  <si>
    <t>Obligaciones Fin. de Corto Plazo</t>
  </si>
  <si>
    <t>Proveedores</t>
  </si>
  <si>
    <t>Impuestos y Retenciones</t>
  </si>
  <si>
    <t>Dividendos x Pagar</t>
  </si>
  <si>
    <t>Otros Acreedores</t>
  </si>
  <si>
    <t>Otros Pasivos Corrientes</t>
  </si>
  <si>
    <t>Pasivos estimados y provisiones</t>
  </si>
  <si>
    <t>Diferidos</t>
  </si>
  <si>
    <t>Obligaciones laborales</t>
  </si>
  <si>
    <t>Pasivos Corrientes</t>
  </si>
  <si>
    <t>PASIVOS LARGO PLAZO</t>
  </si>
  <si>
    <t>Obligaciones Fin. de Largo Plazo</t>
  </si>
  <si>
    <t>Otros Pasivos de Largo Plazo</t>
  </si>
  <si>
    <t>Pasivos estimados / pensión y jub.</t>
  </si>
  <si>
    <t>Pasivos Largo Plazo</t>
  </si>
  <si>
    <t>Total Pasivos</t>
  </si>
  <si>
    <t>PATRIMONIO</t>
  </si>
  <si>
    <t>Capital</t>
  </si>
  <si>
    <t>Reservas</t>
  </si>
  <si>
    <t>Utilidades del Ejercicio</t>
  </si>
  <si>
    <t>Total Patrimonio</t>
  </si>
  <si>
    <t>Pasivos y Patrimonio</t>
  </si>
  <si>
    <t>ESTADO DE RESULTADOS</t>
  </si>
  <si>
    <t>INGRESOS OPERACIONALES</t>
  </si>
  <si>
    <t>COSTO DE VENTAS Y DE PRESTACIÓN DEL SERVICIO</t>
  </si>
  <si>
    <t>UTILIDAD BRUTA</t>
  </si>
  <si>
    <t>GASTOS OPERACIONALES DE ADMON.</t>
  </si>
  <si>
    <t>GASTOS OPERACIONALES DE VENTAS.</t>
  </si>
  <si>
    <t>DEPRECIACIONES</t>
  </si>
  <si>
    <t>UTILIDAD OPERACIONAL</t>
  </si>
  <si>
    <t>INGRESOS NO OPERACIONALES</t>
  </si>
  <si>
    <t xml:space="preserve">GASTOS NO OPERACIONALES </t>
  </si>
  <si>
    <t>EGRESOS FINANCIEROS</t>
  </si>
  <si>
    <t xml:space="preserve">UTILIDAD ANTES DE IMPUESTOS </t>
  </si>
  <si>
    <t>MENOS IMPUESTO DE RENTA Y COMPL.</t>
  </si>
  <si>
    <t>UTILIDAD NETA</t>
  </si>
  <si>
    <r>
      <rPr>
        <b/>
        <sz val="11"/>
        <color theme="1"/>
        <rFont val="Arial"/>
        <family val="2"/>
      </rPr>
      <t>Nota aclaratoria:</t>
    </r>
    <r>
      <rPr>
        <sz val="11"/>
        <color theme="1"/>
        <rFont val="Arial"/>
        <family val="2"/>
      </rPr>
      <t xml:space="preserve"> estos estados financieros no corresponden con la realidad económica de la Empresa. Estas cifras han sido preparadas con base en la información histórica de la empresa y únicamente para hacer uso de ellos con fines académicos en esta unidad de estudio.</t>
    </r>
  </si>
  <si>
    <t>GRUPO DE INDICADORES</t>
  </si>
  <si>
    <t>A. De Liquidez</t>
  </si>
  <si>
    <t>3. Prueba acida</t>
  </si>
  <si>
    <t>B. Endeudamiento</t>
  </si>
  <si>
    <t>2. Endeudamiento Interno</t>
  </si>
  <si>
    <t>3. Cobertura Intereses</t>
  </si>
  <si>
    <t>5. Leverage Total</t>
  </si>
  <si>
    <t>C. Actividad</t>
  </si>
  <si>
    <t>Cuentas por cobrar Promedio</t>
  </si>
  <si>
    <t>Inventario Promedio</t>
  </si>
  <si>
    <t>Proveedores Promedio</t>
  </si>
  <si>
    <t>D. EFICIENCIA</t>
  </si>
  <si>
    <t>1. Margen Bruto</t>
  </si>
  <si>
    <t>2. Margen Operacional</t>
  </si>
  <si>
    <t>3. Margen Neto</t>
  </si>
  <si>
    <t>4. EBITDA</t>
  </si>
  <si>
    <t>5. MARGEN EBITDA</t>
  </si>
  <si>
    <t>E. RENTABILIDAD</t>
  </si>
  <si>
    <t>1. ROA</t>
  </si>
  <si>
    <t>2. ROE</t>
  </si>
  <si>
    <t>SISTEMA DUPONT (ANALISIS CUANTITATIVO)   AÑO 2024</t>
  </si>
  <si>
    <t>VENTAS</t>
  </si>
  <si>
    <t>COSTO DE VENTAS</t>
  </si>
  <si>
    <t>GASTOS OPERACIONALES</t>
  </si>
  <si>
    <t>MARGEN NETO</t>
  </si>
  <si>
    <t>GASTOS NO OPERACIONALES</t>
  </si>
  <si>
    <t>IMPUESTOS</t>
  </si>
  <si>
    <t>ROA</t>
  </si>
  <si>
    <t>BALANCE GENERAL</t>
  </si>
  <si>
    <t>ACTIVOS CORRIENTE</t>
  </si>
  <si>
    <t>ACTIVOS NO CORRIENTE</t>
  </si>
  <si>
    <t>ROE</t>
  </si>
  <si>
    <t>ACTIVOS TOTALES</t>
  </si>
  <si>
    <t>PASIVOS CORTO PLAZO</t>
  </si>
  <si>
    <t>PASIVOS TOTALES</t>
  </si>
  <si>
    <t>PASIVO LARGO PLAZO</t>
  </si>
  <si>
    <t>TOTAL PASIVO Y K CONTABLE</t>
  </si>
  <si>
    <t>MULTIPLICADOR A.F.</t>
  </si>
  <si>
    <t>SISTEMA DUPONT (ANALISIS CUANTITATIVO) AÑO 2023</t>
  </si>
  <si>
    <t>5. Rotación del Activo Fijo</t>
  </si>
  <si>
    <t>4. Rotación del Activo Total</t>
  </si>
  <si>
    <t>3.1 Rotación de Proveedores en No de días</t>
  </si>
  <si>
    <t>3. Rotación de Proveedores (No de Veces)</t>
  </si>
  <si>
    <t>2.1 Rotación del Inventario en No Días</t>
  </si>
  <si>
    <t>2. Rotación Inventario (No de Veces)</t>
  </si>
  <si>
    <t>1.1 Periodo promedio de cobro (No días)</t>
  </si>
  <si>
    <t>1. Rotación de Cartera (No Veces)</t>
  </si>
  <si>
    <t>1. Endeudamiento Externo</t>
  </si>
  <si>
    <t>4. KTNO (Capital de Trabajo Neto Operativo)</t>
  </si>
  <si>
    <t>5. Ciclo de efectivo en No de días</t>
  </si>
  <si>
    <t>2. CTN (Capital de Trabajo Neto)</t>
  </si>
  <si>
    <t>1. Razón Corriente</t>
  </si>
  <si>
    <t>4. Impacto de la carga financiera</t>
  </si>
  <si>
    <t>ROTACIÓN ACT.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</si>
</sst>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-&quot;$&quot;* #,##0.00_-;\-&quot;$&quot;* #,##0.00_-;_-&quot;$&quot;* &quot;-&quot;??_-;_-@_-"/>
    <numFmt numFmtId="166" formatCode="_(&quot;$&quot;\ * #,##0_);_(&quot;$&quot;\ * \(#,##0\);_(&quot;$&quot;\ * &quot;-&quot;??_);_(@_)"/>
    <numFmt numFmtId="167" formatCode="_(&quot;$&quot;\ * #,##0.0_);_(&quot;$&quot;\ * \(#,##0.0\);_(&quot;$&quot;\ * &quot;-&quot;??_);_(@_)"/>
    <numFmt numFmtId="168" formatCode="0.0000"/>
    <numFmt numFmtId="169" formatCode="_-* #,##0.00_-;\-* #,##0.00_-;_-* &quot;-&quot;_-;_-@_-"/>
    <numFmt numFmtId="170" formatCode="0.000%"/>
    <numFmt numFmtId="171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name val="Arial"/>
    </font>
    <font>
      <b/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0" fontId="5" fillId="0" borderId="5" xfId="0" applyFont="1" applyBorder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horizontal="left" indent="1"/>
    </xf>
    <xf numFmtId="166" fontId="7" fillId="0" borderId="0" xfId="1" applyNumberFormat="1" applyFont="1" applyFill="1" applyBorder="1" applyAlignment="1" applyProtection="1">
      <alignment horizontal="center"/>
    </xf>
    <xf numFmtId="0" fontId="5" fillId="0" borderId="5" xfId="0" applyFont="1" applyBorder="1" applyAlignment="1">
      <alignment horizontal="left" indent="1"/>
    </xf>
    <xf numFmtId="166" fontId="5" fillId="0" borderId="6" xfId="1" applyNumberFormat="1" applyFont="1" applyFill="1" applyBorder="1"/>
    <xf numFmtId="0" fontId="7" fillId="0" borderId="5" xfId="0" applyFont="1" applyBorder="1" applyAlignment="1">
      <alignment horizontal="left" indent="2"/>
    </xf>
    <xf numFmtId="166" fontId="7" fillId="0" borderId="0" xfId="1" applyNumberFormat="1" applyFont="1" applyFill="1" applyBorder="1" applyAlignment="1" applyProtection="1">
      <alignment horizontal="center"/>
      <protection locked="0"/>
    </xf>
    <xf numFmtId="166" fontId="5" fillId="0" borderId="6" xfId="0" applyNumberFormat="1" applyFont="1" applyBorder="1"/>
    <xf numFmtId="166" fontId="5" fillId="0" borderId="7" xfId="0" applyNumberFormat="1" applyFont="1" applyBorder="1"/>
    <xf numFmtId="167" fontId="5" fillId="0" borderId="5" xfId="1" applyNumberFormat="1" applyFont="1" applyFill="1" applyBorder="1" applyAlignment="1" applyProtection="1">
      <alignment horizontal="left" indent="1"/>
    </xf>
    <xf numFmtId="0" fontId="5" fillId="0" borderId="3" xfId="0" applyFont="1" applyBorder="1" applyAlignment="1">
      <alignment horizontal="left" indent="1"/>
    </xf>
    <xf numFmtId="0" fontId="8" fillId="0" borderId="5" xfId="0" applyFont="1" applyBorder="1" applyAlignment="1">
      <alignment horizontal="center"/>
    </xf>
    <xf numFmtId="0" fontId="9" fillId="0" borderId="5" xfId="0" applyFont="1" applyBorder="1"/>
    <xf numFmtId="166" fontId="9" fillId="0" borderId="0" xfId="0" applyNumberFormat="1" applyFont="1"/>
    <xf numFmtId="0" fontId="9" fillId="0" borderId="5" xfId="0" applyFont="1" applyBorder="1" applyAlignment="1">
      <alignment wrapText="1"/>
    </xf>
    <xf numFmtId="166" fontId="9" fillId="0" borderId="8" xfId="0" applyNumberFormat="1" applyFont="1" applyBorder="1"/>
    <xf numFmtId="0" fontId="10" fillId="0" borderId="5" xfId="0" applyFont="1" applyBorder="1"/>
    <xf numFmtId="166" fontId="10" fillId="0" borderId="0" xfId="1" applyNumberFormat="1" applyFont="1" applyFill="1" applyBorder="1"/>
    <xf numFmtId="0" fontId="11" fillId="0" borderId="3" xfId="0" applyFont="1" applyBorder="1"/>
    <xf numFmtId="166" fontId="11" fillId="0" borderId="4" xfId="1" applyNumberFormat="1" applyFont="1" applyFill="1" applyBorder="1"/>
    <xf numFmtId="166" fontId="5" fillId="0" borderId="0" xfId="0" applyNumberFormat="1" applyFont="1"/>
    <xf numFmtId="0" fontId="0" fillId="3" borderId="0" xfId="0" applyFill="1"/>
    <xf numFmtId="0" fontId="0" fillId="0" borderId="21" xfId="0" applyBorder="1"/>
    <xf numFmtId="0" fontId="16" fillId="3" borderId="0" xfId="0" applyFont="1" applyFill="1" applyAlignment="1">
      <alignment vertical="center"/>
    </xf>
    <xf numFmtId="0" fontId="5" fillId="3" borderId="0" xfId="0" applyFont="1" applyFill="1"/>
    <xf numFmtId="0" fontId="16" fillId="3" borderId="14" xfId="0" applyFont="1" applyFill="1" applyBorder="1" applyAlignment="1">
      <alignment vertical="center"/>
    </xf>
    <xf numFmtId="0" fontId="16" fillId="3" borderId="15" xfId="0" applyFont="1" applyFill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5" fillId="3" borderId="17" xfId="0" applyFont="1" applyFill="1" applyBorder="1"/>
    <xf numFmtId="0" fontId="5" fillId="3" borderId="14" xfId="0" applyFont="1" applyFill="1" applyBorder="1"/>
    <xf numFmtId="0" fontId="16" fillId="3" borderId="12" xfId="0" applyFont="1" applyFill="1" applyBorder="1" applyAlignment="1">
      <alignment vertical="center"/>
    </xf>
    <xf numFmtId="0" fontId="16" fillId="3" borderId="19" xfId="0" applyFont="1" applyFill="1" applyBorder="1" applyAlignment="1">
      <alignment vertical="center"/>
    </xf>
    <xf numFmtId="0" fontId="16" fillId="3" borderId="8" xfId="0" applyFont="1" applyFill="1" applyBorder="1" applyAlignment="1">
      <alignment vertical="center"/>
    </xf>
    <xf numFmtId="10" fontId="16" fillId="3" borderId="0" xfId="2" applyNumberFormat="1" applyFont="1" applyFill="1" applyBorder="1" applyAlignment="1">
      <alignment vertical="center"/>
    </xf>
    <xf numFmtId="4" fontId="0" fillId="13" borderId="21" xfId="0" applyNumberFormat="1" applyFill="1" applyBorder="1"/>
    <xf numFmtId="4" fontId="0" fillId="13" borderId="24" xfId="0" applyNumberFormat="1" applyFill="1" applyBorder="1"/>
    <xf numFmtId="4" fontId="0" fillId="13" borderId="25" xfId="0" applyNumberFormat="1" applyFill="1" applyBorder="1"/>
    <xf numFmtId="4" fontId="0" fillId="13" borderId="26" xfId="0" applyNumberFormat="1" applyFill="1" applyBorder="1"/>
    <xf numFmtId="9" fontId="0" fillId="13" borderId="21" xfId="2" applyFont="1" applyFill="1" applyBorder="1"/>
    <xf numFmtId="9" fontId="0" fillId="13" borderId="24" xfId="2" applyFont="1" applyFill="1" applyBorder="1"/>
    <xf numFmtId="10" fontId="0" fillId="13" borderId="21" xfId="2" applyNumberFormat="1" applyFont="1" applyFill="1" applyBorder="1" applyAlignment="1">
      <alignment horizontal="center"/>
    </xf>
    <xf numFmtId="10" fontId="0" fillId="13" borderId="24" xfId="2" applyNumberFormat="1" applyFont="1" applyFill="1" applyBorder="1" applyAlignment="1">
      <alignment horizontal="center"/>
    </xf>
    <xf numFmtId="0" fontId="17" fillId="14" borderId="28" xfId="0" applyFont="1" applyFill="1" applyBorder="1"/>
    <xf numFmtId="0" fontId="18" fillId="14" borderId="29" xfId="0" applyFont="1" applyFill="1" applyBorder="1"/>
    <xf numFmtId="0" fontId="0" fillId="14" borderId="30" xfId="0" applyFill="1" applyBorder="1"/>
    <xf numFmtId="4" fontId="0" fillId="13" borderId="0" xfId="0" applyNumberFormat="1" applyFill="1"/>
    <xf numFmtId="0" fontId="6" fillId="4" borderId="22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0" fillId="0" borderId="24" xfId="0" applyBorder="1"/>
    <xf numFmtId="0" fontId="17" fillId="14" borderId="31" xfId="0" applyFont="1" applyFill="1" applyBorder="1"/>
    <xf numFmtId="0" fontId="18" fillId="14" borderId="2" xfId="0" applyFont="1" applyFill="1" applyBorder="1"/>
    <xf numFmtId="0" fontId="0" fillId="14" borderId="9" xfId="0" applyFill="1" applyBorder="1"/>
    <xf numFmtId="3" fontId="0" fillId="13" borderId="21" xfId="0" applyNumberFormat="1" applyFill="1" applyBorder="1"/>
    <xf numFmtId="10" fontId="0" fillId="13" borderId="25" xfId="2" applyNumberFormat="1" applyFont="1" applyFill="1" applyBorder="1" applyAlignment="1">
      <alignment horizontal="center"/>
    </xf>
    <xf numFmtId="169" fontId="0" fillId="13" borderId="21" xfId="3" applyNumberFormat="1" applyFont="1" applyFill="1" applyBorder="1"/>
    <xf numFmtId="3" fontId="15" fillId="13" borderId="21" xfId="0" applyNumberFormat="1" applyFont="1" applyFill="1" applyBorder="1"/>
    <xf numFmtId="3" fontId="7" fillId="13" borderId="21" xfId="0" applyNumberFormat="1" applyFont="1" applyFill="1" applyBorder="1"/>
    <xf numFmtId="3" fontId="5" fillId="13" borderId="21" xfId="0" applyNumberFormat="1" applyFont="1" applyFill="1" applyBorder="1"/>
    <xf numFmtId="3" fontId="0" fillId="13" borderId="24" xfId="0" applyNumberFormat="1" applyFill="1" applyBorder="1"/>
    <xf numFmtId="3" fontId="0" fillId="13" borderId="26" xfId="0" applyNumberFormat="1" applyFill="1" applyBorder="1"/>
    <xf numFmtId="169" fontId="0" fillId="13" borderId="24" xfId="3" applyNumberFormat="1" applyFont="1" applyFill="1" applyBorder="1"/>
    <xf numFmtId="3" fontId="15" fillId="13" borderId="24" xfId="0" applyNumberFormat="1" applyFont="1" applyFill="1" applyBorder="1"/>
    <xf numFmtId="3" fontId="5" fillId="13" borderId="24" xfId="0" applyNumberFormat="1" applyFont="1" applyFill="1" applyBorder="1"/>
    <xf numFmtId="3" fontId="7" fillId="13" borderId="24" xfId="0" applyNumberFormat="1" applyFont="1" applyFill="1" applyBorder="1"/>
    <xf numFmtId="10" fontId="0" fillId="13" borderId="26" xfId="2" applyNumberFormat="1" applyFont="1" applyFill="1" applyBorder="1" applyAlignment="1">
      <alignment horizontal="center"/>
    </xf>
    <xf numFmtId="10" fontId="0" fillId="13" borderId="27" xfId="2" applyNumberFormat="1" applyFont="1" applyFill="1" applyBorder="1" applyAlignment="1">
      <alignment horizontal="center"/>
    </xf>
    <xf numFmtId="4" fontId="0" fillId="13" borderId="34" xfId="0" applyNumberFormat="1" applyFill="1" applyBorder="1"/>
    <xf numFmtId="4" fontId="0" fillId="13" borderId="35" xfId="0" applyNumberFormat="1" applyFill="1" applyBorder="1"/>
    <xf numFmtId="4" fontId="20" fillId="16" borderId="33" xfId="0" applyNumberFormat="1" applyFont="1" applyFill="1" applyBorder="1"/>
    <xf numFmtId="4" fontId="15" fillId="13" borderId="34" xfId="0" applyNumberFormat="1" applyFont="1" applyFill="1" applyBorder="1"/>
    <xf numFmtId="3" fontId="0" fillId="13" borderId="34" xfId="0" applyNumberFormat="1" applyFill="1" applyBorder="1"/>
    <xf numFmtId="4" fontId="7" fillId="13" borderId="34" xfId="0" applyNumberFormat="1" applyFont="1" applyFill="1" applyBorder="1"/>
    <xf numFmtId="4" fontId="5" fillId="13" borderId="34" xfId="0" applyNumberFormat="1" applyFont="1" applyFill="1" applyBorder="1"/>
    <xf numFmtId="4" fontId="15" fillId="13" borderId="35" xfId="0" applyNumberFormat="1" applyFont="1" applyFill="1" applyBorder="1"/>
    <xf numFmtId="4" fontId="19" fillId="15" borderId="33" xfId="0" applyNumberFormat="1" applyFont="1" applyFill="1" applyBorder="1"/>
    <xf numFmtId="4" fontId="19" fillId="6" borderId="33" xfId="0" applyNumberFormat="1" applyFont="1" applyFill="1" applyBorder="1"/>
    <xf numFmtId="170" fontId="0" fillId="13" borderId="27" xfId="2" applyNumberFormat="1" applyFont="1" applyFill="1" applyBorder="1" applyAlignment="1">
      <alignment horizontal="center"/>
    </xf>
    <xf numFmtId="170" fontId="0" fillId="13" borderId="24" xfId="2" applyNumberFormat="1" applyFont="1" applyFill="1" applyBorder="1" applyAlignment="1">
      <alignment horizontal="center"/>
    </xf>
    <xf numFmtId="4" fontId="2" fillId="17" borderId="33" xfId="0" applyNumberFormat="1" applyFont="1" applyFill="1" applyBorder="1"/>
    <xf numFmtId="171" fontId="0" fillId="0" borderId="24" xfId="4" applyNumberFormat="1" applyFont="1" applyBorder="1"/>
    <xf numFmtId="9" fontId="0" fillId="0" borderId="26" xfId="2" applyFont="1" applyBorder="1" applyAlignment="1">
      <alignment horizontal="center"/>
    </xf>
    <xf numFmtId="171" fontId="0" fillId="0" borderId="27" xfId="4" applyNumberFormat="1" applyFont="1" applyBorder="1"/>
    <xf numFmtId="9" fontId="0" fillId="0" borderId="32" xfId="2" applyFont="1" applyBorder="1" applyAlignment="1">
      <alignment horizontal="center"/>
    </xf>
    <xf numFmtId="4" fontId="2" fillId="12" borderId="31" xfId="0" applyNumberFormat="1" applyFont="1" applyFill="1" applyBorder="1"/>
    <xf numFmtId="4" fontId="0" fillId="13" borderId="33" xfId="0" applyNumberFormat="1" applyFill="1" applyBorder="1"/>
    <xf numFmtId="4" fontId="0" fillId="3" borderId="0" xfId="0" applyNumberFormat="1" applyFill="1"/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6" fillId="8" borderId="12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/>
    </xf>
    <xf numFmtId="164" fontId="16" fillId="8" borderId="17" xfId="0" applyNumberFormat="1" applyFont="1" applyFill="1" applyBorder="1" applyAlignment="1">
      <alignment horizontal="center" vertical="center"/>
    </xf>
    <xf numFmtId="164" fontId="16" fillId="8" borderId="19" xfId="0" applyNumberFormat="1" applyFont="1" applyFill="1" applyBorder="1" applyAlignment="1">
      <alignment horizontal="center" vertical="center"/>
    </xf>
    <xf numFmtId="164" fontId="16" fillId="11" borderId="17" xfId="0" applyNumberFormat="1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164" fontId="16" fillId="8" borderId="17" xfId="1" applyNumberFormat="1" applyFont="1" applyFill="1" applyBorder="1" applyAlignment="1">
      <alignment horizontal="center" vertical="center"/>
    </xf>
    <xf numFmtId="164" fontId="16" fillId="8" borderId="19" xfId="1" applyNumberFormat="1" applyFont="1" applyFill="1" applyBorder="1" applyAlignment="1">
      <alignment horizontal="center" vertical="center"/>
    </xf>
    <xf numFmtId="2" fontId="16" fillId="5" borderId="17" xfId="2" applyNumberFormat="1" applyFont="1" applyFill="1" applyBorder="1" applyAlignment="1">
      <alignment horizontal="center" vertical="center"/>
    </xf>
    <xf numFmtId="2" fontId="16" fillId="5" borderId="19" xfId="2" applyNumberFormat="1" applyFont="1" applyFill="1" applyBorder="1" applyAlignment="1">
      <alignment horizontal="center" vertical="center"/>
    </xf>
    <xf numFmtId="0" fontId="16" fillId="11" borderId="12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10" fontId="16" fillId="6" borderId="17" xfId="2" applyNumberFormat="1" applyFont="1" applyFill="1" applyBorder="1" applyAlignment="1">
      <alignment horizontal="center" vertical="center"/>
    </xf>
    <xf numFmtId="10" fontId="16" fillId="6" borderId="19" xfId="2" applyNumberFormat="1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164" fontId="16" fillId="9" borderId="17" xfId="0" applyNumberFormat="1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10" fontId="16" fillId="5" borderId="17" xfId="2" applyNumberFormat="1" applyFont="1" applyFill="1" applyBorder="1" applyAlignment="1">
      <alignment horizontal="center" vertical="center"/>
    </xf>
    <xf numFmtId="10" fontId="16" fillId="5" borderId="19" xfId="2" applyNumberFormat="1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 textRotation="90"/>
    </xf>
    <xf numFmtId="0" fontId="16" fillId="8" borderId="18" xfId="0" applyFont="1" applyFill="1" applyBorder="1" applyAlignment="1">
      <alignment horizontal="center" vertical="center" textRotation="90"/>
    </xf>
    <xf numFmtId="0" fontId="16" fillId="8" borderId="20" xfId="0" applyFont="1" applyFill="1" applyBorder="1" applyAlignment="1">
      <alignment horizontal="center" vertical="center" textRotation="90"/>
    </xf>
    <xf numFmtId="0" fontId="16" fillId="8" borderId="19" xfId="0" applyFont="1" applyFill="1" applyBorder="1" applyAlignment="1">
      <alignment horizontal="center" vertical="center"/>
    </xf>
    <xf numFmtId="168" fontId="16" fillId="8" borderId="17" xfId="2" applyNumberFormat="1" applyFont="1" applyFill="1" applyBorder="1" applyAlignment="1">
      <alignment horizontal="center" vertical="center"/>
    </xf>
    <xf numFmtId="168" fontId="16" fillId="8" borderId="19" xfId="2" applyNumberFormat="1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 textRotation="90"/>
    </xf>
    <xf numFmtId="0" fontId="16" fillId="7" borderId="18" xfId="0" applyFont="1" applyFill="1" applyBorder="1" applyAlignment="1">
      <alignment horizontal="center" vertical="center" textRotation="90"/>
    </xf>
    <xf numFmtId="0" fontId="16" fillId="7" borderId="14" xfId="0" applyFont="1" applyFill="1" applyBorder="1" applyAlignment="1">
      <alignment horizontal="center" vertical="center" textRotation="90"/>
    </xf>
    <xf numFmtId="0" fontId="16" fillId="7" borderId="17" xfId="0" applyFont="1" applyFill="1" applyBorder="1" applyAlignment="1">
      <alignment horizontal="center" vertical="center" textRotation="90"/>
    </xf>
    <xf numFmtId="0" fontId="16" fillId="7" borderId="12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164" fontId="16" fillId="7" borderId="17" xfId="0" applyNumberFormat="1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10" fontId="16" fillId="10" borderId="17" xfId="2" applyNumberFormat="1" applyFont="1" applyFill="1" applyBorder="1" applyAlignment="1">
      <alignment horizontal="center" vertical="center"/>
    </xf>
    <xf numFmtId="10" fontId="16" fillId="10" borderId="19" xfId="2" applyNumberFormat="1" applyFont="1" applyFill="1" applyBorder="1" applyAlignment="1">
      <alignment horizontal="center" vertical="center"/>
    </xf>
    <xf numFmtId="164" fontId="16" fillId="7" borderId="19" xfId="0" applyNumberFormat="1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</cellXfs>
  <cellStyles count="5">
    <cellStyle name="Millares" xfId="4" builtinId="3"/>
    <cellStyle name="Millares [0]" xfId="3" builtinId="6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showGridLines="0" topLeftCell="A58" zoomScale="90" zoomScaleNormal="90" workbookViewId="0">
      <selection activeCell="C60" sqref="C60"/>
    </sheetView>
  </sheetViews>
  <sheetFormatPr baseColWidth="10" defaultColWidth="11.42578125" defaultRowHeight="14.25" x14ac:dyDescent="0.2"/>
  <cols>
    <col min="1" max="1" width="38.140625" style="1" bestFit="1" customWidth="1"/>
    <col min="2" max="2" width="17.5703125" style="1" customWidth="1"/>
    <col min="3" max="3" width="17" style="1" customWidth="1"/>
    <col min="4" max="16384" width="11.42578125" style="1"/>
  </cols>
  <sheetData>
    <row r="1" spans="1:3" ht="18" x14ac:dyDescent="0.25">
      <c r="A1" s="106" t="s">
        <v>0</v>
      </c>
      <c r="B1" s="107"/>
      <c r="C1" s="107"/>
    </row>
    <row r="2" spans="1:3" ht="18" x14ac:dyDescent="0.25">
      <c r="A2" s="106" t="s">
        <v>1</v>
      </c>
      <c r="B2" s="107"/>
      <c r="C2" s="107"/>
    </row>
    <row r="3" spans="1:3" ht="15.75" customHeight="1" x14ac:dyDescent="0.2">
      <c r="A3" s="108" t="s">
        <v>2</v>
      </c>
      <c r="B3" s="109"/>
      <c r="C3" s="109"/>
    </row>
    <row r="4" spans="1:3" ht="15" x14ac:dyDescent="0.25">
      <c r="A4" s="2"/>
      <c r="B4" s="3">
        <v>2023</v>
      </c>
      <c r="C4" s="3">
        <v>2024</v>
      </c>
    </row>
    <row r="5" spans="1:3" x14ac:dyDescent="0.2">
      <c r="A5" s="89" t="s">
        <v>3</v>
      </c>
      <c r="B5" s="90"/>
    </row>
    <row r="6" spans="1:3" x14ac:dyDescent="0.2">
      <c r="A6" s="89" t="s">
        <v>4</v>
      </c>
      <c r="B6" s="90"/>
    </row>
    <row r="7" spans="1:3" x14ac:dyDescent="0.2">
      <c r="A7" s="4" t="s">
        <v>5</v>
      </c>
      <c r="B7" s="5">
        <v>8124057.3885202007</v>
      </c>
      <c r="C7" s="5">
        <v>9017703.7012574244</v>
      </c>
    </row>
    <row r="8" spans="1:3" x14ac:dyDescent="0.2">
      <c r="A8" s="4" t="s">
        <v>6</v>
      </c>
      <c r="B8" s="5">
        <v>50579280.263767004</v>
      </c>
      <c r="C8" s="5">
        <v>59715070.138019174</v>
      </c>
    </row>
    <row r="9" spans="1:3" x14ac:dyDescent="0.2">
      <c r="A9" s="4" t="s">
        <v>7</v>
      </c>
      <c r="B9" s="5">
        <v>21938340.13666648</v>
      </c>
      <c r="C9" s="5">
        <v>24351557.551699799</v>
      </c>
    </row>
    <row r="10" spans="1:3" x14ac:dyDescent="0.2">
      <c r="A10" s="4" t="s">
        <v>8</v>
      </c>
      <c r="B10" s="5">
        <v>10347600.592125813</v>
      </c>
      <c r="C10" s="5">
        <v>11485836.727677625</v>
      </c>
    </row>
    <row r="11" spans="1:3" x14ac:dyDescent="0.2">
      <c r="A11" s="4" t="s">
        <v>9</v>
      </c>
      <c r="B11" s="5">
        <v>2208526.7267855234</v>
      </c>
      <c r="C11" s="5">
        <v>2451464.6667319313</v>
      </c>
    </row>
    <row r="12" spans="1:3" x14ac:dyDescent="0.2">
      <c r="A12" s="6" t="s">
        <v>10</v>
      </c>
      <c r="B12" s="7">
        <f t="shared" ref="B12:C12" si="0">SUM(B7:B11)</f>
        <v>93197805.107865036</v>
      </c>
      <c r="C12" s="7">
        <f t="shared" si="0"/>
        <v>107021632.78538597</v>
      </c>
    </row>
    <row r="13" spans="1:3" x14ac:dyDescent="0.2">
      <c r="A13" s="110"/>
      <c r="B13" s="111"/>
    </row>
    <row r="14" spans="1:3" x14ac:dyDescent="0.2">
      <c r="A14" s="89" t="s">
        <v>11</v>
      </c>
      <c r="B14" s="90"/>
    </row>
    <row r="15" spans="1:3" x14ac:dyDescent="0.2">
      <c r="A15" s="4" t="s">
        <v>12</v>
      </c>
      <c r="B15" s="5">
        <v>276448574.83451521</v>
      </c>
      <c r="C15" s="5">
        <v>292603130.90061158</v>
      </c>
    </row>
    <row r="16" spans="1:3" x14ac:dyDescent="0.2">
      <c r="A16" s="4" t="s">
        <v>13</v>
      </c>
      <c r="B16" s="5">
        <v>102409846.46283019</v>
      </c>
      <c r="C16" s="5">
        <v>131670159.55289137</v>
      </c>
    </row>
    <row r="17" spans="1:3" x14ac:dyDescent="0.2">
      <c r="A17" s="8" t="s">
        <v>14</v>
      </c>
      <c r="B17" s="9">
        <v>174038728.37168503</v>
      </c>
      <c r="C17" s="9">
        <v>160932971.34772021</v>
      </c>
    </row>
    <row r="18" spans="1:3" x14ac:dyDescent="0.2">
      <c r="A18" s="4" t="s">
        <v>15</v>
      </c>
      <c r="B18" s="5">
        <v>11830254</v>
      </c>
      <c r="C18" s="5">
        <v>11830254</v>
      </c>
    </row>
    <row r="19" spans="1:3" x14ac:dyDescent="0.2">
      <c r="A19" s="8" t="s">
        <v>16</v>
      </c>
      <c r="B19" s="9">
        <v>11830254</v>
      </c>
      <c r="C19" s="9">
        <v>11830254</v>
      </c>
    </row>
    <row r="20" spans="1:3" x14ac:dyDescent="0.2">
      <c r="A20" s="4" t="s">
        <v>17</v>
      </c>
      <c r="B20" s="5">
        <v>18278786.234290317</v>
      </c>
      <c r="C20" s="5">
        <v>20289452.720062256</v>
      </c>
    </row>
    <row r="21" spans="1:3" x14ac:dyDescent="0.2">
      <c r="A21" s="4" t="s">
        <v>18</v>
      </c>
      <c r="B21" s="5">
        <v>124816703.01022252</v>
      </c>
      <c r="C21" s="5">
        <v>140871575.34693912</v>
      </c>
    </row>
    <row r="22" spans="1:3" x14ac:dyDescent="0.2">
      <c r="A22" s="4" t="s">
        <v>19</v>
      </c>
      <c r="B22" s="5">
        <v>234043</v>
      </c>
      <c r="C22" s="5">
        <v>234043</v>
      </c>
    </row>
    <row r="23" spans="1:3" x14ac:dyDescent="0.2">
      <c r="A23" s="4" t="s">
        <v>20</v>
      </c>
      <c r="B23" s="5">
        <v>9194621.4231626131</v>
      </c>
      <c r="C23" s="5">
        <v>10206029.779710503</v>
      </c>
    </row>
    <row r="24" spans="1:3" x14ac:dyDescent="0.2">
      <c r="A24" s="6" t="s">
        <v>21</v>
      </c>
      <c r="B24" s="10">
        <f>B17+B19+SUM(B20:B23)</f>
        <v>338393136.03936052</v>
      </c>
      <c r="C24" s="10">
        <f>C17+C19+SUM(C20:C23)</f>
        <v>344364326.19443208</v>
      </c>
    </row>
    <row r="25" spans="1:3" x14ac:dyDescent="0.2">
      <c r="A25" s="110"/>
      <c r="B25" s="111"/>
    </row>
    <row r="26" spans="1:3" ht="15" thickBot="1" x14ac:dyDescent="0.25">
      <c r="A26" s="6" t="s">
        <v>22</v>
      </c>
      <c r="B26" s="11">
        <f>B24+B12</f>
        <v>431590941.14722556</v>
      </c>
      <c r="C26" s="11">
        <f>C24+C12</f>
        <v>451385958.97981805</v>
      </c>
    </row>
    <row r="27" spans="1:3" x14ac:dyDescent="0.2">
      <c r="A27" s="91"/>
      <c r="B27" s="92"/>
    </row>
    <row r="28" spans="1:3" x14ac:dyDescent="0.2">
      <c r="A28" s="89" t="s">
        <v>23</v>
      </c>
      <c r="B28" s="90"/>
    </row>
    <row r="29" spans="1:3" x14ac:dyDescent="0.2">
      <c r="A29" s="89" t="s">
        <v>24</v>
      </c>
      <c r="B29" s="90"/>
    </row>
    <row r="30" spans="1:3" x14ac:dyDescent="0.2">
      <c r="A30" s="4" t="s">
        <v>25</v>
      </c>
      <c r="B30" s="5">
        <v>18614308</v>
      </c>
      <c r="C30" s="5">
        <v>18614308</v>
      </c>
    </row>
    <row r="31" spans="1:3" x14ac:dyDescent="0.2">
      <c r="A31" s="4" t="s">
        <v>26</v>
      </c>
      <c r="B31" s="5">
        <v>7335601.1831655288</v>
      </c>
      <c r="C31" s="5">
        <v>8142517.3133137375</v>
      </c>
    </row>
    <row r="32" spans="1:3" x14ac:dyDescent="0.2">
      <c r="A32" s="4" t="s">
        <v>27</v>
      </c>
      <c r="B32" s="5">
        <v>23074871.370441731</v>
      </c>
      <c r="C32" s="5">
        <v>26471366.718449142</v>
      </c>
    </row>
    <row r="33" spans="1:3" x14ac:dyDescent="0.2">
      <c r="A33" s="4" t="s">
        <v>28</v>
      </c>
      <c r="B33" s="5">
        <v>864075.04386084108</v>
      </c>
      <c r="C33" s="5">
        <v>991262.18261828937</v>
      </c>
    </row>
    <row r="34" spans="1:3" x14ac:dyDescent="0.2">
      <c r="A34" s="4" t="s">
        <v>29</v>
      </c>
      <c r="B34" s="5">
        <v>9583776.3718533963</v>
      </c>
      <c r="C34" s="5">
        <v>10637991.772757271</v>
      </c>
    </row>
    <row r="35" spans="1:3" x14ac:dyDescent="0.2">
      <c r="A35" s="4" t="s">
        <v>30</v>
      </c>
      <c r="B35" s="5">
        <v>12794173.974410558</v>
      </c>
      <c r="C35" s="5">
        <v>14201533.111595722</v>
      </c>
    </row>
    <row r="36" spans="1:3" x14ac:dyDescent="0.2">
      <c r="A36" s="4" t="s">
        <v>31</v>
      </c>
      <c r="B36" s="5">
        <v>5592643.755569201</v>
      </c>
      <c r="C36" s="5">
        <v>6207834.5686818138</v>
      </c>
    </row>
    <row r="37" spans="1:3" x14ac:dyDescent="0.2">
      <c r="A37" s="4" t="s">
        <v>32</v>
      </c>
      <c r="B37" s="5">
        <v>7862463.0805628281</v>
      </c>
      <c r="C37" s="5">
        <v>8727334.0194247402</v>
      </c>
    </row>
    <row r="38" spans="1:3" x14ac:dyDescent="0.2">
      <c r="A38" s="4" t="s">
        <v>33</v>
      </c>
      <c r="B38" s="5">
        <v>3577134.4367526602</v>
      </c>
      <c r="C38" s="5">
        <v>3970619.2247954537</v>
      </c>
    </row>
    <row r="39" spans="1:3" x14ac:dyDescent="0.2">
      <c r="A39" s="6" t="s">
        <v>34</v>
      </c>
      <c r="B39" s="10">
        <f t="shared" ref="B39:C39" si="1">SUM(B30:B38)</f>
        <v>89299047.21661675</v>
      </c>
      <c r="C39" s="10">
        <f t="shared" si="1"/>
        <v>97964766.911636174</v>
      </c>
    </row>
    <row r="40" spans="1:3" x14ac:dyDescent="0.2">
      <c r="A40" s="91"/>
      <c r="B40" s="92"/>
    </row>
    <row r="41" spans="1:3" x14ac:dyDescent="0.2">
      <c r="A41" s="89" t="s">
        <v>35</v>
      </c>
      <c r="B41" s="90"/>
    </row>
    <row r="42" spans="1:3" x14ac:dyDescent="0.2">
      <c r="A42" s="4" t="s">
        <v>36</v>
      </c>
      <c r="B42" s="5">
        <v>22980991.400938671</v>
      </c>
      <c r="C42" s="5">
        <v>20450021.653738759</v>
      </c>
    </row>
    <row r="43" spans="1:3" x14ac:dyDescent="0.2">
      <c r="A43" s="4" t="s">
        <v>37</v>
      </c>
      <c r="B43" s="5">
        <v>6773997</v>
      </c>
      <c r="C43" s="5">
        <v>6773997</v>
      </c>
    </row>
    <row r="44" spans="1:3" x14ac:dyDescent="0.2">
      <c r="A44" s="4" t="s">
        <v>38</v>
      </c>
      <c r="B44" s="5">
        <v>12635122.553004028</v>
      </c>
      <c r="C44" s="5">
        <v>14024986.033834474</v>
      </c>
    </row>
    <row r="45" spans="1:3" x14ac:dyDescent="0.2">
      <c r="A45" s="6" t="s">
        <v>39</v>
      </c>
      <c r="B45" s="10">
        <f t="shared" ref="B45" si="2">SUM(B42:B44)</f>
        <v>42390110.953942701</v>
      </c>
      <c r="C45" s="10">
        <f t="shared" ref="C45" si="3">SUM(C42:C44)</f>
        <v>41249004.687573232</v>
      </c>
    </row>
    <row r="46" spans="1:3" x14ac:dyDescent="0.2">
      <c r="A46" s="12" t="s">
        <v>40</v>
      </c>
      <c r="B46" s="10">
        <f t="shared" ref="B46:C46" si="4">B45+B39</f>
        <v>131689158.17055945</v>
      </c>
      <c r="C46" s="10">
        <f t="shared" si="4"/>
        <v>139213771.5992094</v>
      </c>
    </row>
    <row r="47" spans="1:3" x14ac:dyDescent="0.2">
      <c r="A47" s="91"/>
      <c r="B47" s="92"/>
    </row>
    <row r="48" spans="1:3" x14ac:dyDescent="0.2">
      <c r="A48" s="89" t="s">
        <v>41</v>
      </c>
      <c r="B48" s="90"/>
    </row>
    <row r="49" spans="1:3" x14ac:dyDescent="0.2">
      <c r="A49" s="4" t="s">
        <v>42</v>
      </c>
      <c r="B49" s="9">
        <v>63197669</v>
      </c>
      <c r="C49" s="9">
        <v>63197669</v>
      </c>
    </row>
    <row r="50" spans="1:3" x14ac:dyDescent="0.2">
      <c r="A50" s="4" t="s">
        <v>43</v>
      </c>
      <c r="B50" s="9">
        <v>102273796.7094056</v>
      </c>
      <c r="C50" s="9">
        <v>107648286.3158786</v>
      </c>
    </row>
    <row r="51" spans="1:3" x14ac:dyDescent="0.2">
      <c r="A51" s="4" t="s">
        <v>44</v>
      </c>
      <c r="B51" s="9">
        <v>46848981.267260477</v>
      </c>
      <c r="C51" s="9">
        <v>53744896.064730063</v>
      </c>
    </row>
    <row r="52" spans="1:3" x14ac:dyDescent="0.2">
      <c r="A52" s="4" t="s">
        <v>18</v>
      </c>
      <c r="B52" s="9">
        <v>87581336</v>
      </c>
      <c r="C52" s="9">
        <v>87581336</v>
      </c>
    </row>
    <row r="53" spans="1:3" x14ac:dyDescent="0.2">
      <c r="A53" s="12" t="s">
        <v>45</v>
      </c>
      <c r="B53" s="10">
        <f t="shared" ref="B53" si="5">SUM(B49:B52)</f>
        <v>299901782.97666609</v>
      </c>
      <c r="C53" s="10">
        <f t="shared" ref="C53" si="6">SUM(C49:C52)</f>
        <v>312172187.38060868</v>
      </c>
    </row>
    <row r="54" spans="1:3" x14ac:dyDescent="0.2">
      <c r="A54" s="93"/>
      <c r="B54" s="94"/>
    </row>
    <row r="55" spans="1:3" ht="15" thickBot="1" x14ac:dyDescent="0.25">
      <c r="A55" s="13" t="s">
        <v>46</v>
      </c>
      <c r="B55" s="11">
        <f t="shared" ref="B55:C55" si="7">B53+B46</f>
        <v>431590941.14722556</v>
      </c>
      <c r="C55" s="11">
        <f t="shared" si="7"/>
        <v>451385958.97981811</v>
      </c>
    </row>
    <row r="56" spans="1:3" ht="18" x14ac:dyDescent="0.25">
      <c r="A56" s="95" t="s">
        <v>47</v>
      </c>
      <c r="B56" s="96"/>
      <c r="C56" s="96"/>
    </row>
    <row r="57" spans="1:3" ht="18" x14ac:dyDescent="0.25">
      <c r="A57" s="106" t="s">
        <v>1</v>
      </c>
      <c r="B57" s="107"/>
      <c r="C57" s="107"/>
    </row>
    <row r="58" spans="1:3" ht="15.75" customHeight="1" x14ac:dyDescent="0.2">
      <c r="A58" s="108" t="s">
        <v>2</v>
      </c>
      <c r="B58" s="109"/>
      <c r="C58" s="109"/>
    </row>
    <row r="59" spans="1:3" ht="15" x14ac:dyDescent="0.25">
      <c r="A59" s="14"/>
      <c r="B59" s="3">
        <v>2023</v>
      </c>
      <c r="C59" s="3">
        <v>2024</v>
      </c>
    </row>
    <row r="60" spans="1:3" x14ac:dyDescent="0.2">
      <c r="A60" s="15" t="s">
        <v>48</v>
      </c>
      <c r="B60" s="16">
        <v>291073082.27200627</v>
      </c>
      <c r="C60" s="16">
        <v>323091121.32192701</v>
      </c>
    </row>
    <row r="61" spans="1:3" ht="25.5" x14ac:dyDescent="0.2">
      <c r="A61" s="17" t="s">
        <v>49</v>
      </c>
      <c r="B61" s="18">
        <v>31567521.967902292</v>
      </c>
      <c r="C61" s="18">
        <v>35039949.384371549</v>
      </c>
    </row>
    <row r="62" spans="1:3" x14ac:dyDescent="0.2">
      <c r="A62" s="19" t="s">
        <v>50</v>
      </c>
      <c r="B62" s="20">
        <f t="shared" ref="B62" si="8">B60-B61</f>
        <v>259505560.30410397</v>
      </c>
      <c r="C62" s="20">
        <v>288051171.93755543</v>
      </c>
    </row>
    <row r="63" spans="1:3" x14ac:dyDescent="0.2">
      <c r="A63" s="15" t="s">
        <v>51</v>
      </c>
      <c r="B63" s="16">
        <v>16318290.129593825</v>
      </c>
      <c r="C63" s="16">
        <v>17229402.981129117</v>
      </c>
    </row>
    <row r="64" spans="1:3" x14ac:dyDescent="0.2">
      <c r="A64" s="15" t="s">
        <v>52</v>
      </c>
      <c r="B64" s="16">
        <v>145101310.77229449</v>
      </c>
      <c r="C64" s="16">
        <v>161653172.16717353</v>
      </c>
    </row>
    <row r="65" spans="1:3" x14ac:dyDescent="0.2">
      <c r="A65" s="15" t="s">
        <v>53</v>
      </c>
      <c r="B65" s="16">
        <v>27644857.483451523</v>
      </c>
      <c r="C65" s="16">
        <v>29260313.090061158</v>
      </c>
    </row>
    <row r="66" spans="1:3" x14ac:dyDescent="0.2">
      <c r="A66" s="19" t="s">
        <v>54</v>
      </c>
      <c r="B66" s="20">
        <f t="shared" ref="B66" si="9">B62-SUM(B63:B65)</f>
        <v>70441101.918764144</v>
      </c>
      <c r="C66" s="20">
        <v>79908283.69919163</v>
      </c>
    </row>
    <row r="67" spans="1:3" x14ac:dyDescent="0.2">
      <c r="A67" s="15" t="s">
        <v>55</v>
      </c>
      <c r="B67" s="16">
        <v>16662185.572424443</v>
      </c>
      <c r="C67" s="16">
        <v>17865456.666908402</v>
      </c>
    </row>
    <row r="68" spans="1:3" x14ac:dyDescent="0.2">
      <c r="A68" s="15" t="s">
        <v>56</v>
      </c>
      <c r="B68" s="16">
        <v>13041612.050612388</v>
      </c>
      <c r="C68" s="16">
        <v>13777179.415498376</v>
      </c>
    </row>
    <row r="69" spans="1:3" x14ac:dyDescent="0.2">
      <c r="A69" s="15" t="s">
        <v>57</v>
      </c>
      <c r="B69" s="16">
        <v>4137822.80287399</v>
      </c>
      <c r="C69" s="16">
        <v>3780298.1674224474</v>
      </c>
    </row>
    <row r="70" spans="1:3" x14ac:dyDescent="0.2">
      <c r="A70" s="19" t="s">
        <v>58</v>
      </c>
      <c r="B70" s="20">
        <f t="shared" ref="B70" si="10">B66+B67-SUM(B68:B69)</f>
        <v>69923852.637702212</v>
      </c>
      <c r="C70" s="20">
        <v>80216262.783179209</v>
      </c>
    </row>
    <row r="71" spans="1:3" x14ac:dyDescent="0.2">
      <c r="A71" s="15" t="s">
        <v>59</v>
      </c>
      <c r="B71" s="18">
        <v>23074871.370441731</v>
      </c>
      <c r="C71" s="18">
        <v>26471366.718449142</v>
      </c>
    </row>
    <row r="72" spans="1:3" ht="15" thickBot="1" x14ac:dyDescent="0.25">
      <c r="A72" s="21" t="s">
        <v>60</v>
      </c>
      <c r="B72" s="22">
        <f t="shared" ref="B72:C72" si="11">B70-B71</f>
        <v>46848981.267260477</v>
      </c>
      <c r="C72" s="22">
        <f t="shared" si="11"/>
        <v>53744896.064730063</v>
      </c>
    </row>
    <row r="73" spans="1:3" ht="15" thickBot="1" x14ac:dyDescent="0.25">
      <c r="C73" s="23"/>
    </row>
    <row r="74" spans="1:3" x14ac:dyDescent="0.2">
      <c r="A74" s="97" t="s">
        <v>61</v>
      </c>
      <c r="B74" s="98"/>
      <c r="C74" s="99"/>
    </row>
    <row r="75" spans="1:3" x14ac:dyDescent="0.2">
      <c r="A75" s="100"/>
      <c r="B75" s="101"/>
      <c r="C75" s="102"/>
    </row>
    <row r="76" spans="1:3" x14ac:dyDescent="0.2">
      <c r="A76" s="100"/>
      <c r="B76" s="101"/>
      <c r="C76" s="102"/>
    </row>
    <row r="77" spans="1:3" ht="15" thickBot="1" x14ac:dyDescent="0.25">
      <c r="A77" s="103"/>
      <c r="B77" s="104"/>
      <c r="C77" s="105"/>
    </row>
  </sheetData>
  <mergeCells count="20">
    <mergeCell ref="A74:C77"/>
    <mergeCell ref="A1:C1"/>
    <mergeCell ref="A2:C2"/>
    <mergeCell ref="A3:C3"/>
    <mergeCell ref="A57:C57"/>
    <mergeCell ref="A58:C58"/>
    <mergeCell ref="A40:B40"/>
    <mergeCell ref="A5:B5"/>
    <mergeCell ref="A6:B6"/>
    <mergeCell ref="A13:B13"/>
    <mergeCell ref="A14:B14"/>
    <mergeCell ref="A25:B25"/>
    <mergeCell ref="A27:B27"/>
    <mergeCell ref="A28:B28"/>
    <mergeCell ref="A29:B29"/>
    <mergeCell ref="A41:B41"/>
    <mergeCell ref="A47:B47"/>
    <mergeCell ref="A48:B48"/>
    <mergeCell ref="A54:B54"/>
    <mergeCell ref="A56:C5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B8A5-1ACE-47C3-A1F7-B3FCE19DF50A}">
  <dimension ref="A1:R101"/>
  <sheetViews>
    <sheetView topLeftCell="A9" workbookViewId="0">
      <selection activeCell="I16" sqref="I16"/>
    </sheetView>
  </sheetViews>
  <sheetFormatPr baseColWidth="10" defaultColWidth="11.42578125" defaultRowHeight="15" x14ac:dyDescent="0.25"/>
  <cols>
    <col min="1" max="1" width="41.28515625" customWidth="1"/>
    <col min="2" max="2" width="14.140625" bestFit="1" customWidth="1"/>
    <col min="3" max="3" width="12.5703125" bestFit="1" customWidth="1"/>
  </cols>
  <sheetData>
    <row r="1" spans="1:18" ht="19.5" thickBot="1" x14ac:dyDescent="0.35">
      <c r="A1" s="45" t="s">
        <v>62</v>
      </c>
      <c r="B1" s="46"/>
      <c r="C1" s="47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18" x14ac:dyDescent="0.25">
      <c r="A2" s="78" t="s">
        <v>63</v>
      </c>
      <c r="B2" s="49">
        <f>+'ESTADOS FINANCIEROS'!B4</f>
        <v>2023</v>
      </c>
      <c r="C2" s="50">
        <f>+'ESTADOS FINANCIEROS'!C4</f>
        <v>2024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x14ac:dyDescent="0.25">
      <c r="A3" s="69" t="s">
        <v>113</v>
      </c>
      <c r="B3" s="37">
        <f>+'ESTADOS FINANCIEROS'!B12/'ESTADOS FINANCIEROS'!B39</f>
        <v>1.0436595687498311</v>
      </c>
      <c r="C3" s="38">
        <f>+'ESTADOS FINANCIEROS'!C12/'ESTADOS FINANCIEROS'!C39</f>
        <v>1.0924502365418687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s="69" t="s">
        <v>112</v>
      </c>
      <c r="B4" s="55">
        <f>+'ESTADOS FINANCIEROS'!B12-'ESTADOS FINANCIEROS'!B39</f>
        <v>3898757.8912482858</v>
      </c>
      <c r="C4" s="61">
        <f>+'ESTADOS FINANCIEROS'!C12-'ESTADOS FINANCIEROS'!C39</f>
        <v>9056865.8737497926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x14ac:dyDescent="0.25">
      <c r="A5" s="69" t="s">
        <v>64</v>
      </c>
      <c r="B5" s="37">
        <f>+('ESTADOS FINANCIEROS'!B12-'ESTADOS FINANCIEROS'!B9)/'ESTADOS FINANCIEROS'!B39</f>
        <v>0.7979868452385751</v>
      </c>
      <c r="C5" s="38">
        <f>+('ESTADOS FINANCIEROS'!C12-'ESTADOS FINANCIEROS'!C9)/'ESTADOS FINANCIEROS'!C39</f>
        <v>0.8438755875186662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 x14ac:dyDescent="0.25">
      <c r="A6" s="69" t="s">
        <v>110</v>
      </c>
      <c r="B6" s="55">
        <f>+'ESTADOS FINANCIEROS'!B9+'ESTADOS FINANCIEROS'!B10-'ESTADOS FINANCIEROS'!B31</f>
        <v>24950339.545626767</v>
      </c>
      <c r="C6" s="61">
        <f>+'ESTADOS FINANCIEROS'!C9+'ESTADOS FINANCIEROS'!C10-'ESTADOS FINANCIEROS'!C31</f>
        <v>27694876.966063686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 ht="15.75" thickBot="1" x14ac:dyDescent="0.3">
      <c r="A7" s="70" t="s">
        <v>111</v>
      </c>
      <c r="B7" s="62">
        <f t="shared" ref="B7:C7" si="0">+B22+B26-B30</f>
        <v>61.482621230013805</v>
      </c>
      <c r="C7" s="62">
        <f t="shared" si="0"/>
        <v>58.436185404677715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18" x14ac:dyDescent="0.25">
      <c r="A8" s="88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8" ht="15.75" thickBot="1" x14ac:dyDescent="0.3">
      <c r="A9" s="88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18" ht="19.5" thickBot="1" x14ac:dyDescent="0.35">
      <c r="A10" s="45" t="s">
        <v>62</v>
      </c>
      <c r="B10" s="46"/>
      <c r="C10" s="47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18" ht="18" x14ac:dyDescent="0.25">
      <c r="A11" s="77" t="s">
        <v>65</v>
      </c>
      <c r="B11" s="49">
        <f>+B2</f>
        <v>2023</v>
      </c>
      <c r="C11" s="50">
        <f>+C2</f>
        <v>2024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18" x14ac:dyDescent="0.25">
      <c r="A12" s="69" t="s">
        <v>109</v>
      </c>
      <c r="B12" s="41">
        <f>+'ESTADOS FINANCIEROS'!B46/'ESTADOS FINANCIEROS'!B55</f>
        <v>0.30512493570998578</v>
      </c>
      <c r="C12" s="42">
        <f>+'ESTADOS FINANCIEROS'!C46/'ESTADOS FINANCIEROS'!C55</f>
        <v>0.30841404972774922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18" x14ac:dyDescent="0.25">
      <c r="A13" s="69" t="s">
        <v>66</v>
      </c>
      <c r="B13" s="41">
        <f>+'ESTADOS FINANCIEROS'!B53/'ESTADOS FINANCIEROS'!B55</f>
        <v>0.69487506429001422</v>
      </c>
      <c r="C13" s="42">
        <f>+'ESTADOS FINANCIEROS'!C53/'ESTADOS FINANCIEROS'!C55</f>
        <v>0.69158595027225067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 x14ac:dyDescent="0.25">
      <c r="A14" s="69" t="s">
        <v>67</v>
      </c>
      <c r="B14" s="57">
        <f>+'ESTADOS FINANCIEROS'!B66/'ESTADOS FINANCIEROS'!B69</f>
        <v>17.023711568759825</v>
      </c>
      <c r="C14" s="63">
        <f>+'ESTADOS FINANCIEROS'!C66/'ESTADOS FINANCIEROS'!C69</f>
        <v>21.138090214105034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18" x14ac:dyDescent="0.25">
      <c r="A15" s="69" t="s">
        <v>114</v>
      </c>
      <c r="B15" s="41">
        <f>+'ESTADOS FINANCIEROS'!B69/'ESTADOS FINANCIEROS'!B60</f>
        <v>1.4215752176655126E-2</v>
      </c>
      <c r="C15" s="42">
        <f>+'ESTADOS FINANCIEROS'!C69/'ESTADOS FINANCIEROS'!C60</f>
        <v>1.1700408701902303E-2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18" ht="15.75" thickBot="1" x14ac:dyDescent="0.3">
      <c r="A16" s="70" t="s">
        <v>68</v>
      </c>
      <c r="B16" s="39">
        <f>+'ESTADOS FINANCIEROS'!B46/'ESTADOS FINANCIEROS'!B53</f>
        <v>0.43910762004641213</v>
      </c>
      <c r="C16" s="40">
        <f>+'ESTADOS FINANCIEROS'!C46/'ESTADOS FINANCIEROS'!C53</f>
        <v>0.44595187280241672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x14ac:dyDescent="0.25">
      <c r="A17" s="88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 ht="15.75" thickBot="1" x14ac:dyDescent="0.3">
      <c r="A18" s="88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 ht="19.5" thickBot="1" x14ac:dyDescent="0.35">
      <c r="A19" s="52" t="s">
        <v>62</v>
      </c>
      <c r="B19" s="53"/>
      <c r="C19" s="5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ht="18" x14ac:dyDescent="0.25">
      <c r="A20" s="71" t="s">
        <v>69</v>
      </c>
      <c r="B20" s="49">
        <f>+B11</f>
        <v>2023</v>
      </c>
      <c r="C20" s="50">
        <f>+C11</f>
        <v>2024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 x14ac:dyDescent="0.25">
      <c r="A21" s="69" t="s">
        <v>108</v>
      </c>
      <c r="B21" s="37">
        <f>+'ESTADOS FINANCIEROS'!B60/'INDICADORES 2023-2024'!B23</f>
        <v>13.267780536665281</v>
      </c>
      <c r="C21" s="38">
        <f>+'ESTADOS FINANCIEROS'!C60/'INDICADORES 2023-2024'!C23</f>
        <v>13.959465777913234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x14ac:dyDescent="0.25">
      <c r="A22" s="72" t="s">
        <v>107</v>
      </c>
      <c r="B22" s="58">
        <f t="shared" ref="B22" si="1">360/B21</f>
        <v>27.13340027031245</v>
      </c>
      <c r="C22" s="64">
        <f>360/C21</f>
        <v>25.788952509170841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x14ac:dyDescent="0.25">
      <c r="A23" s="73" t="s">
        <v>70</v>
      </c>
      <c r="B23" s="55">
        <f>+'ESTADOS FINANCIEROS'!B9</f>
        <v>21938340.13666648</v>
      </c>
      <c r="C23" s="61">
        <f>+('ESTADOS FINANCIEROS'!C9+'ESTADOS FINANCIEROS'!B9)/2</f>
        <v>23144948.84418314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 x14ac:dyDescent="0.25">
      <c r="A24" s="73"/>
      <c r="B24" s="25"/>
      <c r="C24" s="51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18" x14ac:dyDescent="0.25">
      <c r="A25" s="74" t="s">
        <v>106</v>
      </c>
      <c r="B25" s="37">
        <f>+'ESTADOS FINANCIEROS'!B61/'INDICADORES 2023-2024'!B27</f>
        <v>3.05070935883669</v>
      </c>
      <c r="C25" s="38">
        <f>+'ESTADOS FINANCIEROS'!C61/'INDICADORES 2023-2024'!C27</f>
        <v>3.2097510686134147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 x14ac:dyDescent="0.25">
      <c r="A26" s="75" t="s">
        <v>105</v>
      </c>
      <c r="B26" s="60">
        <f t="shared" ref="B26:C26" si="2">360/B25</f>
        <v>118.00534159611874</v>
      </c>
      <c r="C26" s="65">
        <f t="shared" si="2"/>
        <v>112.15823043732701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18" x14ac:dyDescent="0.25">
      <c r="A27" s="74" t="s">
        <v>71</v>
      </c>
      <c r="B27" s="59">
        <f>+'ESTADOS FINANCIEROS'!B10</f>
        <v>10347600.592125813</v>
      </c>
      <c r="C27" s="66">
        <f>+('ESTADOS FINANCIEROS'!C10+'ESTADOS FINANCIEROS'!B10)/2</f>
        <v>10916718.65990172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8" x14ac:dyDescent="0.25">
      <c r="A28" s="69"/>
      <c r="B28" s="25"/>
      <c r="C28" s="51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8" x14ac:dyDescent="0.25">
      <c r="A29" s="69" t="s">
        <v>104</v>
      </c>
      <c r="B29" s="37">
        <f>+'ESTADOS FINANCIEROS'!B61/'INDICADORES 2023-2024'!B31</f>
        <v>4.3033312716545442</v>
      </c>
      <c r="C29" s="38">
        <f>+'ESTADOS FINANCIEROS'!C61/'INDICADORES 2023-2024'!C31</f>
        <v>4.52767555595881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18" x14ac:dyDescent="0.25">
      <c r="A30" s="72" t="s">
        <v>103</v>
      </c>
      <c r="B30" s="58">
        <f t="shared" ref="B30:C30" si="3">360/B29</f>
        <v>83.656120636417384</v>
      </c>
      <c r="C30" s="64">
        <f t="shared" si="3"/>
        <v>79.510997541820117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 x14ac:dyDescent="0.25">
      <c r="A31" s="69" t="s">
        <v>72</v>
      </c>
      <c r="B31" s="55">
        <f>+'ESTADOS FINANCIEROS'!B31</f>
        <v>7335601.1831655288</v>
      </c>
      <c r="C31" s="61">
        <f>+('ESTADOS FINANCIEROS'!C31+'ESTADOS FINANCIEROS'!B31)/2</f>
        <v>7739059.2482396327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 x14ac:dyDescent="0.25">
      <c r="A32" s="69"/>
      <c r="B32" s="25"/>
      <c r="C32" s="51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 x14ac:dyDescent="0.25">
      <c r="A33" s="72" t="s">
        <v>102</v>
      </c>
      <c r="B33" s="37">
        <f>+'ESTADOS FINANCIEROS'!B60/'ESTADOS FINANCIEROS'!B55</f>
        <v>0.67441888724145993</v>
      </c>
      <c r="C33" s="38">
        <f>+'ESTADOS FINANCIEROS'!C60/'ESTADOS FINANCIEROS'!C55</f>
        <v>0.7157757455551973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 x14ac:dyDescent="0.25">
      <c r="A34" s="69"/>
      <c r="B34" s="37"/>
      <c r="C34" s="38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 ht="15.75" thickBot="1" x14ac:dyDescent="0.3">
      <c r="A35" s="76" t="s">
        <v>101</v>
      </c>
      <c r="B35" s="39">
        <f>+'ESTADOS FINANCIEROS'!B60/'ESTADOS FINANCIEROS'!B24</f>
        <v>0.86016248934242512</v>
      </c>
      <c r="C35" s="40">
        <f>+'ESTADOS FINANCIEROS'!C60/'ESTADOS FINANCIEROS'!C24</f>
        <v>0.93822471361190307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 x14ac:dyDescent="0.25">
      <c r="A36" s="88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 ht="15.75" thickBot="1" x14ac:dyDescent="0.3">
      <c r="A37" s="88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 ht="19.5" thickBot="1" x14ac:dyDescent="0.35">
      <c r="A38" s="52" t="s">
        <v>62</v>
      </c>
      <c r="B38" s="53"/>
      <c r="C38" s="5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 ht="18.75" thickBot="1" x14ac:dyDescent="0.3">
      <c r="A39" s="86" t="s">
        <v>73</v>
      </c>
      <c r="B39" s="49">
        <f>+B20</f>
        <v>2023</v>
      </c>
      <c r="C39" s="50">
        <f>+C20</f>
        <v>2024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 x14ac:dyDescent="0.25">
      <c r="A40" s="87" t="s">
        <v>74</v>
      </c>
      <c r="B40" s="79">
        <f>+'ESTADOS FINANCIEROS'!B62/'ESTADOS FINANCIEROS'!B60</f>
        <v>0.89154777995444245</v>
      </c>
      <c r="C40" s="80">
        <f>+'ESTADOS FINANCIEROS'!C62/'ESTADOS FINANCIEROS'!C60</f>
        <v>0.89154777995444234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 x14ac:dyDescent="0.25">
      <c r="A41" s="69" t="s">
        <v>75</v>
      </c>
      <c r="B41" s="68">
        <f>+'ESTADOS FINANCIEROS'!B66/'ESTADOS FINANCIEROS'!B60</f>
        <v>0.24200486478834654</v>
      </c>
      <c r="C41" s="44">
        <f>+'ESTADOS FINANCIEROS'!C66/'ESTADOS FINANCIEROS'!C60</f>
        <v>0.24732429468271044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 x14ac:dyDescent="0.25">
      <c r="A42" s="69" t="s">
        <v>76</v>
      </c>
      <c r="B42" s="68">
        <f>+'ESTADOS FINANCIEROS'!B72/'ESTADOS FINANCIEROS'!B60</f>
        <v>0.16095264083361838</v>
      </c>
      <c r="C42" s="44">
        <f>+'ESTADOS FINANCIEROS'!C72/'ESTADOS FINANCIEROS'!C60</f>
        <v>0.16634593932768216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 x14ac:dyDescent="0.25">
      <c r="A43" s="69" t="s">
        <v>77</v>
      </c>
      <c r="B43" s="84">
        <f>+'ESTADOS FINANCIEROS'!B66+'ESTADOS FINANCIEROS'!B65</f>
        <v>98085959.40221566</v>
      </c>
      <c r="C43" s="82">
        <f>+'ESTADOS FINANCIEROS'!C66+'ESTADOS FINANCIEROS'!C65</f>
        <v>109168596.78925279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 ht="15.75" thickBot="1" x14ac:dyDescent="0.3">
      <c r="A44" s="70" t="s">
        <v>78</v>
      </c>
      <c r="B44" s="85">
        <f>+B43/'ESTADOS FINANCIEROS'!B60</f>
        <v>0.33698052268039969</v>
      </c>
      <c r="C44" s="83">
        <f>+C43/'ESTADOS FINANCIEROS'!C60</f>
        <v>0.33788795044131692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 ht="15.75" thickBot="1" x14ac:dyDescent="0.3">
      <c r="A45" s="48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 ht="19.5" thickBot="1" x14ac:dyDescent="0.35">
      <c r="A46" s="52" t="s">
        <v>62</v>
      </c>
      <c r="B46" s="53"/>
      <c r="C46" s="5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 ht="18" x14ac:dyDescent="0.25">
      <c r="A47" s="81" t="s">
        <v>79</v>
      </c>
      <c r="B47" s="49">
        <f>+B39</f>
        <v>2023</v>
      </c>
      <c r="C47" s="50">
        <f>+C39</f>
        <v>2024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 x14ac:dyDescent="0.25">
      <c r="A48" s="69" t="s">
        <v>80</v>
      </c>
      <c r="B48" s="43">
        <f>+'ESTADOS FINANCIEROS'!B72/'ESTADOS FINANCIEROS'!B55</f>
        <v>0.10854950092958326</v>
      </c>
      <c r="C48" s="44">
        <f>+'ESTADOS FINANCIEROS'!C72/'ESTADOS FINANCIEROS'!C55</f>
        <v>0.1190663887423513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 ht="15.75" thickBot="1" x14ac:dyDescent="0.3">
      <c r="A49" s="70" t="s">
        <v>81</v>
      </c>
      <c r="B49" s="56">
        <f>+'ESTADOS FINANCIEROS'!B72/'ESTADOS FINANCIEROS'!B53</f>
        <v>0.15621441393999838</v>
      </c>
      <c r="C49" s="67">
        <f>+'ESTADOS FINANCIEROS'!C72/'ESTADOS FINANCIEROS'!C53</f>
        <v>0.17216426778982347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 x14ac:dyDescent="0.25">
      <c r="A50" s="69"/>
      <c r="B50" s="43"/>
      <c r="C50" s="4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 x14ac:dyDescent="0.25">
      <c r="A51" s="69"/>
      <c r="B51" s="43"/>
      <c r="C51" s="4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 ht="15.75" thickBot="1" x14ac:dyDescent="0.3">
      <c r="A52" s="70"/>
      <c r="B52" s="56"/>
      <c r="C52" s="6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8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18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18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18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18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 spans="1:18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18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18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3" spans="1:18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</row>
    <row r="64" spans="1:18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</row>
    <row r="65" spans="1:18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</row>
    <row r="66" spans="1:18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</row>
    <row r="67" spans="1:18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</row>
    <row r="68" spans="1:18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</row>
    <row r="69" spans="1:18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</row>
    <row r="70" spans="1:18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</row>
    <row r="71" spans="1:18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</row>
    <row r="72" spans="1:18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</row>
    <row r="73" spans="1:18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</row>
    <row r="74" spans="1:18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 spans="1:18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</row>
    <row r="76" spans="1:18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</row>
    <row r="77" spans="1:18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 spans="1:18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 spans="1:18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r="80" spans="1:18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 spans="1:18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 spans="1:18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</row>
    <row r="83" spans="1:18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</row>
    <row r="84" spans="1:18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</row>
    <row r="85" spans="1:18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</row>
    <row r="86" spans="1:18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</row>
    <row r="87" spans="1:18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</row>
    <row r="88" spans="1:18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</row>
    <row r="89" spans="1:18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</row>
    <row r="90" spans="1:18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</row>
    <row r="91" spans="1:18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</row>
    <row r="92" spans="1:18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</row>
    <row r="93" spans="1:18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</row>
    <row r="94" spans="1:18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</row>
    <row r="95" spans="1:18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</row>
    <row r="96" spans="1:18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</row>
    <row r="97" spans="1:1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</row>
    <row r="98" spans="1:10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</row>
    <row r="99" spans="1:10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</row>
    <row r="100" spans="1:10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1:10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7"/>
  <sheetViews>
    <sheetView zoomScale="80" zoomScaleNormal="80" workbookViewId="0">
      <selection activeCell="K22" sqref="K22:L22"/>
    </sheetView>
  </sheetViews>
  <sheetFormatPr baseColWidth="10" defaultColWidth="11.42578125" defaultRowHeight="12.75" x14ac:dyDescent="0.2"/>
  <cols>
    <col min="1" max="1" width="4" style="27" customWidth="1"/>
    <col min="2" max="2" width="9.140625" style="27" customWidth="1"/>
    <col min="3" max="3" width="11.42578125" style="27"/>
    <col min="4" max="4" width="14.85546875" style="27" customWidth="1"/>
    <col min="5" max="6" width="4.85546875" style="27" customWidth="1"/>
    <col min="7" max="7" width="9" style="27" customWidth="1"/>
    <col min="8" max="8" width="12.42578125" style="27" customWidth="1"/>
    <col min="9" max="9" width="4.5703125" style="27" customWidth="1"/>
    <col min="10" max="10" width="5.140625" style="27" customWidth="1"/>
    <col min="11" max="11" width="11.42578125" style="27"/>
    <col min="12" max="12" width="16.5703125" style="27" customWidth="1"/>
    <col min="13" max="13" width="4.140625" style="27" customWidth="1"/>
    <col min="14" max="14" width="4.5703125" style="27" customWidth="1"/>
    <col min="15" max="15" width="11.42578125" style="27"/>
    <col min="16" max="16" width="9.140625" style="27" customWidth="1"/>
    <col min="17" max="17" width="4" style="27" customWidth="1"/>
    <col min="18" max="18" width="4.7109375" style="27" customWidth="1"/>
    <col min="19" max="19" width="11.42578125" style="27"/>
    <col min="20" max="20" width="8.5703125" style="27" customWidth="1"/>
    <col min="21" max="256" width="11.42578125" style="27"/>
    <col min="257" max="257" width="4" style="27" customWidth="1"/>
    <col min="258" max="258" width="9.140625" style="27" customWidth="1"/>
    <col min="259" max="260" width="11.42578125" style="27"/>
    <col min="261" max="262" width="4.85546875" style="27" customWidth="1"/>
    <col min="263" max="263" width="9" style="27" customWidth="1"/>
    <col min="264" max="264" width="9.140625" style="27" customWidth="1"/>
    <col min="265" max="265" width="4.5703125" style="27" customWidth="1"/>
    <col min="266" max="266" width="5.140625" style="27" customWidth="1"/>
    <col min="267" max="267" width="11.42578125" style="27"/>
    <col min="268" max="268" width="8.5703125" style="27" customWidth="1"/>
    <col min="269" max="269" width="4.140625" style="27" customWidth="1"/>
    <col min="270" max="270" width="4.5703125" style="27" customWidth="1"/>
    <col min="271" max="271" width="11.42578125" style="27"/>
    <col min="272" max="272" width="9.140625" style="27" customWidth="1"/>
    <col min="273" max="273" width="4" style="27" customWidth="1"/>
    <col min="274" max="274" width="4.7109375" style="27" customWidth="1"/>
    <col min="275" max="275" width="11.42578125" style="27"/>
    <col min="276" max="276" width="8.5703125" style="27" customWidth="1"/>
    <col min="277" max="512" width="11.42578125" style="27"/>
    <col min="513" max="513" width="4" style="27" customWidth="1"/>
    <col min="514" max="514" width="9.140625" style="27" customWidth="1"/>
    <col min="515" max="516" width="11.42578125" style="27"/>
    <col min="517" max="518" width="4.85546875" style="27" customWidth="1"/>
    <col min="519" max="519" width="9" style="27" customWidth="1"/>
    <col min="520" max="520" width="9.140625" style="27" customWidth="1"/>
    <col min="521" max="521" width="4.5703125" style="27" customWidth="1"/>
    <col min="522" max="522" width="5.140625" style="27" customWidth="1"/>
    <col min="523" max="523" width="11.42578125" style="27"/>
    <col min="524" max="524" width="8.5703125" style="27" customWidth="1"/>
    <col min="525" max="525" width="4.140625" style="27" customWidth="1"/>
    <col min="526" max="526" width="4.5703125" style="27" customWidth="1"/>
    <col min="527" max="527" width="11.42578125" style="27"/>
    <col min="528" max="528" width="9.140625" style="27" customWidth="1"/>
    <col min="529" max="529" width="4" style="27" customWidth="1"/>
    <col min="530" max="530" width="4.7109375" style="27" customWidth="1"/>
    <col min="531" max="531" width="11.42578125" style="27"/>
    <col min="532" max="532" width="8.5703125" style="27" customWidth="1"/>
    <col min="533" max="768" width="11.42578125" style="27"/>
    <col min="769" max="769" width="4" style="27" customWidth="1"/>
    <col min="770" max="770" width="9.140625" style="27" customWidth="1"/>
    <col min="771" max="772" width="11.42578125" style="27"/>
    <col min="773" max="774" width="4.85546875" style="27" customWidth="1"/>
    <col min="775" max="775" width="9" style="27" customWidth="1"/>
    <col min="776" max="776" width="9.140625" style="27" customWidth="1"/>
    <col min="777" max="777" width="4.5703125" style="27" customWidth="1"/>
    <col min="778" max="778" width="5.140625" style="27" customWidth="1"/>
    <col min="779" max="779" width="11.42578125" style="27"/>
    <col min="780" max="780" width="8.5703125" style="27" customWidth="1"/>
    <col min="781" max="781" width="4.140625" style="27" customWidth="1"/>
    <col min="782" max="782" width="4.5703125" style="27" customWidth="1"/>
    <col min="783" max="783" width="11.42578125" style="27"/>
    <col min="784" max="784" width="9.140625" style="27" customWidth="1"/>
    <col min="785" max="785" width="4" style="27" customWidth="1"/>
    <col min="786" max="786" width="4.7109375" style="27" customWidth="1"/>
    <col min="787" max="787" width="11.42578125" style="27"/>
    <col min="788" max="788" width="8.5703125" style="27" customWidth="1"/>
    <col min="789" max="1024" width="11.42578125" style="27"/>
    <col min="1025" max="1025" width="4" style="27" customWidth="1"/>
    <col min="1026" max="1026" width="9.140625" style="27" customWidth="1"/>
    <col min="1027" max="1028" width="11.42578125" style="27"/>
    <col min="1029" max="1030" width="4.85546875" style="27" customWidth="1"/>
    <col min="1031" max="1031" width="9" style="27" customWidth="1"/>
    <col min="1032" max="1032" width="9.140625" style="27" customWidth="1"/>
    <col min="1033" max="1033" width="4.5703125" style="27" customWidth="1"/>
    <col min="1034" max="1034" width="5.140625" style="27" customWidth="1"/>
    <col min="1035" max="1035" width="11.42578125" style="27"/>
    <col min="1036" max="1036" width="8.5703125" style="27" customWidth="1"/>
    <col min="1037" max="1037" width="4.140625" style="27" customWidth="1"/>
    <col min="1038" max="1038" width="4.5703125" style="27" customWidth="1"/>
    <col min="1039" max="1039" width="11.42578125" style="27"/>
    <col min="1040" max="1040" width="9.140625" style="27" customWidth="1"/>
    <col min="1041" max="1041" width="4" style="27" customWidth="1"/>
    <col min="1042" max="1042" width="4.7109375" style="27" customWidth="1"/>
    <col min="1043" max="1043" width="11.42578125" style="27"/>
    <col min="1044" max="1044" width="8.5703125" style="27" customWidth="1"/>
    <col min="1045" max="1280" width="11.42578125" style="27"/>
    <col min="1281" max="1281" width="4" style="27" customWidth="1"/>
    <col min="1282" max="1282" width="9.140625" style="27" customWidth="1"/>
    <col min="1283" max="1284" width="11.42578125" style="27"/>
    <col min="1285" max="1286" width="4.85546875" style="27" customWidth="1"/>
    <col min="1287" max="1287" width="9" style="27" customWidth="1"/>
    <col min="1288" max="1288" width="9.140625" style="27" customWidth="1"/>
    <col min="1289" max="1289" width="4.5703125" style="27" customWidth="1"/>
    <col min="1290" max="1290" width="5.140625" style="27" customWidth="1"/>
    <col min="1291" max="1291" width="11.42578125" style="27"/>
    <col min="1292" max="1292" width="8.5703125" style="27" customWidth="1"/>
    <col min="1293" max="1293" width="4.140625" style="27" customWidth="1"/>
    <col min="1294" max="1294" width="4.5703125" style="27" customWidth="1"/>
    <col min="1295" max="1295" width="11.42578125" style="27"/>
    <col min="1296" max="1296" width="9.140625" style="27" customWidth="1"/>
    <col min="1297" max="1297" width="4" style="27" customWidth="1"/>
    <col min="1298" max="1298" width="4.7109375" style="27" customWidth="1"/>
    <col min="1299" max="1299" width="11.42578125" style="27"/>
    <col min="1300" max="1300" width="8.5703125" style="27" customWidth="1"/>
    <col min="1301" max="1536" width="11.42578125" style="27"/>
    <col min="1537" max="1537" width="4" style="27" customWidth="1"/>
    <col min="1538" max="1538" width="9.140625" style="27" customWidth="1"/>
    <col min="1539" max="1540" width="11.42578125" style="27"/>
    <col min="1541" max="1542" width="4.85546875" style="27" customWidth="1"/>
    <col min="1543" max="1543" width="9" style="27" customWidth="1"/>
    <col min="1544" max="1544" width="9.140625" style="27" customWidth="1"/>
    <col min="1545" max="1545" width="4.5703125" style="27" customWidth="1"/>
    <col min="1546" max="1546" width="5.140625" style="27" customWidth="1"/>
    <col min="1547" max="1547" width="11.42578125" style="27"/>
    <col min="1548" max="1548" width="8.5703125" style="27" customWidth="1"/>
    <col min="1549" max="1549" width="4.140625" style="27" customWidth="1"/>
    <col min="1550" max="1550" width="4.5703125" style="27" customWidth="1"/>
    <col min="1551" max="1551" width="11.42578125" style="27"/>
    <col min="1552" max="1552" width="9.140625" style="27" customWidth="1"/>
    <col min="1553" max="1553" width="4" style="27" customWidth="1"/>
    <col min="1554" max="1554" width="4.7109375" style="27" customWidth="1"/>
    <col min="1555" max="1555" width="11.42578125" style="27"/>
    <col min="1556" max="1556" width="8.5703125" style="27" customWidth="1"/>
    <col min="1557" max="1792" width="11.42578125" style="27"/>
    <col min="1793" max="1793" width="4" style="27" customWidth="1"/>
    <col min="1794" max="1794" width="9.140625" style="27" customWidth="1"/>
    <col min="1795" max="1796" width="11.42578125" style="27"/>
    <col min="1797" max="1798" width="4.85546875" style="27" customWidth="1"/>
    <col min="1799" max="1799" width="9" style="27" customWidth="1"/>
    <col min="1800" max="1800" width="9.140625" style="27" customWidth="1"/>
    <col min="1801" max="1801" width="4.5703125" style="27" customWidth="1"/>
    <col min="1802" max="1802" width="5.140625" style="27" customWidth="1"/>
    <col min="1803" max="1803" width="11.42578125" style="27"/>
    <col min="1804" max="1804" width="8.5703125" style="27" customWidth="1"/>
    <col min="1805" max="1805" width="4.140625" style="27" customWidth="1"/>
    <col min="1806" max="1806" width="4.5703125" style="27" customWidth="1"/>
    <col min="1807" max="1807" width="11.42578125" style="27"/>
    <col min="1808" max="1808" width="9.140625" style="27" customWidth="1"/>
    <col min="1809" max="1809" width="4" style="27" customWidth="1"/>
    <col min="1810" max="1810" width="4.7109375" style="27" customWidth="1"/>
    <col min="1811" max="1811" width="11.42578125" style="27"/>
    <col min="1812" max="1812" width="8.5703125" style="27" customWidth="1"/>
    <col min="1813" max="2048" width="11.42578125" style="27"/>
    <col min="2049" max="2049" width="4" style="27" customWidth="1"/>
    <col min="2050" max="2050" width="9.140625" style="27" customWidth="1"/>
    <col min="2051" max="2052" width="11.42578125" style="27"/>
    <col min="2053" max="2054" width="4.85546875" style="27" customWidth="1"/>
    <col min="2055" max="2055" width="9" style="27" customWidth="1"/>
    <col min="2056" max="2056" width="9.140625" style="27" customWidth="1"/>
    <col min="2057" max="2057" width="4.5703125" style="27" customWidth="1"/>
    <col min="2058" max="2058" width="5.140625" style="27" customWidth="1"/>
    <col min="2059" max="2059" width="11.42578125" style="27"/>
    <col min="2060" max="2060" width="8.5703125" style="27" customWidth="1"/>
    <col min="2061" max="2061" width="4.140625" style="27" customWidth="1"/>
    <col min="2062" max="2062" width="4.5703125" style="27" customWidth="1"/>
    <col min="2063" max="2063" width="11.42578125" style="27"/>
    <col min="2064" max="2064" width="9.140625" style="27" customWidth="1"/>
    <col min="2065" max="2065" width="4" style="27" customWidth="1"/>
    <col min="2066" max="2066" width="4.7109375" style="27" customWidth="1"/>
    <col min="2067" max="2067" width="11.42578125" style="27"/>
    <col min="2068" max="2068" width="8.5703125" style="27" customWidth="1"/>
    <col min="2069" max="2304" width="11.42578125" style="27"/>
    <col min="2305" max="2305" width="4" style="27" customWidth="1"/>
    <col min="2306" max="2306" width="9.140625" style="27" customWidth="1"/>
    <col min="2307" max="2308" width="11.42578125" style="27"/>
    <col min="2309" max="2310" width="4.85546875" style="27" customWidth="1"/>
    <col min="2311" max="2311" width="9" style="27" customWidth="1"/>
    <col min="2312" max="2312" width="9.140625" style="27" customWidth="1"/>
    <col min="2313" max="2313" width="4.5703125" style="27" customWidth="1"/>
    <col min="2314" max="2314" width="5.140625" style="27" customWidth="1"/>
    <col min="2315" max="2315" width="11.42578125" style="27"/>
    <col min="2316" max="2316" width="8.5703125" style="27" customWidth="1"/>
    <col min="2317" max="2317" width="4.140625" style="27" customWidth="1"/>
    <col min="2318" max="2318" width="4.5703125" style="27" customWidth="1"/>
    <col min="2319" max="2319" width="11.42578125" style="27"/>
    <col min="2320" max="2320" width="9.140625" style="27" customWidth="1"/>
    <col min="2321" max="2321" width="4" style="27" customWidth="1"/>
    <col min="2322" max="2322" width="4.7109375" style="27" customWidth="1"/>
    <col min="2323" max="2323" width="11.42578125" style="27"/>
    <col min="2324" max="2324" width="8.5703125" style="27" customWidth="1"/>
    <col min="2325" max="2560" width="11.42578125" style="27"/>
    <col min="2561" max="2561" width="4" style="27" customWidth="1"/>
    <col min="2562" max="2562" width="9.140625" style="27" customWidth="1"/>
    <col min="2563" max="2564" width="11.42578125" style="27"/>
    <col min="2565" max="2566" width="4.85546875" style="27" customWidth="1"/>
    <col min="2567" max="2567" width="9" style="27" customWidth="1"/>
    <col min="2568" max="2568" width="9.140625" style="27" customWidth="1"/>
    <col min="2569" max="2569" width="4.5703125" style="27" customWidth="1"/>
    <col min="2570" max="2570" width="5.140625" style="27" customWidth="1"/>
    <col min="2571" max="2571" width="11.42578125" style="27"/>
    <col min="2572" max="2572" width="8.5703125" style="27" customWidth="1"/>
    <col min="2573" max="2573" width="4.140625" style="27" customWidth="1"/>
    <col min="2574" max="2574" width="4.5703125" style="27" customWidth="1"/>
    <col min="2575" max="2575" width="11.42578125" style="27"/>
    <col min="2576" max="2576" width="9.140625" style="27" customWidth="1"/>
    <col min="2577" max="2577" width="4" style="27" customWidth="1"/>
    <col min="2578" max="2578" width="4.7109375" style="27" customWidth="1"/>
    <col min="2579" max="2579" width="11.42578125" style="27"/>
    <col min="2580" max="2580" width="8.5703125" style="27" customWidth="1"/>
    <col min="2581" max="2816" width="11.42578125" style="27"/>
    <col min="2817" max="2817" width="4" style="27" customWidth="1"/>
    <col min="2818" max="2818" width="9.140625" style="27" customWidth="1"/>
    <col min="2819" max="2820" width="11.42578125" style="27"/>
    <col min="2821" max="2822" width="4.85546875" style="27" customWidth="1"/>
    <col min="2823" max="2823" width="9" style="27" customWidth="1"/>
    <col min="2824" max="2824" width="9.140625" style="27" customWidth="1"/>
    <col min="2825" max="2825" width="4.5703125" style="27" customWidth="1"/>
    <col min="2826" max="2826" width="5.140625" style="27" customWidth="1"/>
    <col min="2827" max="2827" width="11.42578125" style="27"/>
    <col min="2828" max="2828" width="8.5703125" style="27" customWidth="1"/>
    <col min="2829" max="2829" width="4.140625" style="27" customWidth="1"/>
    <col min="2830" max="2830" width="4.5703125" style="27" customWidth="1"/>
    <col min="2831" max="2831" width="11.42578125" style="27"/>
    <col min="2832" max="2832" width="9.140625" style="27" customWidth="1"/>
    <col min="2833" max="2833" width="4" style="27" customWidth="1"/>
    <col min="2834" max="2834" width="4.7109375" style="27" customWidth="1"/>
    <col min="2835" max="2835" width="11.42578125" style="27"/>
    <col min="2836" max="2836" width="8.5703125" style="27" customWidth="1"/>
    <col min="2837" max="3072" width="11.42578125" style="27"/>
    <col min="3073" max="3073" width="4" style="27" customWidth="1"/>
    <col min="3074" max="3074" width="9.140625" style="27" customWidth="1"/>
    <col min="3075" max="3076" width="11.42578125" style="27"/>
    <col min="3077" max="3078" width="4.85546875" style="27" customWidth="1"/>
    <col min="3079" max="3079" width="9" style="27" customWidth="1"/>
    <col min="3080" max="3080" width="9.140625" style="27" customWidth="1"/>
    <col min="3081" max="3081" width="4.5703125" style="27" customWidth="1"/>
    <col min="3082" max="3082" width="5.140625" style="27" customWidth="1"/>
    <col min="3083" max="3083" width="11.42578125" style="27"/>
    <col min="3084" max="3084" width="8.5703125" style="27" customWidth="1"/>
    <col min="3085" max="3085" width="4.140625" style="27" customWidth="1"/>
    <col min="3086" max="3086" width="4.5703125" style="27" customWidth="1"/>
    <col min="3087" max="3087" width="11.42578125" style="27"/>
    <col min="3088" max="3088" width="9.140625" style="27" customWidth="1"/>
    <col min="3089" max="3089" width="4" style="27" customWidth="1"/>
    <col min="3090" max="3090" width="4.7109375" style="27" customWidth="1"/>
    <col min="3091" max="3091" width="11.42578125" style="27"/>
    <col min="3092" max="3092" width="8.5703125" style="27" customWidth="1"/>
    <col min="3093" max="3328" width="11.42578125" style="27"/>
    <col min="3329" max="3329" width="4" style="27" customWidth="1"/>
    <col min="3330" max="3330" width="9.140625" style="27" customWidth="1"/>
    <col min="3331" max="3332" width="11.42578125" style="27"/>
    <col min="3333" max="3334" width="4.85546875" style="27" customWidth="1"/>
    <col min="3335" max="3335" width="9" style="27" customWidth="1"/>
    <col min="3336" max="3336" width="9.140625" style="27" customWidth="1"/>
    <col min="3337" max="3337" width="4.5703125" style="27" customWidth="1"/>
    <col min="3338" max="3338" width="5.140625" style="27" customWidth="1"/>
    <col min="3339" max="3339" width="11.42578125" style="27"/>
    <col min="3340" max="3340" width="8.5703125" style="27" customWidth="1"/>
    <col min="3341" max="3341" width="4.140625" style="27" customWidth="1"/>
    <col min="3342" max="3342" width="4.5703125" style="27" customWidth="1"/>
    <col min="3343" max="3343" width="11.42578125" style="27"/>
    <col min="3344" max="3344" width="9.140625" style="27" customWidth="1"/>
    <col min="3345" max="3345" width="4" style="27" customWidth="1"/>
    <col min="3346" max="3346" width="4.7109375" style="27" customWidth="1"/>
    <col min="3347" max="3347" width="11.42578125" style="27"/>
    <col min="3348" max="3348" width="8.5703125" style="27" customWidth="1"/>
    <col min="3349" max="3584" width="11.42578125" style="27"/>
    <col min="3585" max="3585" width="4" style="27" customWidth="1"/>
    <col min="3586" max="3586" width="9.140625" style="27" customWidth="1"/>
    <col min="3587" max="3588" width="11.42578125" style="27"/>
    <col min="3589" max="3590" width="4.85546875" style="27" customWidth="1"/>
    <col min="3591" max="3591" width="9" style="27" customWidth="1"/>
    <col min="3592" max="3592" width="9.140625" style="27" customWidth="1"/>
    <col min="3593" max="3593" width="4.5703125" style="27" customWidth="1"/>
    <col min="3594" max="3594" width="5.140625" style="27" customWidth="1"/>
    <col min="3595" max="3595" width="11.42578125" style="27"/>
    <col min="3596" max="3596" width="8.5703125" style="27" customWidth="1"/>
    <col min="3597" max="3597" width="4.140625" style="27" customWidth="1"/>
    <col min="3598" max="3598" width="4.5703125" style="27" customWidth="1"/>
    <col min="3599" max="3599" width="11.42578125" style="27"/>
    <col min="3600" max="3600" width="9.140625" style="27" customWidth="1"/>
    <col min="3601" max="3601" width="4" style="27" customWidth="1"/>
    <col min="3602" max="3602" width="4.7109375" style="27" customWidth="1"/>
    <col min="3603" max="3603" width="11.42578125" style="27"/>
    <col min="3604" max="3604" width="8.5703125" style="27" customWidth="1"/>
    <col min="3605" max="3840" width="11.42578125" style="27"/>
    <col min="3841" max="3841" width="4" style="27" customWidth="1"/>
    <col min="3842" max="3842" width="9.140625" style="27" customWidth="1"/>
    <col min="3843" max="3844" width="11.42578125" style="27"/>
    <col min="3845" max="3846" width="4.85546875" style="27" customWidth="1"/>
    <col min="3847" max="3847" width="9" style="27" customWidth="1"/>
    <col min="3848" max="3848" width="9.140625" style="27" customWidth="1"/>
    <col min="3849" max="3849" width="4.5703125" style="27" customWidth="1"/>
    <col min="3850" max="3850" width="5.140625" style="27" customWidth="1"/>
    <col min="3851" max="3851" width="11.42578125" style="27"/>
    <col min="3852" max="3852" width="8.5703125" style="27" customWidth="1"/>
    <col min="3853" max="3853" width="4.140625" style="27" customWidth="1"/>
    <col min="3854" max="3854" width="4.5703125" style="27" customWidth="1"/>
    <col min="3855" max="3855" width="11.42578125" style="27"/>
    <col min="3856" max="3856" width="9.140625" style="27" customWidth="1"/>
    <col min="3857" max="3857" width="4" style="27" customWidth="1"/>
    <col min="3858" max="3858" width="4.7109375" style="27" customWidth="1"/>
    <col min="3859" max="3859" width="11.42578125" style="27"/>
    <col min="3860" max="3860" width="8.5703125" style="27" customWidth="1"/>
    <col min="3861" max="4096" width="11.42578125" style="27"/>
    <col min="4097" max="4097" width="4" style="27" customWidth="1"/>
    <col min="4098" max="4098" width="9.140625" style="27" customWidth="1"/>
    <col min="4099" max="4100" width="11.42578125" style="27"/>
    <col min="4101" max="4102" width="4.85546875" style="27" customWidth="1"/>
    <col min="4103" max="4103" width="9" style="27" customWidth="1"/>
    <col min="4104" max="4104" width="9.140625" style="27" customWidth="1"/>
    <col min="4105" max="4105" width="4.5703125" style="27" customWidth="1"/>
    <col min="4106" max="4106" width="5.140625" style="27" customWidth="1"/>
    <col min="4107" max="4107" width="11.42578125" style="27"/>
    <col min="4108" max="4108" width="8.5703125" style="27" customWidth="1"/>
    <col min="4109" max="4109" width="4.140625" style="27" customWidth="1"/>
    <col min="4110" max="4110" width="4.5703125" style="27" customWidth="1"/>
    <col min="4111" max="4111" width="11.42578125" style="27"/>
    <col min="4112" max="4112" width="9.140625" style="27" customWidth="1"/>
    <col min="4113" max="4113" width="4" style="27" customWidth="1"/>
    <col min="4114" max="4114" width="4.7109375" style="27" customWidth="1"/>
    <col min="4115" max="4115" width="11.42578125" style="27"/>
    <col min="4116" max="4116" width="8.5703125" style="27" customWidth="1"/>
    <col min="4117" max="4352" width="11.42578125" style="27"/>
    <col min="4353" max="4353" width="4" style="27" customWidth="1"/>
    <col min="4354" max="4354" width="9.140625" style="27" customWidth="1"/>
    <col min="4355" max="4356" width="11.42578125" style="27"/>
    <col min="4357" max="4358" width="4.85546875" style="27" customWidth="1"/>
    <col min="4359" max="4359" width="9" style="27" customWidth="1"/>
    <col min="4360" max="4360" width="9.140625" style="27" customWidth="1"/>
    <col min="4361" max="4361" width="4.5703125" style="27" customWidth="1"/>
    <col min="4362" max="4362" width="5.140625" style="27" customWidth="1"/>
    <col min="4363" max="4363" width="11.42578125" style="27"/>
    <col min="4364" max="4364" width="8.5703125" style="27" customWidth="1"/>
    <col min="4365" max="4365" width="4.140625" style="27" customWidth="1"/>
    <col min="4366" max="4366" width="4.5703125" style="27" customWidth="1"/>
    <col min="4367" max="4367" width="11.42578125" style="27"/>
    <col min="4368" max="4368" width="9.140625" style="27" customWidth="1"/>
    <col min="4369" max="4369" width="4" style="27" customWidth="1"/>
    <col min="4370" max="4370" width="4.7109375" style="27" customWidth="1"/>
    <col min="4371" max="4371" width="11.42578125" style="27"/>
    <col min="4372" max="4372" width="8.5703125" style="27" customWidth="1"/>
    <col min="4373" max="4608" width="11.42578125" style="27"/>
    <col min="4609" max="4609" width="4" style="27" customWidth="1"/>
    <col min="4610" max="4610" width="9.140625" style="27" customWidth="1"/>
    <col min="4611" max="4612" width="11.42578125" style="27"/>
    <col min="4613" max="4614" width="4.85546875" style="27" customWidth="1"/>
    <col min="4615" max="4615" width="9" style="27" customWidth="1"/>
    <col min="4616" max="4616" width="9.140625" style="27" customWidth="1"/>
    <col min="4617" max="4617" width="4.5703125" style="27" customWidth="1"/>
    <col min="4618" max="4618" width="5.140625" style="27" customWidth="1"/>
    <col min="4619" max="4619" width="11.42578125" style="27"/>
    <col min="4620" max="4620" width="8.5703125" style="27" customWidth="1"/>
    <col min="4621" max="4621" width="4.140625" style="27" customWidth="1"/>
    <col min="4622" max="4622" width="4.5703125" style="27" customWidth="1"/>
    <col min="4623" max="4623" width="11.42578125" style="27"/>
    <col min="4624" max="4624" width="9.140625" style="27" customWidth="1"/>
    <col min="4625" max="4625" width="4" style="27" customWidth="1"/>
    <col min="4626" max="4626" width="4.7109375" style="27" customWidth="1"/>
    <col min="4627" max="4627" width="11.42578125" style="27"/>
    <col min="4628" max="4628" width="8.5703125" style="27" customWidth="1"/>
    <col min="4629" max="4864" width="11.42578125" style="27"/>
    <col min="4865" max="4865" width="4" style="27" customWidth="1"/>
    <col min="4866" max="4866" width="9.140625" style="27" customWidth="1"/>
    <col min="4867" max="4868" width="11.42578125" style="27"/>
    <col min="4869" max="4870" width="4.85546875" style="27" customWidth="1"/>
    <col min="4871" max="4871" width="9" style="27" customWidth="1"/>
    <col min="4872" max="4872" width="9.140625" style="27" customWidth="1"/>
    <col min="4873" max="4873" width="4.5703125" style="27" customWidth="1"/>
    <col min="4874" max="4874" width="5.140625" style="27" customWidth="1"/>
    <col min="4875" max="4875" width="11.42578125" style="27"/>
    <col min="4876" max="4876" width="8.5703125" style="27" customWidth="1"/>
    <col min="4877" max="4877" width="4.140625" style="27" customWidth="1"/>
    <col min="4878" max="4878" width="4.5703125" style="27" customWidth="1"/>
    <col min="4879" max="4879" width="11.42578125" style="27"/>
    <col min="4880" max="4880" width="9.140625" style="27" customWidth="1"/>
    <col min="4881" max="4881" width="4" style="27" customWidth="1"/>
    <col min="4882" max="4882" width="4.7109375" style="27" customWidth="1"/>
    <col min="4883" max="4883" width="11.42578125" style="27"/>
    <col min="4884" max="4884" width="8.5703125" style="27" customWidth="1"/>
    <col min="4885" max="5120" width="11.42578125" style="27"/>
    <col min="5121" max="5121" width="4" style="27" customWidth="1"/>
    <col min="5122" max="5122" width="9.140625" style="27" customWidth="1"/>
    <col min="5123" max="5124" width="11.42578125" style="27"/>
    <col min="5125" max="5126" width="4.85546875" style="27" customWidth="1"/>
    <col min="5127" max="5127" width="9" style="27" customWidth="1"/>
    <col min="5128" max="5128" width="9.140625" style="27" customWidth="1"/>
    <col min="5129" max="5129" width="4.5703125" style="27" customWidth="1"/>
    <col min="5130" max="5130" width="5.140625" style="27" customWidth="1"/>
    <col min="5131" max="5131" width="11.42578125" style="27"/>
    <col min="5132" max="5132" width="8.5703125" style="27" customWidth="1"/>
    <col min="5133" max="5133" width="4.140625" style="27" customWidth="1"/>
    <col min="5134" max="5134" width="4.5703125" style="27" customWidth="1"/>
    <col min="5135" max="5135" width="11.42578125" style="27"/>
    <col min="5136" max="5136" width="9.140625" style="27" customWidth="1"/>
    <col min="5137" max="5137" width="4" style="27" customWidth="1"/>
    <col min="5138" max="5138" width="4.7109375" style="27" customWidth="1"/>
    <col min="5139" max="5139" width="11.42578125" style="27"/>
    <col min="5140" max="5140" width="8.5703125" style="27" customWidth="1"/>
    <col min="5141" max="5376" width="11.42578125" style="27"/>
    <col min="5377" max="5377" width="4" style="27" customWidth="1"/>
    <col min="5378" max="5378" width="9.140625" style="27" customWidth="1"/>
    <col min="5379" max="5380" width="11.42578125" style="27"/>
    <col min="5381" max="5382" width="4.85546875" style="27" customWidth="1"/>
    <col min="5383" max="5383" width="9" style="27" customWidth="1"/>
    <col min="5384" max="5384" width="9.140625" style="27" customWidth="1"/>
    <col min="5385" max="5385" width="4.5703125" style="27" customWidth="1"/>
    <col min="5386" max="5386" width="5.140625" style="27" customWidth="1"/>
    <col min="5387" max="5387" width="11.42578125" style="27"/>
    <col min="5388" max="5388" width="8.5703125" style="27" customWidth="1"/>
    <col min="5389" max="5389" width="4.140625" style="27" customWidth="1"/>
    <col min="5390" max="5390" width="4.5703125" style="27" customWidth="1"/>
    <col min="5391" max="5391" width="11.42578125" style="27"/>
    <col min="5392" max="5392" width="9.140625" style="27" customWidth="1"/>
    <col min="5393" max="5393" width="4" style="27" customWidth="1"/>
    <col min="5394" max="5394" width="4.7109375" style="27" customWidth="1"/>
    <col min="5395" max="5395" width="11.42578125" style="27"/>
    <col min="5396" max="5396" width="8.5703125" style="27" customWidth="1"/>
    <col min="5397" max="5632" width="11.42578125" style="27"/>
    <col min="5633" max="5633" width="4" style="27" customWidth="1"/>
    <col min="5634" max="5634" width="9.140625" style="27" customWidth="1"/>
    <col min="5635" max="5636" width="11.42578125" style="27"/>
    <col min="5637" max="5638" width="4.85546875" style="27" customWidth="1"/>
    <col min="5639" max="5639" width="9" style="27" customWidth="1"/>
    <col min="5640" max="5640" width="9.140625" style="27" customWidth="1"/>
    <col min="5641" max="5641" width="4.5703125" style="27" customWidth="1"/>
    <col min="5642" max="5642" width="5.140625" style="27" customWidth="1"/>
    <col min="5643" max="5643" width="11.42578125" style="27"/>
    <col min="5644" max="5644" width="8.5703125" style="27" customWidth="1"/>
    <col min="5645" max="5645" width="4.140625" style="27" customWidth="1"/>
    <col min="5646" max="5646" width="4.5703125" style="27" customWidth="1"/>
    <col min="5647" max="5647" width="11.42578125" style="27"/>
    <col min="5648" max="5648" width="9.140625" style="27" customWidth="1"/>
    <col min="5649" max="5649" width="4" style="27" customWidth="1"/>
    <col min="5650" max="5650" width="4.7109375" style="27" customWidth="1"/>
    <col min="5651" max="5651" width="11.42578125" style="27"/>
    <col min="5652" max="5652" width="8.5703125" style="27" customWidth="1"/>
    <col min="5653" max="5888" width="11.42578125" style="27"/>
    <col min="5889" max="5889" width="4" style="27" customWidth="1"/>
    <col min="5890" max="5890" width="9.140625" style="27" customWidth="1"/>
    <col min="5891" max="5892" width="11.42578125" style="27"/>
    <col min="5893" max="5894" width="4.85546875" style="27" customWidth="1"/>
    <col min="5895" max="5895" width="9" style="27" customWidth="1"/>
    <col min="5896" max="5896" width="9.140625" style="27" customWidth="1"/>
    <col min="5897" max="5897" width="4.5703125" style="27" customWidth="1"/>
    <col min="5898" max="5898" width="5.140625" style="27" customWidth="1"/>
    <col min="5899" max="5899" width="11.42578125" style="27"/>
    <col min="5900" max="5900" width="8.5703125" style="27" customWidth="1"/>
    <col min="5901" max="5901" width="4.140625" style="27" customWidth="1"/>
    <col min="5902" max="5902" width="4.5703125" style="27" customWidth="1"/>
    <col min="5903" max="5903" width="11.42578125" style="27"/>
    <col min="5904" max="5904" width="9.140625" style="27" customWidth="1"/>
    <col min="5905" max="5905" width="4" style="27" customWidth="1"/>
    <col min="5906" max="5906" width="4.7109375" style="27" customWidth="1"/>
    <col min="5907" max="5907" width="11.42578125" style="27"/>
    <col min="5908" max="5908" width="8.5703125" style="27" customWidth="1"/>
    <col min="5909" max="6144" width="11.42578125" style="27"/>
    <col min="6145" max="6145" width="4" style="27" customWidth="1"/>
    <col min="6146" max="6146" width="9.140625" style="27" customWidth="1"/>
    <col min="6147" max="6148" width="11.42578125" style="27"/>
    <col min="6149" max="6150" width="4.85546875" style="27" customWidth="1"/>
    <col min="6151" max="6151" width="9" style="27" customWidth="1"/>
    <col min="6152" max="6152" width="9.140625" style="27" customWidth="1"/>
    <col min="6153" max="6153" width="4.5703125" style="27" customWidth="1"/>
    <col min="6154" max="6154" width="5.140625" style="27" customWidth="1"/>
    <col min="6155" max="6155" width="11.42578125" style="27"/>
    <col min="6156" max="6156" width="8.5703125" style="27" customWidth="1"/>
    <col min="6157" max="6157" width="4.140625" style="27" customWidth="1"/>
    <col min="6158" max="6158" width="4.5703125" style="27" customWidth="1"/>
    <col min="6159" max="6159" width="11.42578125" style="27"/>
    <col min="6160" max="6160" width="9.140625" style="27" customWidth="1"/>
    <col min="6161" max="6161" width="4" style="27" customWidth="1"/>
    <col min="6162" max="6162" width="4.7109375" style="27" customWidth="1"/>
    <col min="6163" max="6163" width="11.42578125" style="27"/>
    <col min="6164" max="6164" width="8.5703125" style="27" customWidth="1"/>
    <col min="6165" max="6400" width="11.42578125" style="27"/>
    <col min="6401" max="6401" width="4" style="27" customWidth="1"/>
    <col min="6402" max="6402" width="9.140625" style="27" customWidth="1"/>
    <col min="6403" max="6404" width="11.42578125" style="27"/>
    <col min="6405" max="6406" width="4.85546875" style="27" customWidth="1"/>
    <col min="6407" max="6407" width="9" style="27" customWidth="1"/>
    <col min="6408" max="6408" width="9.140625" style="27" customWidth="1"/>
    <col min="6409" max="6409" width="4.5703125" style="27" customWidth="1"/>
    <col min="6410" max="6410" width="5.140625" style="27" customWidth="1"/>
    <col min="6411" max="6411" width="11.42578125" style="27"/>
    <col min="6412" max="6412" width="8.5703125" style="27" customWidth="1"/>
    <col min="6413" max="6413" width="4.140625" style="27" customWidth="1"/>
    <col min="6414" max="6414" width="4.5703125" style="27" customWidth="1"/>
    <col min="6415" max="6415" width="11.42578125" style="27"/>
    <col min="6416" max="6416" width="9.140625" style="27" customWidth="1"/>
    <col min="6417" max="6417" width="4" style="27" customWidth="1"/>
    <col min="6418" max="6418" width="4.7109375" style="27" customWidth="1"/>
    <col min="6419" max="6419" width="11.42578125" style="27"/>
    <col min="6420" max="6420" width="8.5703125" style="27" customWidth="1"/>
    <col min="6421" max="6656" width="11.42578125" style="27"/>
    <col min="6657" max="6657" width="4" style="27" customWidth="1"/>
    <col min="6658" max="6658" width="9.140625" style="27" customWidth="1"/>
    <col min="6659" max="6660" width="11.42578125" style="27"/>
    <col min="6661" max="6662" width="4.85546875" style="27" customWidth="1"/>
    <col min="6663" max="6663" width="9" style="27" customWidth="1"/>
    <col min="6664" max="6664" width="9.140625" style="27" customWidth="1"/>
    <col min="6665" max="6665" width="4.5703125" style="27" customWidth="1"/>
    <col min="6666" max="6666" width="5.140625" style="27" customWidth="1"/>
    <col min="6667" max="6667" width="11.42578125" style="27"/>
    <col min="6668" max="6668" width="8.5703125" style="27" customWidth="1"/>
    <col min="6669" max="6669" width="4.140625" style="27" customWidth="1"/>
    <col min="6670" max="6670" width="4.5703125" style="27" customWidth="1"/>
    <col min="6671" max="6671" width="11.42578125" style="27"/>
    <col min="6672" max="6672" width="9.140625" style="27" customWidth="1"/>
    <col min="6673" max="6673" width="4" style="27" customWidth="1"/>
    <col min="6674" max="6674" width="4.7109375" style="27" customWidth="1"/>
    <col min="6675" max="6675" width="11.42578125" style="27"/>
    <col min="6676" max="6676" width="8.5703125" style="27" customWidth="1"/>
    <col min="6677" max="6912" width="11.42578125" style="27"/>
    <col min="6913" max="6913" width="4" style="27" customWidth="1"/>
    <col min="6914" max="6914" width="9.140625" style="27" customWidth="1"/>
    <col min="6915" max="6916" width="11.42578125" style="27"/>
    <col min="6917" max="6918" width="4.85546875" style="27" customWidth="1"/>
    <col min="6919" max="6919" width="9" style="27" customWidth="1"/>
    <col min="6920" max="6920" width="9.140625" style="27" customWidth="1"/>
    <col min="6921" max="6921" width="4.5703125" style="27" customWidth="1"/>
    <col min="6922" max="6922" width="5.140625" style="27" customWidth="1"/>
    <col min="6923" max="6923" width="11.42578125" style="27"/>
    <col min="6924" max="6924" width="8.5703125" style="27" customWidth="1"/>
    <col min="6925" max="6925" width="4.140625" style="27" customWidth="1"/>
    <col min="6926" max="6926" width="4.5703125" style="27" customWidth="1"/>
    <col min="6927" max="6927" width="11.42578125" style="27"/>
    <col min="6928" max="6928" width="9.140625" style="27" customWidth="1"/>
    <col min="6929" max="6929" width="4" style="27" customWidth="1"/>
    <col min="6930" max="6930" width="4.7109375" style="27" customWidth="1"/>
    <col min="6931" max="6931" width="11.42578125" style="27"/>
    <col min="6932" max="6932" width="8.5703125" style="27" customWidth="1"/>
    <col min="6933" max="7168" width="11.42578125" style="27"/>
    <col min="7169" max="7169" width="4" style="27" customWidth="1"/>
    <col min="7170" max="7170" width="9.140625" style="27" customWidth="1"/>
    <col min="7171" max="7172" width="11.42578125" style="27"/>
    <col min="7173" max="7174" width="4.85546875" style="27" customWidth="1"/>
    <col min="7175" max="7175" width="9" style="27" customWidth="1"/>
    <col min="7176" max="7176" width="9.140625" style="27" customWidth="1"/>
    <col min="7177" max="7177" width="4.5703125" style="27" customWidth="1"/>
    <col min="7178" max="7178" width="5.140625" style="27" customWidth="1"/>
    <col min="7179" max="7179" width="11.42578125" style="27"/>
    <col min="7180" max="7180" width="8.5703125" style="27" customWidth="1"/>
    <col min="7181" max="7181" width="4.140625" style="27" customWidth="1"/>
    <col min="7182" max="7182" width="4.5703125" style="27" customWidth="1"/>
    <col min="7183" max="7183" width="11.42578125" style="27"/>
    <col min="7184" max="7184" width="9.140625" style="27" customWidth="1"/>
    <col min="7185" max="7185" width="4" style="27" customWidth="1"/>
    <col min="7186" max="7186" width="4.7109375" style="27" customWidth="1"/>
    <col min="7187" max="7187" width="11.42578125" style="27"/>
    <col min="7188" max="7188" width="8.5703125" style="27" customWidth="1"/>
    <col min="7189" max="7424" width="11.42578125" style="27"/>
    <col min="7425" max="7425" width="4" style="27" customWidth="1"/>
    <col min="7426" max="7426" width="9.140625" style="27" customWidth="1"/>
    <col min="7427" max="7428" width="11.42578125" style="27"/>
    <col min="7429" max="7430" width="4.85546875" style="27" customWidth="1"/>
    <col min="7431" max="7431" width="9" style="27" customWidth="1"/>
    <col min="7432" max="7432" width="9.140625" style="27" customWidth="1"/>
    <col min="7433" max="7433" width="4.5703125" style="27" customWidth="1"/>
    <col min="7434" max="7434" width="5.140625" style="27" customWidth="1"/>
    <col min="7435" max="7435" width="11.42578125" style="27"/>
    <col min="7436" max="7436" width="8.5703125" style="27" customWidth="1"/>
    <col min="7437" max="7437" width="4.140625" style="27" customWidth="1"/>
    <col min="7438" max="7438" width="4.5703125" style="27" customWidth="1"/>
    <col min="7439" max="7439" width="11.42578125" style="27"/>
    <col min="7440" max="7440" width="9.140625" style="27" customWidth="1"/>
    <col min="7441" max="7441" width="4" style="27" customWidth="1"/>
    <col min="7442" max="7442" width="4.7109375" style="27" customWidth="1"/>
    <col min="7443" max="7443" width="11.42578125" style="27"/>
    <col min="7444" max="7444" width="8.5703125" style="27" customWidth="1"/>
    <col min="7445" max="7680" width="11.42578125" style="27"/>
    <col min="7681" max="7681" width="4" style="27" customWidth="1"/>
    <col min="7682" max="7682" width="9.140625" style="27" customWidth="1"/>
    <col min="7683" max="7684" width="11.42578125" style="27"/>
    <col min="7685" max="7686" width="4.85546875" style="27" customWidth="1"/>
    <col min="7687" max="7687" width="9" style="27" customWidth="1"/>
    <col min="7688" max="7688" width="9.140625" style="27" customWidth="1"/>
    <col min="7689" max="7689" width="4.5703125" style="27" customWidth="1"/>
    <col min="7690" max="7690" width="5.140625" style="27" customWidth="1"/>
    <col min="7691" max="7691" width="11.42578125" style="27"/>
    <col min="7692" max="7692" width="8.5703125" style="27" customWidth="1"/>
    <col min="7693" max="7693" width="4.140625" style="27" customWidth="1"/>
    <col min="7694" max="7694" width="4.5703125" style="27" customWidth="1"/>
    <col min="7695" max="7695" width="11.42578125" style="27"/>
    <col min="7696" max="7696" width="9.140625" style="27" customWidth="1"/>
    <col min="7697" max="7697" width="4" style="27" customWidth="1"/>
    <col min="7698" max="7698" width="4.7109375" style="27" customWidth="1"/>
    <col min="7699" max="7699" width="11.42578125" style="27"/>
    <col min="7700" max="7700" width="8.5703125" style="27" customWidth="1"/>
    <col min="7701" max="7936" width="11.42578125" style="27"/>
    <col min="7937" max="7937" width="4" style="27" customWidth="1"/>
    <col min="7938" max="7938" width="9.140625" style="27" customWidth="1"/>
    <col min="7939" max="7940" width="11.42578125" style="27"/>
    <col min="7941" max="7942" width="4.85546875" style="27" customWidth="1"/>
    <col min="7943" max="7943" width="9" style="27" customWidth="1"/>
    <col min="7944" max="7944" width="9.140625" style="27" customWidth="1"/>
    <col min="7945" max="7945" width="4.5703125" style="27" customWidth="1"/>
    <col min="7946" max="7946" width="5.140625" style="27" customWidth="1"/>
    <col min="7947" max="7947" width="11.42578125" style="27"/>
    <col min="7948" max="7948" width="8.5703125" style="27" customWidth="1"/>
    <col min="7949" max="7949" width="4.140625" style="27" customWidth="1"/>
    <col min="7950" max="7950" width="4.5703125" style="27" customWidth="1"/>
    <col min="7951" max="7951" width="11.42578125" style="27"/>
    <col min="7952" max="7952" width="9.140625" style="27" customWidth="1"/>
    <col min="7953" max="7953" width="4" style="27" customWidth="1"/>
    <col min="7954" max="7954" width="4.7109375" style="27" customWidth="1"/>
    <col min="7955" max="7955" width="11.42578125" style="27"/>
    <col min="7956" max="7956" width="8.5703125" style="27" customWidth="1"/>
    <col min="7957" max="8192" width="11.42578125" style="27"/>
    <col min="8193" max="8193" width="4" style="27" customWidth="1"/>
    <col min="8194" max="8194" width="9.140625" style="27" customWidth="1"/>
    <col min="8195" max="8196" width="11.42578125" style="27"/>
    <col min="8197" max="8198" width="4.85546875" style="27" customWidth="1"/>
    <col min="8199" max="8199" width="9" style="27" customWidth="1"/>
    <col min="8200" max="8200" width="9.140625" style="27" customWidth="1"/>
    <col min="8201" max="8201" width="4.5703125" style="27" customWidth="1"/>
    <col min="8202" max="8202" width="5.140625" style="27" customWidth="1"/>
    <col min="8203" max="8203" width="11.42578125" style="27"/>
    <col min="8204" max="8204" width="8.5703125" style="27" customWidth="1"/>
    <col min="8205" max="8205" width="4.140625" style="27" customWidth="1"/>
    <col min="8206" max="8206" width="4.5703125" style="27" customWidth="1"/>
    <col min="8207" max="8207" width="11.42578125" style="27"/>
    <col min="8208" max="8208" width="9.140625" style="27" customWidth="1"/>
    <col min="8209" max="8209" width="4" style="27" customWidth="1"/>
    <col min="8210" max="8210" width="4.7109375" style="27" customWidth="1"/>
    <col min="8211" max="8211" width="11.42578125" style="27"/>
    <col min="8212" max="8212" width="8.5703125" style="27" customWidth="1"/>
    <col min="8213" max="8448" width="11.42578125" style="27"/>
    <col min="8449" max="8449" width="4" style="27" customWidth="1"/>
    <col min="8450" max="8450" width="9.140625" style="27" customWidth="1"/>
    <col min="8451" max="8452" width="11.42578125" style="27"/>
    <col min="8453" max="8454" width="4.85546875" style="27" customWidth="1"/>
    <col min="8455" max="8455" width="9" style="27" customWidth="1"/>
    <col min="8456" max="8456" width="9.140625" style="27" customWidth="1"/>
    <col min="8457" max="8457" width="4.5703125" style="27" customWidth="1"/>
    <col min="8458" max="8458" width="5.140625" style="27" customWidth="1"/>
    <col min="8459" max="8459" width="11.42578125" style="27"/>
    <col min="8460" max="8460" width="8.5703125" style="27" customWidth="1"/>
    <col min="8461" max="8461" width="4.140625" style="27" customWidth="1"/>
    <col min="8462" max="8462" width="4.5703125" style="27" customWidth="1"/>
    <col min="8463" max="8463" width="11.42578125" style="27"/>
    <col min="8464" max="8464" width="9.140625" style="27" customWidth="1"/>
    <col min="8465" max="8465" width="4" style="27" customWidth="1"/>
    <col min="8466" max="8466" width="4.7109375" style="27" customWidth="1"/>
    <col min="8467" max="8467" width="11.42578125" style="27"/>
    <col min="8468" max="8468" width="8.5703125" style="27" customWidth="1"/>
    <col min="8469" max="8704" width="11.42578125" style="27"/>
    <col min="8705" max="8705" width="4" style="27" customWidth="1"/>
    <col min="8706" max="8706" width="9.140625" style="27" customWidth="1"/>
    <col min="8707" max="8708" width="11.42578125" style="27"/>
    <col min="8709" max="8710" width="4.85546875" style="27" customWidth="1"/>
    <col min="8711" max="8711" width="9" style="27" customWidth="1"/>
    <col min="8712" max="8712" width="9.140625" style="27" customWidth="1"/>
    <col min="8713" max="8713" width="4.5703125" style="27" customWidth="1"/>
    <col min="8714" max="8714" width="5.140625" style="27" customWidth="1"/>
    <col min="8715" max="8715" width="11.42578125" style="27"/>
    <col min="8716" max="8716" width="8.5703125" style="27" customWidth="1"/>
    <col min="8717" max="8717" width="4.140625" style="27" customWidth="1"/>
    <col min="8718" max="8718" width="4.5703125" style="27" customWidth="1"/>
    <col min="8719" max="8719" width="11.42578125" style="27"/>
    <col min="8720" max="8720" width="9.140625" style="27" customWidth="1"/>
    <col min="8721" max="8721" width="4" style="27" customWidth="1"/>
    <col min="8722" max="8722" width="4.7109375" style="27" customWidth="1"/>
    <col min="8723" max="8723" width="11.42578125" style="27"/>
    <col min="8724" max="8724" width="8.5703125" style="27" customWidth="1"/>
    <col min="8725" max="8960" width="11.42578125" style="27"/>
    <col min="8961" max="8961" width="4" style="27" customWidth="1"/>
    <col min="8962" max="8962" width="9.140625" style="27" customWidth="1"/>
    <col min="8963" max="8964" width="11.42578125" style="27"/>
    <col min="8965" max="8966" width="4.85546875" style="27" customWidth="1"/>
    <col min="8967" max="8967" width="9" style="27" customWidth="1"/>
    <col min="8968" max="8968" width="9.140625" style="27" customWidth="1"/>
    <col min="8969" max="8969" width="4.5703125" style="27" customWidth="1"/>
    <col min="8970" max="8970" width="5.140625" style="27" customWidth="1"/>
    <col min="8971" max="8971" width="11.42578125" style="27"/>
    <col min="8972" max="8972" width="8.5703125" style="27" customWidth="1"/>
    <col min="8973" max="8973" width="4.140625" style="27" customWidth="1"/>
    <col min="8974" max="8974" width="4.5703125" style="27" customWidth="1"/>
    <col min="8975" max="8975" width="11.42578125" style="27"/>
    <col min="8976" max="8976" width="9.140625" style="27" customWidth="1"/>
    <col min="8977" max="8977" width="4" style="27" customWidth="1"/>
    <col min="8978" max="8978" width="4.7109375" style="27" customWidth="1"/>
    <col min="8979" max="8979" width="11.42578125" style="27"/>
    <col min="8980" max="8980" width="8.5703125" style="27" customWidth="1"/>
    <col min="8981" max="9216" width="11.42578125" style="27"/>
    <col min="9217" max="9217" width="4" style="27" customWidth="1"/>
    <col min="9218" max="9218" width="9.140625" style="27" customWidth="1"/>
    <col min="9219" max="9220" width="11.42578125" style="27"/>
    <col min="9221" max="9222" width="4.85546875" style="27" customWidth="1"/>
    <col min="9223" max="9223" width="9" style="27" customWidth="1"/>
    <col min="9224" max="9224" width="9.140625" style="27" customWidth="1"/>
    <col min="9225" max="9225" width="4.5703125" style="27" customWidth="1"/>
    <col min="9226" max="9226" width="5.140625" style="27" customWidth="1"/>
    <col min="9227" max="9227" width="11.42578125" style="27"/>
    <col min="9228" max="9228" width="8.5703125" style="27" customWidth="1"/>
    <col min="9229" max="9229" width="4.140625" style="27" customWidth="1"/>
    <col min="9230" max="9230" width="4.5703125" style="27" customWidth="1"/>
    <col min="9231" max="9231" width="11.42578125" style="27"/>
    <col min="9232" max="9232" width="9.140625" style="27" customWidth="1"/>
    <col min="9233" max="9233" width="4" style="27" customWidth="1"/>
    <col min="9234" max="9234" width="4.7109375" style="27" customWidth="1"/>
    <col min="9235" max="9235" width="11.42578125" style="27"/>
    <col min="9236" max="9236" width="8.5703125" style="27" customWidth="1"/>
    <col min="9237" max="9472" width="11.42578125" style="27"/>
    <col min="9473" max="9473" width="4" style="27" customWidth="1"/>
    <col min="9474" max="9474" width="9.140625" style="27" customWidth="1"/>
    <col min="9475" max="9476" width="11.42578125" style="27"/>
    <col min="9477" max="9478" width="4.85546875" style="27" customWidth="1"/>
    <col min="9479" max="9479" width="9" style="27" customWidth="1"/>
    <col min="9480" max="9480" width="9.140625" style="27" customWidth="1"/>
    <col min="9481" max="9481" width="4.5703125" style="27" customWidth="1"/>
    <col min="9482" max="9482" width="5.140625" style="27" customWidth="1"/>
    <col min="9483" max="9483" width="11.42578125" style="27"/>
    <col min="9484" max="9484" width="8.5703125" style="27" customWidth="1"/>
    <col min="9485" max="9485" width="4.140625" style="27" customWidth="1"/>
    <col min="9486" max="9486" width="4.5703125" style="27" customWidth="1"/>
    <col min="9487" max="9487" width="11.42578125" style="27"/>
    <col min="9488" max="9488" width="9.140625" style="27" customWidth="1"/>
    <col min="9489" max="9489" width="4" style="27" customWidth="1"/>
    <col min="9490" max="9490" width="4.7109375" style="27" customWidth="1"/>
    <col min="9491" max="9491" width="11.42578125" style="27"/>
    <col min="9492" max="9492" width="8.5703125" style="27" customWidth="1"/>
    <col min="9493" max="9728" width="11.42578125" style="27"/>
    <col min="9729" max="9729" width="4" style="27" customWidth="1"/>
    <col min="9730" max="9730" width="9.140625" style="27" customWidth="1"/>
    <col min="9731" max="9732" width="11.42578125" style="27"/>
    <col min="9733" max="9734" width="4.85546875" style="27" customWidth="1"/>
    <col min="9735" max="9735" width="9" style="27" customWidth="1"/>
    <col min="9736" max="9736" width="9.140625" style="27" customWidth="1"/>
    <col min="9737" max="9737" width="4.5703125" style="27" customWidth="1"/>
    <col min="9738" max="9738" width="5.140625" style="27" customWidth="1"/>
    <col min="9739" max="9739" width="11.42578125" style="27"/>
    <col min="9740" max="9740" width="8.5703125" style="27" customWidth="1"/>
    <col min="9741" max="9741" width="4.140625" style="27" customWidth="1"/>
    <col min="9742" max="9742" width="4.5703125" style="27" customWidth="1"/>
    <col min="9743" max="9743" width="11.42578125" style="27"/>
    <col min="9744" max="9744" width="9.140625" style="27" customWidth="1"/>
    <col min="9745" max="9745" width="4" style="27" customWidth="1"/>
    <col min="9746" max="9746" width="4.7109375" style="27" customWidth="1"/>
    <col min="9747" max="9747" width="11.42578125" style="27"/>
    <col min="9748" max="9748" width="8.5703125" style="27" customWidth="1"/>
    <col min="9749" max="9984" width="11.42578125" style="27"/>
    <col min="9985" max="9985" width="4" style="27" customWidth="1"/>
    <col min="9986" max="9986" width="9.140625" style="27" customWidth="1"/>
    <col min="9987" max="9988" width="11.42578125" style="27"/>
    <col min="9989" max="9990" width="4.85546875" style="27" customWidth="1"/>
    <col min="9991" max="9991" width="9" style="27" customWidth="1"/>
    <col min="9992" max="9992" width="9.140625" style="27" customWidth="1"/>
    <col min="9993" max="9993" width="4.5703125" style="27" customWidth="1"/>
    <col min="9994" max="9994" width="5.140625" style="27" customWidth="1"/>
    <col min="9995" max="9995" width="11.42578125" style="27"/>
    <col min="9996" max="9996" width="8.5703125" style="27" customWidth="1"/>
    <col min="9997" max="9997" width="4.140625" style="27" customWidth="1"/>
    <col min="9998" max="9998" width="4.5703125" style="27" customWidth="1"/>
    <col min="9999" max="9999" width="11.42578125" style="27"/>
    <col min="10000" max="10000" width="9.140625" style="27" customWidth="1"/>
    <col min="10001" max="10001" width="4" style="27" customWidth="1"/>
    <col min="10002" max="10002" width="4.7109375" style="27" customWidth="1"/>
    <col min="10003" max="10003" width="11.42578125" style="27"/>
    <col min="10004" max="10004" width="8.5703125" style="27" customWidth="1"/>
    <col min="10005" max="10240" width="11.42578125" style="27"/>
    <col min="10241" max="10241" width="4" style="27" customWidth="1"/>
    <col min="10242" max="10242" width="9.140625" style="27" customWidth="1"/>
    <col min="10243" max="10244" width="11.42578125" style="27"/>
    <col min="10245" max="10246" width="4.85546875" style="27" customWidth="1"/>
    <col min="10247" max="10247" width="9" style="27" customWidth="1"/>
    <col min="10248" max="10248" width="9.140625" style="27" customWidth="1"/>
    <col min="10249" max="10249" width="4.5703125" style="27" customWidth="1"/>
    <col min="10250" max="10250" width="5.140625" style="27" customWidth="1"/>
    <col min="10251" max="10251" width="11.42578125" style="27"/>
    <col min="10252" max="10252" width="8.5703125" style="27" customWidth="1"/>
    <col min="10253" max="10253" width="4.140625" style="27" customWidth="1"/>
    <col min="10254" max="10254" width="4.5703125" style="27" customWidth="1"/>
    <col min="10255" max="10255" width="11.42578125" style="27"/>
    <col min="10256" max="10256" width="9.140625" style="27" customWidth="1"/>
    <col min="10257" max="10257" width="4" style="27" customWidth="1"/>
    <col min="10258" max="10258" width="4.7109375" style="27" customWidth="1"/>
    <col min="10259" max="10259" width="11.42578125" style="27"/>
    <col min="10260" max="10260" width="8.5703125" style="27" customWidth="1"/>
    <col min="10261" max="10496" width="11.42578125" style="27"/>
    <col min="10497" max="10497" width="4" style="27" customWidth="1"/>
    <col min="10498" max="10498" width="9.140625" style="27" customWidth="1"/>
    <col min="10499" max="10500" width="11.42578125" style="27"/>
    <col min="10501" max="10502" width="4.85546875" style="27" customWidth="1"/>
    <col min="10503" max="10503" width="9" style="27" customWidth="1"/>
    <col min="10504" max="10504" width="9.140625" style="27" customWidth="1"/>
    <col min="10505" max="10505" width="4.5703125" style="27" customWidth="1"/>
    <col min="10506" max="10506" width="5.140625" style="27" customWidth="1"/>
    <col min="10507" max="10507" width="11.42578125" style="27"/>
    <col min="10508" max="10508" width="8.5703125" style="27" customWidth="1"/>
    <col min="10509" max="10509" width="4.140625" style="27" customWidth="1"/>
    <col min="10510" max="10510" width="4.5703125" style="27" customWidth="1"/>
    <col min="10511" max="10511" width="11.42578125" style="27"/>
    <col min="10512" max="10512" width="9.140625" style="27" customWidth="1"/>
    <col min="10513" max="10513" width="4" style="27" customWidth="1"/>
    <col min="10514" max="10514" width="4.7109375" style="27" customWidth="1"/>
    <col min="10515" max="10515" width="11.42578125" style="27"/>
    <col min="10516" max="10516" width="8.5703125" style="27" customWidth="1"/>
    <col min="10517" max="10752" width="11.42578125" style="27"/>
    <col min="10753" max="10753" width="4" style="27" customWidth="1"/>
    <col min="10754" max="10754" width="9.140625" style="27" customWidth="1"/>
    <col min="10755" max="10756" width="11.42578125" style="27"/>
    <col min="10757" max="10758" width="4.85546875" style="27" customWidth="1"/>
    <col min="10759" max="10759" width="9" style="27" customWidth="1"/>
    <col min="10760" max="10760" width="9.140625" style="27" customWidth="1"/>
    <col min="10761" max="10761" width="4.5703125" style="27" customWidth="1"/>
    <col min="10762" max="10762" width="5.140625" style="27" customWidth="1"/>
    <col min="10763" max="10763" width="11.42578125" style="27"/>
    <col min="10764" max="10764" width="8.5703125" style="27" customWidth="1"/>
    <col min="10765" max="10765" width="4.140625" style="27" customWidth="1"/>
    <col min="10766" max="10766" width="4.5703125" style="27" customWidth="1"/>
    <col min="10767" max="10767" width="11.42578125" style="27"/>
    <col min="10768" max="10768" width="9.140625" style="27" customWidth="1"/>
    <col min="10769" max="10769" width="4" style="27" customWidth="1"/>
    <col min="10770" max="10770" width="4.7109375" style="27" customWidth="1"/>
    <col min="10771" max="10771" width="11.42578125" style="27"/>
    <col min="10772" max="10772" width="8.5703125" style="27" customWidth="1"/>
    <col min="10773" max="11008" width="11.42578125" style="27"/>
    <col min="11009" max="11009" width="4" style="27" customWidth="1"/>
    <col min="11010" max="11010" width="9.140625" style="27" customWidth="1"/>
    <col min="11011" max="11012" width="11.42578125" style="27"/>
    <col min="11013" max="11014" width="4.85546875" style="27" customWidth="1"/>
    <col min="11015" max="11015" width="9" style="27" customWidth="1"/>
    <col min="11016" max="11016" width="9.140625" style="27" customWidth="1"/>
    <col min="11017" max="11017" width="4.5703125" style="27" customWidth="1"/>
    <col min="11018" max="11018" width="5.140625" style="27" customWidth="1"/>
    <col min="11019" max="11019" width="11.42578125" style="27"/>
    <col min="11020" max="11020" width="8.5703125" style="27" customWidth="1"/>
    <col min="11021" max="11021" width="4.140625" style="27" customWidth="1"/>
    <col min="11022" max="11022" width="4.5703125" style="27" customWidth="1"/>
    <col min="11023" max="11023" width="11.42578125" style="27"/>
    <col min="11024" max="11024" width="9.140625" style="27" customWidth="1"/>
    <col min="11025" max="11025" width="4" style="27" customWidth="1"/>
    <col min="11026" max="11026" width="4.7109375" style="27" customWidth="1"/>
    <col min="11027" max="11027" width="11.42578125" style="27"/>
    <col min="11028" max="11028" width="8.5703125" style="27" customWidth="1"/>
    <col min="11029" max="11264" width="11.42578125" style="27"/>
    <col min="11265" max="11265" width="4" style="27" customWidth="1"/>
    <col min="11266" max="11266" width="9.140625" style="27" customWidth="1"/>
    <col min="11267" max="11268" width="11.42578125" style="27"/>
    <col min="11269" max="11270" width="4.85546875" style="27" customWidth="1"/>
    <col min="11271" max="11271" width="9" style="27" customWidth="1"/>
    <col min="11272" max="11272" width="9.140625" style="27" customWidth="1"/>
    <col min="11273" max="11273" width="4.5703125" style="27" customWidth="1"/>
    <col min="11274" max="11274" width="5.140625" style="27" customWidth="1"/>
    <col min="11275" max="11275" width="11.42578125" style="27"/>
    <col min="11276" max="11276" width="8.5703125" style="27" customWidth="1"/>
    <col min="11277" max="11277" width="4.140625" style="27" customWidth="1"/>
    <col min="11278" max="11278" width="4.5703125" style="27" customWidth="1"/>
    <col min="11279" max="11279" width="11.42578125" style="27"/>
    <col min="11280" max="11280" width="9.140625" style="27" customWidth="1"/>
    <col min="11281" max="11281" width="4" style="27" customWidth="1"/>
    <col min="11282" max="11282" width="4.7109375" style="27" customWidth="1"/>
    <col min="11283" max="11283" width="11.42578125" style="27"/>
    <col min="11284" max="11284" width="8.5703125" style="27" customWidth="1"/>
    <col min="11285" max="11520" width="11.42578125" style="27"/>
    <col min="11521" max="11521" width="4" style="27" customWidth="1"/>
    <col min="11522" max="11522" width="9.140625" style="27" customWidth="1"/>
    <col min="11523" max="11524" width="11.42578125" style="27"/>
    <col min="11525" max="11526" width="4.85546875" style="27" customWidth="1"/>
    <col min="11527" max="11527" width="9" style="27" customWidth="1"/>
    <col min="11528" max="11528" width="9.140625" style="27" customWidth="1"/>
    <col min="11529" max="11529" width="4.5703125" style="27" customWidth="1"/>
    <col min="11530" max="11530" width="5.140625" style="27" customWidth="1"/>
    <col min="11531" max="11531" width="11.42578125" style="27"/>
    <col min="11532" max="11532" width="8.5703125" style="27" customWidth="1"/>
    <col min="11533" max="11533" width="4.140625" style="27" customWidth="1"/>
    <col min="11534" max="11534" width="4.5703125" style="27" customWidth="1"/>
    <col min="11535" max="11535" width="11.42578125" style="27"/>
    <col min="11536" max="11536" width="9.140625" style="27" customWidth="1"/>
    <col min="11537" max="11537" width="4" style="27" customWidth="1"/>
    <col min="11538" max="11538" width="4.7109375" style="27" customWidth="1"/>
    <col min="11539" max="11539" width="11.42578125" style="27"/>
    <col min="11540" max="11540" width="8.5703125" style="27" customWidth="1"/>
    <col min="11541" max="11776" width="11.42578125" style="27"/>
    <col min="11777" max="11777" width="4" style="27" customWidth="1"/>
    <col min="11778" max="11778" width="9.140625" style="27" customWidth="1"/>
    <col min="11779" max="11780" width="11.42578125" style="27"/>
    <col min="11781" max="11782" width="4.85546875" style="27" customWidth="1"/>
    <col min="11783" max="11783" width="9" style="27" customWidth="1"/>
    <col min="11784" max="11784" width="9.140625" style="27" customWidth="1"/>
    <col min="11785" max="11785" width="4.5703125" style="27" customWidth="1"/>
    <col min="11786" max="11786" width="5.140625" style="27" customWidth="1"/>
    <col min="11787" max="11787" width="11.42578125" style="27"/>
    <col min="11788" max="11788" width="8.5703125" style="27" customWidth="1"/>
    <col min="11789" max="11789" width="4.140625" style="27" customWidth="1"/>
    <col min="11790" max="11790" width="4.5703125" style="27" customWidth="1"/>
    <col min="11791" max="11791" width="11.42578125" style="27"/>
    <col min="11792" max="11792" width="9.140625" style="27" customWidth="1"/>
    <col min="11793" max="11793" width="4" style="27" customWidth="1"/>
    <col min="11794" max="11794" width="4.7109375" style="27" customWidth="1"/>
    <col min="11795" max="11795" width="11.42578125" style="27"/>
    <col min="11796" max="11796" width="8.5703125" style="27" customWidth="1"/>
    <col min="11797" max="12032" width="11.42578125" style="27"/>
    <col min="12033" max="12033" width="4" style="27" customWidth="1"/>
    <col min="12034" max="12034" width="9.140625" style="27" customWidth="1"/>
    <col min="12035" max="12036" width="11.42578125" style="27"/>
    <col min="12037" max="12038" width="4.85546875" style="27" customWidth="1"/>
    <col min="12039" max="12039" width="9" style="27" customWidth="1"/>
    <col min="12040" max="12040" width="9.140625" style="27" customWidth="1"/>
    <col min="12041" max="12041" width="4.5703125" style="27" customWidth="1"/>
    <col min="12042" max="12042" width="5.140625" style="27" customWidth="1"/>
    <col min="12043" max="12043" width="11.42578125" style="27"/>
    <col min="12044" max="12044" width="8.5703125" style="27" customWidth="1"/>
    <col min="12045" max="12045" width="4.140625" style="27" customWidth="1"/>
    <col min="12046" max="12046" width="4.5703125" style="27" customWidth="1"/>
    <col min="12047" max="12047" width="11.42578125" style="27"/>
    <col min="12048" max="12048" width="9.140625" style="27" customWidth="1"/>
    <col min="12049" max="12049" width="4" style="27" customWidth="1"/>
    <col min="12050" max="12050" width="4.7109375" style="27" customWidth="1"/>
    <col min="12051" max="12051" width="11.42578125" style="27"/>
    <col min="12052" max="12052" width="8.5703125" style="27" customWidth="1"/>
    <col min="12053" max="12288" width="11.42578125" style="27"/>
    <col min="12289" max="12289" width="4" style="27" customWidth="1"/>
    <col min="12290" max="12290" width="9.140625" style="27" customWidth="1"/>
    <col min="12291" max="12292" width="11.42578125" style="27"/>
    <col min="12293" max="12294" width="4.85546875" style="27" customWidth="1"/>
    <col min="12295" max="12295" width="9" style="27" customWidth="1"/>
    <col min="12296" max="12296" width="9.140625" style="27" customWidth="1"/>
    <col min="12297" max="12297" width="4.5703125" style="27" customWidth="1"/>
    <col min="12298" max="12298" width="5.140625" style="27" customWidth="1"/>
    <col min="12299" max="12299" width="11.42578125" style="27"/>
    <col min="12300" max="12300" width="8.5703125" style="27" customWidth="1"/>
    <col min="12301" max="12301" width="4.140625" style="27" customWidth="1"/>
    <col min="12302" max="12302" width="4.5703125" style="27" customWidth="1"/>
    <col min="12303" max="12303" width="11.42578125" style="27"/>
    <col min="12304" max="12304" width="9.140625" style="27" customWidth="1"/>
    <col min="12305" max="12305" width="4" style="27" customWidth="1"/>
    <col min="12306" max="12306" width="4.7109375" style="27" customWidth="1"/>
    <col min="12307" max="12307" width="11.42578125" style="27"/>
    <col min="12308" max="12308" width="8.5703125" style="27" customWidth="1"/>
    <col min="12309" max="12544" width="11.42578125" style="27"/>
    <col min="12545" max="12545" width="4" style="27" customWidth="1"/>
    <col min="12546" max="12546" width="9.140625" style="27" customWidth="1"/>
    <col min="12547" max="12548" width="11.42578125" style="27"/>
    <col min="12549" max="12550" width="4.85546875" style="27" customWidth="1"/>
    <col min="12551" max="12551" width="9" style="27" customWidth="1"/>
    <col min="12552" max="12552" width="9.140625" style="27" customWidth="1"/>
    <col min="12553" max="12553" width="4.5703125" style="27" customWidth="1"/>
    <col min="12554" max="12554" width="5.140625" style="27" customWidth="1"/>
    <col min="12555" max="12555" width="11.42578125" style="27"/>
    <col min="12556" max="12556" width="8.5703125" style="27" customWidth="1"/>
    <col min="12557" max="12557" width="4.140625" style="27" customWidth="1"/>
    <col min="12558" max="12558" width="4.5703125" style="27" customWidth="1"/>
    <col min="12559" max="12559" width="11.42578125" style="27"/>
    <col min="12560" max="12560" width="9.140625" style="27" customWidth="1"/>
    <col min="12561" max="12561" width="4" style="27" customWidth="1"/>
    <col min="12562" max="12562" width="4.7109375" style="27" customWidth="1"/>
    <col min="12563" max="12563" width="11.42578125" style="27"/>
    <col min="12564" max="12564" width="8.5703125" style="27" customWidth="1"/>
    <col min="12565" max="12800" width="11.42578125" style="27"/>
    <col min="12801" max="12801" width="4" style="27" customWidth="1"/>
    <col min="12802" max="12802" width="9.140625" style="27" customWidth="1"/>
    <col min="12803" max="12804" width="11.42578125" style="27"/>
    <col min="12805" max="12806" width="4.85546875" style="27" customWidth="1"/>
    <col min="12807" max="12807" width="9" style="27" customWidth="1"/>
    <col min="12808" max="12808" width="9.140625" style="27" customWidth="1"/>
    <col min="12809" max="12809" width="4.5703125" style="27" customWidth="1"/>
    <col min="12810" max="12810" width="5.140625" style="27" customWidth="1"/>
    <col min="12811" max="12811" width="11.42578125" style="27"/>
    <col min="12812" max="12812" width="8.5703125" style="27" customWidth="1"/>
    <col min="12813" max="12813" width="4.140625" style="27" customWidth="1"/>
    <col min="12814" max="12814" width="4.5703125" style="27" customWidth="1"/>
    <col min="12815" max="12815" width="11.42578125" style="27"/>
    <col min="12816" max="12816" width="9.140625" style="27" customWidth="1"/>
    <col min="12817" max="12817" width="4" style="27" customWidth="1"/>
    <col min="12818" max="12818" width="4.7109375" style="27" customWidth="1"/>
    <col min="12819" max="12819" width="11.42578125" style="27"/>
    <col min="12820" max="12820" width="8.5703125" style="27" customWidth="1"/>
    <col min="12821" max="13056" width="11.42578125" style="27"/>
    <col min="13057" max="13057" width="4" style="27" customWidth="1"/>
    <col min="13058" max="13058" width="9.140625" style="27" customWidth="1"/>
    <col min="13059" max="13060" width="11.42578125" style="27"/>
    <col min="13061" max="13062" width="4.85546875" style="27" customWidth="1"/>
    <col min="13063" max="13063" width="9" style="27" customWidth="1"/>
    <col min="13064" max="13064" width="9.140625" style="27" customWidth="1"/>
    <col min="13065" max="13065" width="4.5703125" style="27" customWidth="1"/>
    <col min="13066" max="13066" width="5.140625" style="27" customWidth="1"/>
    <col min="13067" max="13067" width="11.42578125" style="27"/>
    <col min="13068" max="13068" width="8.5703125" style="27" customWidth="1"/>
    <col min="13069" max="13069" width="4.140625" style="27" customWidth="1"/>
    <col min="13070" max="13070" width="4.5703125" style="27" customWidth="1"/>
    <col min="13071" max="13071" width="11.42578125" style="27"/>
    <col min="13072" max="13072" width="9.140625" style="27" customWidth="1"/>
    <col min="13073" max="13073" width="4" style="27" customWidth="1"/>
    <col min="13074" max="13074" width="4.7109375" style="27" customWidth="1"/>
    <col min="13075" max="13075" width="11.42578125" style="27"/>
    <col min="13076" max="13076" width="8.5703125" style="27" customWidth="1"/>
    <col min="13077" max="13312" width="11.42578125" style="27"/>
    <col min="13313" max="13313" width="4" style="27" customWidth="1"/>
    <col min="13314" max="13314" width="9.140625" style="27" customWidth="1"/>
    <col min="13315" max="13316" width="11.42578125" style="27"/>
    <col min="13317" max="13318" width="4.85546875" style="27" customWidth="1"/>
    <col min="13319" max="13319" width="9" style="27" customWidth="1"/>
    <col min="13320" max="13320" width="9.140625" style="27" customWidth="1"/>
    <col min="13321" max="13321" width="4.5703125" style="27" customWidth="1"/>
    <col min="13322" max="13322" width="5.140625" style="27" customWidth="1"/>
    <col min="13323" max="13323" width="11.42578125" style="27"/>
    <col min="13324" max="13324" width="8.5703125" style="27" customWidth="1"/>
    <col min="13325" max="13325" width="4.140625" style="27" customWidth="1"/>
    <col min="13326" max="13326" width="4.5703125" style="27" customWidth="1"/>
    <col min="13327" max="13327" width="11.42578125" style="27"/>
    <col min="13328" max="13328" width="9.140625" style="27" customWidth="1"/>
    <col min="13329" max="13329" width="4" style="27" customWidth="1"/>
    <col min="13330" max="13330" width="4.7109375" style="27" customWidth="1"/>
    <col min="13331" max="13331" width="11.42578125" style="27"/>
    <col min="13332" max="13332" width="8.5703125" style="27" customWidth="1"/>
    <col min="13333" max="13568" width="11.42578125" style="27"/>
    <col min="13569" max="13569" width="4" style="27" customWidth="1"/>
    <col min="13570" max="13570" width="9.140625" style="27" customWidth="1"/>
    <col min="13571" max="13572" width="11.42578125" style="27"/>
    <col min="13573" max="13574" width="4.85546875" style="27" customWidth="1"/>
    <col min="13575" max="13575" width="9" style="27" customWidth="1"/>
    <col min="13576" max="13576" width="9.140625" style="27" customWidth="1"/>
    <col min="13577" max="13577" width="4.5703125" style="27" customWidth="1"/>
    <col min="13578" max="13578" width="5.140625" style="27" customWidth="1"/>
    <col min="13579" max="13579" width="11.42578125" style="27"/>
    <col min="13580" max="13580" width="8.5703125" style="27" customWidth="1"/>
    <col min="13581" max="13581" width="4.140625" style="27" customWidth="1"/>
    <col min="13582" max="13582" width="4.5703125" style="27" customWidth="1"/>
    <col min="13583" max="13583" width="11.42578125" style="27"/>
    <col min="13584" max="13584" width="9.140625" style="27" customWidth="1"/>
    <col min="13585" max="13585" width="4" style="27" customWidth="1"/>
    <col min="13586" max="13586" width="4.7109375" style="27" customWidth="1"/>
    <col min="13587" max="13587" width="11.42578125" style="27"/>
    <col min="13588" max="13588" width="8.5703125" style="27" customWidth="1"/>
    <col min="13589" max="13824" width="11.42578125" style="27"/>
    <col min="13825" max="13825" width="4" style="27" customWidth="1"/>
    <col min="13826" max="13826" width="9.140625" style="27" customWidth="1"/>
    <col min="13827" max="13828" width="11.42578125" style="27"/>
    <col min="13829" max="13830" width="4.85546875" style="27" customWidth="1"/>
    <col min="13831" max="13831" width="9" style="27" customWidth="1"/>
    <col min="13832" max="13832" width="9.140625" style="27" customWidth="1"/>
    <col min="13833" max="13833" width="4.5703125" style="27" customWidth="1"/>
    <col min="13834" max="13834" width="5.140625" style="27" customWidth="1"/>
    <col min="13835" max="13835" width="11.42578125" style="27"/>
    <col min="13836" max="13836" width="8.5703125" style="27" customWidth="1"/>
    <col min="13837" max="13837" width="4.140625" style="27" customWidth="1"/>
    <col min="13838" max="13838" width="4.5703125" style="27" customWidth="1"/>
    <col min="13839" max="13839" width="11.42578125" style="27"/>
    <col min="13840" max="13840" width="9.140625" style="27" customWidth="1"/>
    <col min="13841" max="13841" width="4" style="27" customWidth="1"/>
    <col min="13842" max="13842" width="4.7109375" style="27" customWidth="1"/>
    <col min="13843" max="13843" width="11.42578125" style="27"/>
    <col min="13844" max="13844" width="8.5703125" style="27" customWidth="1"/>
    <col min="13845" max="14080" width="11.42578125" style="27"/>
    <col min="14081" max="14081" width="4" style="27" customWidth="1"/>
    <col min="14082" max="14082" width="9.140625" style="27" customWidth="1"/>
    <col min="14083" max="14084" width="11.42578125" style="27"/>
    <col min="14085" max="14086" width="4.85546875" style="27" customWidth="1"/>
    <col min="14087" max="14087" width="9" style="27" customWidth="1"/>
    <col min="14088" max="14088" width="9.140625" style="27" customWidth="1"/>
    <col min="14089" max="14089" width="4.5703125" style="27" customWidth="1"/>
    <col min="14090" max="14090" width="5.140625" style="27" customWidth="1"/>
    <col min="14091" max="14091" width="11.42578125" style="27"/>
    <col min="14092" max="14092" width="8.5703125" style="27" customWidth="1"/>
    <col min="14093" max="14093" width="4.140625" style="27" customWidth="1"/>
    <col min="14094" max="14094" width="4.5703125" style="27" customWidth="1"/>
    <col min="14095" max="14095" width="11.42578125" style="27"/>
    <col min="14096" max="14096" width="9.140625" style="27" customWidth="1"/>
    <col min="14097" max="14097" width="4" style="27" customWidth="1"/>
    <col min="14098" max="14098" width="4.7109375" style="27" customWidth="1"/>
    <col min="14099" max="14099" width="11.42578125" style="27"/>
    <col min="14100" max="14100" width="8.5703125" style="27" customWidth="1"/>
    <col min="14101" max="14336" width="11.42578125" style="27"/>
    <col min="14337" max="14337" width="4" style="27" customWidth="1"/>
    <col min="14338" max="14338" width="9.140625" style="27" customWidth="1"/>
    <col min="14339" max="14340" width="11.42578125" style="27"/>
    <col min="14341" max="14342" width="4.85546875" style="27" customWidth="1"/>
    <col min="14343" max="14343" width="9" style="27" customWidth="1"/>
    <col min="14344" max="14344" width="9.140625" style="27" customWidth="1"/>
    <col min="14345" max="14345" width="4.5703125" style="27" customWidth="1"/>
    <col min="14346" max="14346" width="5.140625" style="27" customWidth="1"/>
    <col min="14347" max="14347" width="11.42578125" style="27"/>
    <col min="14348" max="14348" width="8.5703125" style="27" customWidth="1"/>
    <col min="14349" max="14349" width="4.140625" style="27" customWidth="1"/>
    <col min="14350" max="14350" width="4.5703125" style="27" customWidth="1"/>
    <col min="14351" max="14351" width="11.42578125" style="27"/>
    <col min="14352" max="14352" width="9.140625" style="27" customWidth="1"/>
    <col min="14353" max="14353" width="4" style="27" customWidth="1"/>
    <col min="14354" max="14354" width="4.7109375" style="27" customWidth="1"/>
    <col min="14355" max="14355" width="11.42578125" style="27"/>
    <col min="14356" max="14356" width="8.5703125" style="27" customWidth="1"/>
    <col min="14357" max="14592" width="11.42578125" style="27"/>
    <col min="14593" max="14593" width="4" style="27" customWidth="1"/>
    <col min="14594" max="14594" width="9.140625" style="27" customWidth="1"/>
    <col min="14595" max="14596" width="11.42578125" style="27"/>
    <col min="14597" max="14598" width="4.85546875" style="27" customWidth="1"/>
    <col min="14599" max="14599" width="9" style="27" customWidth="1"/>
    <col min="14600" max="14600" width="9.140625" style="27" customWidth="1"/>
    <col min="14601" max="14601" width="4.5703125" style="27" customWidth="1"/>
    <col min="14602" max="14602" width="5.140625" style="27" customWidth="1"/>
    <col min="14603" max="14603" width="11.42578125" style="27"/>
    <col min="14604" max="14604" width="8.5703125" style="27" customWidth="1"/>
    <col min="14605" max="14605" width="4.140625" style="27" customWidth="1"/>
    <col min="14606" max="14606" width="4.5703125" style="27" customWidth="1"/>
    <col min="14607" max="14607" width="11.42578125" style="27"/>
    <col min="14608" max="14608" width="9.140625" style="27" customWidth="1"/>
    <col min="14609" max="14609" width="4" style="27" customWidth="1"/>
    <col min="14610" max="14610" width="4.7109375" style="27" customWidth="1"/>
    <col min="14611" max="14611" width="11.42578125" style="27"/>
    <col min="14612" max="14612" width="8.5703125" style="27" customWidth="1"/>
    <col min="14613" max="14848" width="11.42578125" style="27"/>
    <col min="14849" max="14849" width="4" style="27" customWidth="1"/>
    <col min="14850" max="14850" width="9.140625" style="27" customWidth="1"/>
    <col min="14851" max="14852" width="11.42578125" style="27"/>
    <col min="14853" max="14854" width="4.85546875" style="27" customWidth="1"/>
    <col min="14855" max="14855" width="9" style="27" customWidth="1"/>
    <col min="14856" max="14856" width="9.140625" style="27" customWidth="1"/>
    <col min="14857" max="14857" width="4.5703125" style="27" customWidth="1"/>
    <col min="14858" max="14858" width="5.140625" style="27" customWidth="1"/>
    <col min="14859" max="14859" width="11.42578125" style="27"/>
    <col min="14860" max="14860" width="8.5703125" style="27" customWidth="1"/>
    <col min="14861" max="14861" width="4.140625" style="27" customWidth="1"/>
    <col min="14862" max="14862" width="4.5703125" style="27" customWidth="1"/>
    <col min="14863" max="14863" width="11.42578125" style="27"/>
    <col min="14864" max="14864" width="9.140625" style="27" customWidth="1"/>
    <col min="14865" max="14865" width="4" style="27" customWidth="1"/>
    <col min="14866" max="14866" width="4.7109375" style="27" customWidth="1"/>
    <col min="14867" max="14867" width="11.42578125" style="27"/>
    <col min="14868" max="14868" width="8.5703125" style="27" customWidth="1"/>
    <col min="14869" max="15104" width="11.42578125" style="27"/>
    <col min="15105" max="15105" width="4" style="27" customWidth="1"/>
    <col min="15106" max="15106" width="9.140625" style="27" customWidth="1"/>
    <col min="15107" max="15108" width="11.42578125" style="27"/>
    <col min="15109" max="15110" width="4.85546875" style="27" customWidth="1"/>
    <col min="15111" max="15111" width="9" style="27" customWidth="1"/>
    <col min="15112" max="15112" width="9.140625" style="27" customWidth="1"/>
    <col min="15113" max="15113" width="4.5703125" style="27" customWidth="1"/>
    <col min="15114" max="15114" width="5.140625" style="27" customWidth="1"/>
    <col min="15115" max="15115" width="11.42578125" style="27"/>
    <col min="15116" max="15116" width="8.5703125" style="27" customWidth="1"/>
    <col min="15117" max="15117" width="4.140625" style="27" customWidth="1"/>
    <col min="15118" max="15118" width="4.5703125" style="27" customWidth="1"/>
    <col min="15119" max="15119" width="11.42578125" style="27"/>
    <col min="15120" max="15120" width="9.140625" style="27" customWidth="1"/>
    <col min="15121" max="15121" width="4" style="27" customWidth="1"/>
    <col min="15122" max="15122" width="4.7109375" style="27" customWidth="1"/>
    <col min="15123" max="15123" width="11.42578125" style="27"/>
    <col min="15124" max="15124" width="8.5703125" style="27" customWidth="1"/>
    <col min="15125" max="15360" width="11.42578125" style="27"/>
    <col min="15361" max="15361" width="4" style="27" customWidth="1"/>
    <col min="15362" max="15362" width="9.140625" style="27" customWidth="1"/>
    <col min="15363" max="15364" width="11.42578125" style="27"/>
    <col min="15365" max="15366" width="4.85546875" style="27" customWidth="1"/>
    <col min="15367" max="15367" width="9" style="27" customWidth="1"/>
    <col min="15368" max="15368" width="9.140625" style="27" customWidth="1"/>
    <col min="15369" max="15369" width="4.5703125" style="27" customWidth="1"/>
    <col min="15370" max="15370" width="5.140625" style="27" customWidth="1"/>
    <col min="15371" max="15371" width="11.42578125" style="27"/>
    <col min="15372" max="15372" width="8.5703125" style="27" customWidth="1"/>
    <col min="15373" max="15373" width="4.140625" style="27" customWidth="1"/>
    <col min="15374" max="15374" width="4.5703125" style="27" customWidth="1"/>
    <col min="15375" max="15375" width="11.42578125" style="27"/>
    <col min="15376" max="15376" width="9.140625" style="27" customWidth="1"/>
    <col min="15377" max="15377" width="4" style="27" customWidth="1"/>
    <col min="15378" max="15378" width="4.7109375" style="27" customWidth="1"/>
    <col min="15379" max="15379" width="11.42578125" style="27"/>
    <col min="15380" max="15380" width="8.5703125" style="27" customWidth="1"/>
    <col min="15381" max="15616" width="11.42578125" style="27"/>
    <col min="15617" max="15617" width="4" style="27" customWidth="1"/>
    <col min="15618" max="15618" width="9.140625" style="27" customWidth="1"/>
    <col min="15619" max="15620" width="11.42578125" style="27"/>
    <col min="15621" max="15622" width="4.85546875" style="27" customWidth="1"/>
    <col min="15623" max="15623" width="9" style="27" customWidth="1"/>
    <col min="15624" max="15624" width="9.140625" style="27" customWidth="1"/>
    <col min="15625" max="15625" width="4.5703125" style="27" customWidth="1"/>
    <col min="15626" max="15626" width="5.140625" style="27" customWidth="1"/>
    <col min="15627" max="15627" width="11.42578125" style="27"/>
    <col min="15628" max="15628" width="8.5703125" style="27" customWidth="1"/>
    <col min="15629" max="15629" width="4.140625" style="27" customWidth="1"/>
    <col min="15630" max="15630" width="4.5703125" style="27" customWidth="1"/>
    <col min="15631" max="15631" width="11.42578125" style="27"/>
    <col min="15632" max="15632" width="9.140625" style="27" customWidth="1"/>
    <col min="15633" max="15633" width="4" style="27" customWidth="1"/>
    <col min="15634" max="15634" width="4.7109375" style="27" customWidth="1"/>
    <col min="15635" max="15635" width="11.42578125" style="27"/>
    <col min="15636" max="15636" width="8.5703125" style="27" customWidth="1"/>
    <col min="15637" max="15872" width="11.42578125" style="27"/>
    <col min="15873" max="15873" width="4" style="27" customWidth="1"/>
    <col min="15874" max="15874" width="9.140625" style="27" customWidth="1"/>
    <col min="15875" max="15876" width="11.42578125" style="27"/>
    <col min="15877" max="15878" width="4.85546875" style="27" customWidth="1"/>
    <col min="15879" max="15879" width="9" style="27" customWidth="1"/>
    <col min="15880" max="15880" width="9.140625" style="27" customWidth="1"/>
    <col min="15881" max="15881" width="4.5703125" style="27" customWidth="1"/>
    <col min="15882" max="15882" width="5.140625" style="27" customWidth="1"/>
    <col min="15883" max="15883" width="11.42578125" style="27"/>
    <col min="15884" max="15884" width="8.5703125" style="27" customWidth="1"/>
    <col min="15885" max="15885" width="4.140625" style="27" customWidth="1"/>
    <col min="15886" max="15886" width="4.5703125" style="27" customWidth="1"/>
    <col min="15887" max="15887" width="11.42578125" style="27"/>
    <col min="15888" max="15888" width="9.140625" style="27" customWidth="1"/>
    <col min="15889" max="15889" width="4" style="27" customWidth="1"/>
    <col min="15890" max="15890" width="4.7109375" style="27" customWidth="1"/>
    <col min="15891" max="15891" width="11.42578125" style="27"/>
    <col min="15892" max="15892" width="8.5703125" style="27" customWidth="1"/>
    <col min="15893" max="16128" width="11.42578125" style="27"/>
    <col min="16129" max="16129" width="4" style="27" customWidth="1"/>
    <col min="16130" max="16130" width="9.140625" style="27" customWidth="1"/>
    <col min="16131" max="16132" width="11.42578125" style="27"/>
    <col min="16133" max="16134" width="4.85546875" style="27" customWidth="1"/>
    <col min="16135" max="16135" width="9" style="27" customWidth="1"/>
    <col min="16136" max="16136" width="9.140625" style="27" customWidth="1"/>
    <col min="16137" max="16137" width="4.5703125" style="27" customWidth="1"/>
    <col min="16138" max="16138" width="5.140625" style="27" customWidth="1"/>
    <col min="16139" max="16139" width="11.42578125" style="27"/>
    <col min="16140" max="16140" width="8.5703125" style="27" customWidth="1"/>
    <col min="16141" max="16141" width="4.140625" style="27" customWidth="1"/>
    <col min="16142" max="16142" width="4.5703125" style="27" customWidth="1"/>
    <col min="16143" max="16143" width="11.42578125" style="27"/>
    <col min="16144" max="16144" width="9.140625" style="27" customWidth="1"/>
    <col min="16145" max="16145" width="4" style="27" customWidth="1"/>
    <col min="16146" max="16146" width="4.7109375" style="27" customWidth="1"/>
    <col min="16147" max="16147" width="11.42578125" style="27"/>
    <col min="16148" max="16148" width="8.5703125" style="27" customWidth="1"/>
    <col min="16149" max="16384" width="11.42578125" style="27"/>
  </cols>
  <sheetData>
    <row r="1" spans="1:25" ht="18.75" x14ac:dyDescent="0.2">
      <c r="A1" s="142" t="s">
        <v>82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4"/>
      <c r="V1" s="26"/>
      <c r="W1" s="26"/>
      <c r="X1" s="26"/>
      <c r="Y1" s="26"/>
    </row>
    <row r="2" spans="1:25" x14ac:dyDescent="0.2">
      <c r="A2" s="28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  <c r="V2" s="26"/>
      <c r="W2" s="26"/>
      <c r="X2" s="26"/>
      <c r="Y2" s="26"/>
    </row>
    <row r="3" spans="1:25" x14ac:dyDescent="0.2">
      <c r="A3" s="28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  <c r="V3" s="26"/>
      <c r="W3" s="26"/>
      <c r="X3" s="26"/>
      <c r="Y3" s="26"/>
    </row>
    <row r="4" spans="1:25" x14ac:dyDescent="0.2">
      <c r="A4" s="28"/>
      <c r="B4" s="145" t="s">
        <v>47</v>
      </c>
      <c r="C4" s="130" t="s">
        <v>83</v>
      </c>
      <c r="D4" s="131"/>
      <c r="E4" s="30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  <c r="V4" s="26"/>
      <c r="W4" s="26"/>
      <c r="X4" s="26"/>
      <c r="Y4" s="26"/>
    </row>
    <row r="5" spans="1:25" x14ac:dyDescent="0.2">
      <c r="A5" s="28"/>
      <c r="B5" s="146"/>
      <c r="C5" s="132">
        <f>+'ESTADOS FINANCIEROS'!C60</f>
        <v>323091121.32192701</v>
      </c>
      <c r="D5" s="133"/>
      <c r="E5" s="26"/>
      <c r="F5" s="28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9"/>
      <c r="V5" s="26"/>
      <c r="W5" s="26"/>
      <c r="X5" s="26"/>
      <c r="Y5" s="26"/>
    </row>
    <row r="6" spans="1:25" x14ac:dyDescent="0.2">
      <c r="A6" s="28"/>
      <c r="B6" s="146"/>
      <c r="C6" s="26"/>
      <c r="D6" s="26"/>
      <c r="E6" s="26"/>
      <c r="F6" s="28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9"/>
      <c r="V6" s="26"/>
      <c r="W6" s="26"/>
      <c r="X6" s="26"/>
      <c r="Y6" s="26"/>
    </row>
    <row r="7" spans="1:25" x14ac:dyDescent="0.2">
      <c r="A7" s="28"/>
      <c r="B7" s="147"/>
      <c r="C7" s="130" t="s">
        <v>84</v>
      </c>
      <c r="D7" s="131"/>
      <c r="E7" s="30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9"/>
      <c r="V7" s="26"/>
      <c r="W7" s="26"/>
      <c r="X7" s="26"/>
      <c r="Y7" s="26"/>
    </row>
    <row r="8" spans="1:25" x14ac:dyDescent="0.2">
      <c r="A8" s="28"/>
      <c r="B8" s="147"/>
      <c r="C8" s="132">
        <f>+'ESTADOS FINANCIEROS'!C61</f>
        <v>35039949.384371549</v>
      </c>
      <c r="D8" s="133"/>
      <c r="E8" s="26"/>
      <c r="F8" s="30"/>
      <c r="G8" s="149" t="s">
        <v>60</v>
      </c>
      <c r="H8" s="150"/>
      <c r="I8" s="31"/>
      <c r="K8" s="26"/>
      <c r="L8" s="26"/>
      <c r="M8" s="26"/>
      <c r="N8" s="26"/>
      <c r="O8" s="26"/>
      <c r="P8" s="26"/>
      <c r="Q8" s="26"/>
      <c r="R8" s="26"/>
      <c r="S8" s="26"/>
      <c r="T8" s="26"/>
      <c r="U8" s="29"/>
      <c r="V8" s="26"/>
      <c r="W8" s="26"/>
      <c r="X8" s="26"/>
      <c r="Y8" s="26"/>
    </row>
    <row r="9" spans="1:25" x14ac:dyDescent="0.2">
      <c r="A9" s="28"/>
      <c r="B9" s="146"/>
      <c r="C9" s="26"/>
      <c r="D9" s="26"/>
      <c r="E9" s="26"/>
      <c r="F9" s="28"/>
      <c r="G9" s="151">
        <f>+'ESTADOS FINANCIEROS'!C72</f>
        <v>53744896.064730063</v>
      </c>
      <c r="H9" s="152"/>
      <c r="J9" s="32"/>
      <c r="K9" s="26"/>
      <c r="L9" s="26"/>
      <c r="M9" s="26"/>
      <c r="N9" s="26"/>
      <c r="O9" s="26"/>
      <c r="P9" s="26"/>
      <c r="Q9" s="26"/>
      <c r="R9" s="26"/>
      <c r="S9" s="26"/>
      <c r="T9" s="26"/>
      <c r="U9" s="29"/>
      <c r="V9" s="26"/>
      <c r="W9" s="26"/>
      <c r="X9" s="26"/>
      <c r="Y9" s="26"/>
    </row>
    <row r="10" spans="1:25" x14ac:dyDescent="0.2">
      <c r="A10" s="28"/>
      <c r="B10" s="147"/>
      <c r="C10" s="130" t="s">
        <v>85</v>
      </c>
      <c r="D10" s="131"/>
      <c r="E10" s="30"/>
      <c r="F10" s="28"/>
      <c r="G10" s="26"/>
      <c r="H10" s="26"/>
      <c r="J10" s="31"/>
      <c r="K10" s="153" t="s">
        <v>86</v>
      </c>
      <c r="L10" s="154"/>
      <c r="M10" s="30"/>
      <c r="N10" s="26"/>
      <c r="O10" s="26"/>
      <c r="P10" s="26"/>
      <c r="Q10" s="26"/>
      <c r="R10" s="26"/>
      <c r="S10" s="26"/>
      <c r="T10" s="26"/>
      <c r="U10" s="29"/>
      <c r="V10" s="26"/>
      <c r="W10" s="26"/>
      <c r="X10" s="26"/>
      <c r="Y10" s="26"/>
    </row>
    <row r="11" spans="1:25" x14ac:dyDescent="0.2">
      <c r="A11" s="28"/>
      <c r="B11" s="147"/>
      <c r="C11" s="132">
        <f>+'ESTADOS FINANCIEROS'!C63+'ESTADOS FINANCIEROS'!C64+'ESTADOS FINANCIEROS'!C65</f>
        <v>208142888.2383638</v>
      </c>
      <c r="D11" s="133"/>
      <c r="E11" s="26"/>
      <c r="F11" s="28"/>
      <c r="G11" s="26"/>
      <c r="H11" s="26"/>
      <c r="J11" s="32"/>
      <c r="K11" s="155">
        <f>+G9/G13</f>
        <v>0.16634593932768216</v>
      </c>
      <c r="L11" s="156"/>
      <c r="M11" s="26"/>
      <c r="N11" s="28"/>
      <c r="O11" s="26"/>
      <c r="P11" s="26"/>
      <c r="Q11" s="26"/>
      <c r="R11" s="26"/>
      <c r="S11" s="26"/>
      <c r="T11" s="26"/>
      <c r="U11" s="29"/>
      <c r="V11" s="26"/>
      <c r="W11" s="26"/>
      <c r="X11" s="26"/>
      <c r="Y11" s="26"/>
    </row>
    <row r="12" spans="1:25" x14ac:dyDescent="0.2">
      <c r="A12" s="28"/>
      <c r="B12" s="146"/>
      <c r="C12" s="26"/>
      <c r="D12" s="26"/>
      <c r="E12" s="26"/>
      <c r="F12" s="28"/>
      <c r="G12" s="149" t="s">
        <v>83</v>
      </c>
      <c r="H12" s="150"/>
      <c r="I12" s="31"/>
      <c r="J12" s="32"/>
      <c r="K12" s="26"/>
      <c r="L12" s="26"/>
      <c r="M12" s="26"/>
      <c r="N12" s="28"/>
      <c r="O12" s="26"/>
      <c r="P12" s="36"/>
      <c r="Q12" s="26"/>
      <c r="R12" s="26"/>
      <c r="S12" s="26"/>
      <c r="T12" s="26"/>
      <c r="U12" s="29"/>
      <c r="V12" s="26"/>
      <c r="W12" s="26"/>
      <c r="X12" s="26"/>
      <c r="Y12" s="26"/>
    </row>
    <row r="13" spans="1:25" x14ac:dyDescent="0.2">
      <c r="A13" s="28"/>
      <c r="B13" s="147"/>
      <c r="C13" s="130" t="s">
        <v>87</v>
      </c>
      <c r="D13" s="131"/>
      <c r="E13" s="30"/>
      <c r="F13" s="28"/>
      <c r="G13" s="151">
        <f>+C5</f>
        <v>323091121.32192701</v>
      </c>
      <c r="H13" s="157"/>
      <c r="I13" s="26"/>
      <c r="J13" s="26"/>
      <c r="K13" s="26"/>
      <c r="L13" s="26"/>
      <c r="M13" s="26"/>
      <c r="N13" s="28"/>
      <c r="O13" s="26"/>
      <c r="P13" s="26"/>
      <c r="Q13" s="26"/>
      <c r="R13" s="26"/>
      <c r="S13" s="26"/>
      <c r="T13" s="26"/>
      <c r="U13" s="29"/>
      <c r="V13" s="26"/>
      <c r="W13" s="26"/>
      <c r="X13" s="26"/>
      <c r="Y13" s="26"/>
    </row>
    <row r="14" spans="1:25" x14ac:dyDescent="0.2">
      <c r="A14" s="28"/>
      <c r="B14" s="147"/>
      <c r="C14" s="132">
        <f>+'ESTADOS FINANCIEROS'!C68</f>
        <v>13777179.415498376</v>
      </c>
      <c r="D14" s="133"/>
      <c r="E14" s="26"/>
      <c r="F14" s="28"/>
      <c r="G14" s="26"/>
      <c r="H14" s="26"/>
      <c r="I14" s="26"/>
      <c r="J14" s="26"/>
      <c r="K14" s="26"/>
      <c r="L14" s="26"/>
      <c r="M14" s="26"/>
      <c r="N14" s="28"/>
      <c r="O14" s="26"/>
      <c r="P14" s="26"/>
      <c r="Q14" s="26"/>
      <c r="R14" s="26"/>
      <c r="S14" s="26"/>
      <c r="T14" s="26"/>
      <c r="U14" s="29"/>
      <c r="V14" s="26"/>
      <c r="W14" s="26"/>
      <c r="X14" s="26"/>
      <c r="Y14" s="26"/>
    </row>
    <row r="15" spans="1:25" x14ac:dyDescent="0.2">
      <c r="A15" s="28"/>
      <c r="B15" s="146"/>
      <c r="C15" s="26"/>
      <c r="D15" s="26"/>
      <c r="E15" s="26"/>
      <c r="F15" s="28"/>
      <c r="G15" s="26"/>
      <c r="H15" s="26"/>
      <c r="I15" s="26"/>
      <c r="J15" s="26"/>
      <c r="K15" s="26"/>
      <c r="L15" s="26"/>
      <c r="M15" s="26"/>
      <c r="N15" s="28"/>
      <c r="O15" s="26"/>
      <c r="P15" s="26"/>
      <c r="Q15" s="26"/>
      <c r="R15" s="26"/>
      <c r="S15" s="26"/>
      <c r="T15" s="26"/>
      <c r="U15" s="29"/>
      <c r="V15" s="26"/>
      <c r="W15" s="26"/>
      <c r="X15" s="26"/>
      <c r="Y15" s="26"/>
    </row>
    <row r="16" spans="1:25" x14ac:dyDescent="0.2">
      <c r="A16" s="28"/>
      <c r="B16" s="147"/>
      <c r="C16" s="130" t="s">
        <v>88</v>
      </c>
      <c r="D16" s="131"/>
      <c r="E16" s="30"/>
      <c r="F16" s="28"/>
      <c r="G16" s="26"/>
      <c r="H16" s="26"/>
      <c r="I16" s="26"/>
      <c r="J16" s="26"/>
      <c r="K16" s="26"/>
      <c r="L16" s="26"/>
      <c r="M16" s="26"/>
      <c r="N16" s="30"/>
      <c r="O16" s="128" t="s">
        <v>89</v>
      </c>
      <c r="P16" s="129"/>
      <c r="Q16" s="30"/>
      <c r="R16" s="26"/>
      <c r="S16" s="26"/>
      <c r="T16" s="26"/>
      <c r="U16" s="29"/>
      <c r="V16" s="26"/>
      <c r="W16" s="26"/>
      <c r="X16" s="26"/>
      <c r="Y16" s="26"/>
    </row>
    <row r="17" spans="1:25" x14ac:dyDescent="0.2">
      <c r="A17" s="28"/>
      <c r="B17" s="148"/>
      <c r="C17" s="132">
        <f>+'ESTADOS FINANCIEROS'!C71</f>
        <v>26471366.718449142</v>
      </c>
      <c r="D17" s="133"/>
      <c r="E17" s="26"/>
      <c r="F17" s="26"/>
      <c r="G17" s="26"/>
      <c r="H17" s="26"/>
      <c r="I17" s="26"/>
      <c r="J17" s="26"/>
      <c r="K17" s="26"/>
      <c r="L17" s="26"/>
      <c r="M17" s="26"/>
      <c r="N17" s="33"/>
      <c r="O17" s="134">
        <f>+K11*K23</f>
        <v>0.11906638874235133</v>
      </c>
      <c r="P17" s="135"/>
      <c r="Q17" s="26"/>
      <c r="R17" s="28"/>
      <c r="S17" s="26"/>
      <c r="T17" s="26"/>
      <c r="U17" s="29"/>
      <c r="V17" s="26"/>
      <c r="W17" s="26"/>
      <c r="X17" s="26"/>
      <c r="Y17" s="26"/>
    </row>
    <row r="18" spans="1:25" x14ac:dyDescent="0.2">
      <c r="A18" s="2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8"/>
      <c r="O18" s="26"/>
      <c r="P18" s="26"/>
      <c r="Q18" s="26"/>
      <c r="R18" s="28"/>
      <c r="S18" s="26"/>
      <c r="T18" s="26"/>
      <c r="U18" s="29"/>
      <c r="V18" s="26"/>
      <c r="W18" s="26"/>
      <c r="X18" s="26"/>
      <c r="Y18" s="26"/>
    </row>
    <row r="19" spans="1:25" x14ac:dyDescent="0.2">
      <c r="A19" s="28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8"/>
      <c r="O19" s="26"/>
      <c r="P19" s="26"/>
      <c r="Q19" s="26"/>
      <c r="R19" s="28"/>
      <c r="S19" s="26"/>
      <c r="T19" s="26"/>
      <c r="U19" s="29"/>
      <c r="V19" s="26"/>
      <c r="W19" s="26"/>
      <c r="X19" s="26"/>
      <c r="Y19" s="26"/>
    </row>
    <row r="20" spans="1:25" x14ac:dyDescent="0.2">
      <c r="A20" s="28"/>
      <c r="B20" s="136" t="s">
        <v>90</v>
      </c>
      <c r="C20" s="122" t="s">
        <v>91</v>
      </c>
      <c r="D20" s="123"/>
      <c r="E20" s="30"/>
      <c r="F20" s="26"/>
      <c r="G20" s="112" t="s">
        <v>83</v>
      </c>
      <c r="H20" s="113"/>
      <c r="I20" s="31"/>
      <c r="K20" s="26"/>
      <c r="L20" s="26"/>
      <c r="M20" s="26"/>
      <c r="N20" s="28"/>
      <c r="O20" s="26"/>
      <c r="P20" s="26"/>
      <c r="Q20" s="26"/>
      <c r="R20" s="28"/>
      <c r="S20" s="26"/>
      <c r="T20" s="26"/>
      <c r="U20" s="29"/>
      <c r="V20" s="26"/>
      <c r="W20" s="26"/>
      <c r="X20" s="26"/>
      <c r="Y20" s="26"/>
    </row>
    <row r="21" spans="1:25" x14ac:dyDescent="0.2">
      <c r="A21" s="28"/>
      <c r="B21" s="137"/>
      <c r="C21" s="116">
        <f>+'ESTADOS FINANCIEROS'!C12</f>
        <v>107021632.78538597</v>
      </c>
      <c r="D21" s="117"/>
      <c r="E21" s="26"/>
      <c r="F21" s="28"/>
      <c r="G21" s="114">
        <f>+G13</f>
        <v>323091121.32192701</v>
      </c>
      <c r="H21" s="139"/>
      <c r="J21" s="32"/>
      <c r="K21" s="26"/>
      <c r="L21" s="26"/>
      <c r="M21" s="26"/>
      <c r="N21" s="28"/>
      <c r="O21" s="26"/>
      <c r="P21" s="26"/>
      <c r="Q21" s="26"/>
      <c r="R21" s="28"/>
      <c r="S21" s="26"/>
      <c r="T21" s="26"/>
      <c r="U21" s="29"/>
      <c r="V21" s="26"/>
      <c r="W21" s="26"/>
      <c r="X21" s="26"/>
      <c r="Y21" s="26"/>
    </row>
    <row r="22" spans="1:25" x14ac:dyDescent="0.2">
      <c r="A22" s="28"/>
      <c r="B22" s="137"/>
      <c r="C22" s="26"/>
      <c r="D22" s="26"/>
      <c r="E22" s="26"/>
      <c r="F22" s="28"/>
      <c r="G22" s="26"/>
      <c r="H22" s="26"/>
      <c r="J22" s="31"/>
      <c r="K22" s="112" t="s">
        <v>115</v>
      </c>
      <c r="L22" s="113"/>
      <c r="M22" s="34"/>
      <c r="N22" s="32"/>
      <c r="O22" s="26"/>
      <c r="P22" s="26"/>
      <c r="Q22" s="26"/>
      <c r="R22" s="28"/>
      <c r="S22" s="26"/>
      <c r="T22" s="26"/>
      <c r="U22" s="29"/>
      <c r="V22" s="26"/>
      <c r="W22" s="26"/>
      <c r="X22" s="26"/>
      <c r="Y22" s="26"/>
    </row>
    <row r="23" spans="1:25" x14ac:dyDescent="0.2">
      <c r="A23" s="28"/>
      <c r="B23" s="137"/>
      <c r="C23" s="122" t="s">
        <v>92</v>
      </c>
      <c r="D23" s="123"/>
      <c r="E23" s="30"/>
      <c r="F23" s="28"/>
      <c r="G23" s="26"/>
      <c r="H23" s="26"/>
      <c r="J23" s="32"/>
      <c r="K23" s="140">
        <f>+G21/G25</f>
        <v>0.71577574555519741</v>
      </c>
      <c r="L23" s="141"/>
      <c r="M23" s="26"/>
      <c r="O23" s="26"/>
      <c r="P23" s="26"/>
      <c r="Q23" s="26"/>
      <c r="R23" s="30"/>
      <c r="S23" s="124" t="s">
        <v>93</v>
      </c>
      <c r="T23" s="125"/>
      <c r="U23" s="29"/>
      <c r="V23" s="26"/>
      <c r="W23" s="26"/>
      <c r="X23" s="26"/>
      <c r="Y23" s="26"/>
    </row>
    <row r="24" spans="1:25" x14ac:dyDescent="0.2">
      <c r="A24" s="28"/>
      <c r="B24" s="137"/>
      <c r="C24" s="116">
        <f>+'ESTADOS FINANCIEROS'!C24</f>
        <v>344364326.19443208</v>
      </c>
      <c r="D24" s="117"/>
      <c r="E24" s="26"/>
      <c r="F24" s="30"/>
      <c r="G24" s="112" t="s">
        <v>94</v>
      </c>
      <c r="H24" s="113"/>
      <c r="I24" s="31"/>
      <c r="J24" s="32"/>
      <c r="K24" s="26"/>
      <c r="L24" s="26"/>
      <c r="M24" s="26"/>
      <c r="O24" s="26"/>
      <c r="P24" s="26"/>
      <c r="Q24" s="26"/>
      <c r="R24" s="28"/>
      <c r="S24" s="126">
        <f>+O17*O33</f>
        <v>0.17216426778982349</v>
      </c>
      <c r="T24" s="127"/>
      <c r="U24" s="29"/>
      <c r="V24" s="26"/>
      <c r="W24" s="26"/>
      <c r="X24" s="26"/>
      <c r="Y24" s="26"/>
    </row>
    <row r="25" spans="1:25" x14ac:dyDescent="0.2">
      <c r="A25" s="28"/>
      <c r="B25" s="137"/>
      <c r="C25" s="26"/>
      <c r="D25" s="26"/>
      <c r="E25" s="26"/>
      <c r="F25" s="28"/>
      <c r="G25" s="114">
        <f>+C21+C24</f>
        <v>451385958.97981805</v>
      </c>
      <c r="H25" s="115"/>
      <c r="I25" s="26"/>
      <c r="J25" s="26"/>
      <c r="K25" s="26"/>
      <c r="L25" s="26"/>
      <c r="M25" s="26"/>
      <c r="O25" s="26"/>
      <c r="P25" s="26"/>
      <c r="Q25" s="26"/>
      <c r="R25" s="28"/>
      <c r="S25" s="26"/>
      <c r="T25" s="26"/>
      <c r="U25" s="29"/>
      <c r="V25" s="26"/>
      <c r="W25" s="26"/>
      <c r="X25" s="26"/>
      <c r="Y25" s="26"/>
    </row>
    <row r="26" spans="1:25" x14ac:dyDescent="0.2">
      <c r="A26" s="28"/>
      <c r="B26" s="137"/>
      <c r="C26" s="122" t="s">
        <v>95</v>
      </c>
      <c r="D26" s="123"/>
      <c r="E26" s="30"/>
      <c r="F26" s="28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8"/>
      <c r="S26" s="36"/>
      <c r="T26" s="26"/>
      <c r="U26" s="29"/>
      <c r="V26" s="26"/>
      <c r="W26" s="26"/>
      <c r="X26" s="26"/>
      <c r="Y26" s="26"/>
    </row>
    <row r="27" spans="1:25" x14ac:dyDescent="0.2">
      <c r="A27" s="28"/>
      <c r="B27" s="137"/>
      <c r="C27" s="116">
        <f>+'ESTADOS FINANCIEROS'!C39</f>
        <v>97964766.911636174</v>
      </c>
      <c r="D27" s="117"/>
      <c r="E27" s="26"/>
      <c r="F27" s="28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8"/>
      <c r="S27" s="26"/>
      <c r="T27" s="26"/>
      <c r="U27" s="29"/>
      <c r="V27" s="26"/>
      <c r="W27" s="26"/>
      <c r="X27" s="26"/>
      <c r="Y27" s="26"/>
    </row>
    <row r="28" spans="1:25" x14ac:dyDescent="0.2">
      <c r="A28" s="28"/>
      <c r="B28" s="137"/>
      <c r="C28" s="26"/>
      <c r="D28" s="26"/>
      <c r="E28" s="26"/>
      <c r="F28" s="30"/>
      <c r="G28" s="112" t="s">
        <v>96</v>
      </c>
      <c r="H28" s="113"/>
      <c r="I28" s="31"/>
      <c r="J28" s="26"/>
      <c r="K28" s="26"/>
      <c r="L28" s="26"/>
      <c r="M28" s="26"/>
      <c r="N28" s="26"/>
      <c r="O28" s="26"/>
      <c r="P28" s="26"/>
      <c r="Q28" s="26"/>
      <c r="R28" s="28"/>
      <c r="S28" s="26"/>
      <c r="T28" s="26"/>
      <c r="U28" s="29"/>
      <c r="V28" s="26"/>
      <c r="W28" s="26"/>
      <c r="X28" s="26"/>
      <c r="Y28" s="26"/>
    </row>
    <row r="29" spans="1:25" x14ac:dyDescent="0.2">
      <c r="A29" s="28"/>
      <c r="B29" s="137"/>
      <c r="C29" s="122" t="s">
        <v>97</v>
      </c>
      <c r="D29" s="123"/>
      <c r="E29" s="30"/>
      <c r="F29" s="28"/>
      <c r="G29" s="114">
        <f>+C27+C30</f>
        <v>139213771.5992094</v>
      </c>
      <c r="H29" s="115"/>
      <c r="J29" s="28"/>
      <c r="K29" s="26"/>
      <c r="L29" s="26"/>
      <c r="M29" s="26"/>
      <c r="N29" s="26"/>
      <c r="O29" s="26"/>
      <c r="P29" s="26"/>
      <c r="Q29" s="26"/>
      <c r="R29" s="28"/>
      <c r="S29" s="26"/>
      <c r="T29" s="26"/>
      <c r="U29" s="29"/>
      <c r="V29" s="26"/>
      <c r="W29" s="26"/>
      <c r="X29" s="26"/>
      <c r="Y29" s="26"/>
    </row>
    <row r="30" spans="1:25" x14ac:dyDescent="0.2">
      <c r="A30" s="28"/>
      <c r="B30" s="138"/>
      <c r="C30" s="116">
        <f>+'ESTADOS FINANCIEROS'!C45</f>
        <v>41249004.687573232</v>
      </c>
      <c r="D30" s="117"/>
      <c r="E30" s="26"/>
      <c r="G30" s="26"/>
      <c r="H30" s="26"/>
      <c r="J30" s="31"/>
      <c r="K30" s="112" t="s">
        <v>98</v>
      </c>
      <c r="L30" s="113"/>
      <c r="M30" s="30"/>
      <c r="N30" s="26"/>
      <c r="O30" s="26"/>
      <c r="P30" s="26"/>
      <c r="Q30" s="26"/>
      <c r="R30" s="28"/>
      <c r="S30" s="26"/>
      <c r="T30" s="26"/>
      <c r="U30" s="29"/>
      <c r="V30" s="26"/>
      <c r="W30" s="26"/>
      <c r="X30" s="26"/>
      <c r="Y30" s="26"/>
    </row>
    <row r="31" spans="1:25" x14ac:dyDescent="0.2">
      <c r="A31" s="32"/>
      <c r="H31" s="26"/>
      <c r="J31" s="32"/>
      <c r="K31" s="118">
        <f>+G29+G33</f>
        <v>451385958.97981811</v>
      </c>
      <c r="L31" s="119"/>
      <c r="N31" s="28"/>
      <c r="O31" s="26"/>
      <c r="P31" s="26"/>
      <c r="Q31" s="26"/>
      <c r="R31" s="28"/>
      <c r="S31" s="26"/>
      <c r="T31" s="26"/>
      <c r="U31" s="29"/>
      <c r="V31" s="26"/>
      <c r="W31" s="26"/>
      <c r="X31" s="26"/>
      <c r="Y31" s="26"/>
    </row>
    <row r="32" spans="1:25" x14ac:dyDescent="0.2">
      <c r="A32" s="32"/>
      <c r="G32" s="112" t="s">
        <v>41</v>
      </c>
      <c r="H32" s="113"/>
      <c r="I32" s="31"/>
      <c r="J32" s="28"/>
      <c r="K32" s="26"/>
      <c r="L32" s="26"/>
      <c r="N32" s="31"/>
      <c r="O32" s="128" t="s">
        <v>99</v>
      </c>
      <c r="P32" s="129"/>
      <c r="Q32" s="30"/>
      <c r="R32" s="28"/>
      <c r="S32" s="26"/>
      <c r="T32" s="26"/>
      <c r="U32" s="29"/>
      <c r="V32" s="26"/>
      <c r="W32" s="26"/>
      <c r="X32" s="26"/>
      <c r="Y32" s="26"/>
    </row>
    <row r="33" spans="1:25" x14ac:dyDescent="0.2">
      <c r="A33" s="32"/>
      <c r="G33" s="114">
        <f>+'ESTADOS FINANCIEROS'!C53</f>
        <v>312172187.38060868</v>
      </c>
      <c r="H33" s="115"/>
      <c r="I33" s="26"/>
      <c r="J33" s="26"/>
      <c r="K33" s="26"/>
      <c r="L33" s="26"/>
      <c r="N33" s="32"/>
      <c r="O33" s="120">
        <f>+K31/K35</f>
        <v>1.4459518728024168</v>
      </c>
      <c r="P33" s="121"/>
      <c r="Q33" s="26"/>
      <c r="R33" s="26"/>
      <c r="S33" s="26"/>
      <c r="T33" s="26"/>
      <c r="U33" s="29"/>
      <c r="V33" s="26"/>
      <c r="W33" s="26"/>
      <c r="X33" s="26"/>
      <c r="Y33" s="26"/>
    </row>
    <row r="34" spans="1:25" x14ac:dyDescent="0.2">
      <c r="A34" s="32"/>
      <c r="H34" s="26"/>
      <c r="I34" s="26"/>
      <c r="J34" s="26"/>
      <c r="K34" s="112" t="str">
        <f>G32</f>
        <v>PATRIMONIO</v>
      </c>
      <c r="L34" s="113"/>
      <c r="M34" s="31"/>
      <c r="N34" s="28"/>
      <c r="O34" s="26"/>
      <c r="P34" s="26"/>
      <c r="Q34" s="26"/>
      <c r="R34" s="26"/>
      <c r="S34" s="26"/>
      <c r="T34" s="26"/>
      <c r="U34" s="29"/>
      <c r="V34" s="26"/>
      <c r="W34" s="26"/>
      <c r="X34" s="26"/>
      <c r="Y34" s="26"/>
    </row>
    <row r="35" spans="1:25" x14ac:dyDescent="0.2">
      <c r="A35" s="28"/>
      <c r="B35" s="26"/>
      <c r="C35" s="26"/>
      <c r="D35" s="26"/>
      <c r="E35" s="26"/>
      <c r="F35" s="26"/>
      <c r="G35" s="26"/>
      <c r="H35" s="26"/>
      <c r="I35" s="26"/>
      <c r="J35" s="26"/>
      <c r="K35" s="114">
        <f>+G33</f>
        <v>312172187.38060868</v>
      </c>
      <c r="L35" s="115"/>
      <c r="M35" s="26"/>
      <c r="N35" s="26"/>
      <c r="O35" s="26"/>
      <c r="P35" s="26"/>
      <c r="Q35" s="26"/>
      <c r="R35" s="26"/>
      <c r="S35" s="26"/>
      <c r="T35" s="26"/>
      <c r="U35" s="29"/>
      <c r="V35" s="26"/>
      <c r="W35" s="26"/>
      <c r="X35" s="26"/>
      <c r="Y35" s="26"/>
    </row>
    <row r="36" spans="1:25" x14ac:dyDescent="0.2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9"/>
      <c r="V36" s="26"/>
      <c r="W36" s="26"/>
      <c r="X36" s="26"/>
      <c r="Y36" s="26"/>
    </row>
    <row r="37" spans="1:25" x14ac:dyDescent="0.2">
      <c r="A37" s="30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4"/>
      <c r="V37" s="26"/>
      <c r="W37" s="26"/>
      <c r="X37" s="26"/>
      <c r="Y37" s="26"/>
    </row>
  </sheetData>
  <mergeCells count="47">
    <mergeCell ref="C14:D14"/>
    <mergeCell ref="A1:U1"/>
    <mergeCell ref="B4:B17"/>
    <mergeCell ref="C4:D4"/>
    <mergeCell ref="C5:D5"/>
    <mergeCell ref="C7:D7"/>
    <mergeCell ref="C8:D8"/>
    <mergeCell ref="G8:H8"/>
    <mergeCell ref="G9:H9"/>
    <mergeCell ref="C10:D10"/>
    <mergeCell ref="K10:L10"/>
    <mergeCell ref="C11:D11"/>
    <mergeCell ref="K11:L11"/>
    <mergeCell ref="G12:H12"/>
    <mergeCell ref="C13:D13"/>
    <mergeCell ref="G13:H13"/>
    <mergeCell ref="C16:D16"/>
    <mergeCell ref="O16:P16"/>
    <mergeCell ref="C17:D17"/>
    <mergeCell ref="O17:P17"/>
    <mergeCell ref="B20:B30"/>
    <mergeCell ref="C20:D20"/>
    <mergeCell ref="G20:H20"/>
    <mergeCell ref="C21:D21"/>
    <mergeCell ref="G21:H21"/>
    <mergeCell ref="K22:L22"/>
    <mergeCell ref="C23:D23"/>
    <mergeCell ref="K23:L23"/>
    <mergeCell ref="S23:T23"/>
    <mergeCell ref="C24:D24"/>
    <mergeCell ref="G24:H24"/>
    <mergeCell ref="S24:T24"/>
    <mergeCell ref="O32:P32"/>
    <mergeCell ref="O33:P33"/>
    <mergeCell ref="G25:H25"/>
    <mergeCell ref="C26:D26"/>
    <mergeCell ref="C27:D27"/>
    <mergeCell ref="G28:H28"/>
    <mergeCell ref="C29:D29"/>
    <mergeCell ref="G29:H29"/>
    <mergeCell ref="K34:L34"/>
    <mergeCell ref="K35:L35"/>
    <mergeCell ref="C30:D30"/>
    <mergeCell ref="K30:L30"/>
    <mergeCell ref="K31:L31"/>
    <mergeCell ref="G32:H32"/>
    <mergeCell ref="G33:H3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BD3D-E007-44E2-86A0-D5D1C1EEF5A5}">
  <dimension ref="A1:Y37"/>
  <sheetViews>
    <sheetView tabSelected="1" zoomScale="90" zoomScaleNormal="90" workbookViewId="0">
      <selection activeCell="W19" sqref="W19"/>
    </sheetView>
  </sheetViews>
  <sheetFormatPr baseColWidth="10" defaultColWidth="11.42578125" defaultRowHeight="12.75" x14ac:dyDescent="0.2"/>
  <cols>
    <col min="1" max="1" width="4" style="27" customWidth="1"/>
    <col min="2" max="2" width="9.140625" style="27" customWidth="1"/>
    <col min="3" max="4" width="11.42578125" style="27"/>
    <col min="5" max="6" width="4.85546875" style="27" customWidth="1"/>
    <col min="7" max="7" width="9" style="27" customWidth="1"/>
    <col min="8" max="8" width="9.140625" style="27" customWidth="1"/>
    <col min="9" max="9" width="4.5703125" style="27" customWidth="1"/>
    <col min="10" max="10" width="5.140625" style="27" customWidth="1"/>
    <col min="11" max="11" width="11.42578125" style="27"/>
    <col min="12" max="12" width="8.5703125" style="27" customWidth="1"/>
    <col min="13" max="13" width="4.140625" style="27" customWidth="1"/>
    <col min="14" max="14" width="4.5703125" style="27" customWidth="1"/>
    <col min="15" max="15" width="11.42578125" style="27"/>
    <col min="16" max="16" width="9.140625" style="27" customWidth="1"/>
    <col min="17" max="17" width="4" style="27" customWidth="1"/>
    <col min="18" max="18" width="4.7109375" style="27" customWidth="1"/>
    <col min="19" max="19" width="11.42578125" style="27"/>
    <col min="20" max="20" width="8.5703125" style="27" customWidth="1"/>
    <col min="21" max="256" width="11.42578125" style="27"/>
    <col min="257" max="257" width="4" style="27" customWidth="1"/>
    <col min="258" max="258" width="9.140625" style="27" customWidth="1"/>
    <col min="259" max="260" width="11.42578125" style="27"/>
    <col min="261" max="262" width="4.85546875" style="27" customWidth="1"/>
    <col min="263" max="263" width="9" style="27" customWidth="1"/>
    <col min="264" max="264" width="9.140625" style="27" customWidth="1"/>
    <col min="265" max="265" width="4.5703125" style="27" customWidth="1"/>
    <col min="266" max="266" width="5.140625" style="27" customWidth="1"/>
    <col min="267" max="267" width="11.42578125" style="27"/>
    <col min="268" max="268" width="8.5703125" style="27" customWidth="1"/>
    <col min="269" max="269" width="4.140625" style="27" customWidth="1"/>
    <col min="270" max="270" width="4.5703125" style="27" customWidth="1"/>
    <col min="271" max="271" width="11.42578125" style="27"/>
    <col min="272" max="272" width="9.140625" style="27" customWidth="1"/>
    <col min="273" max="273" width="4" style="27" customWidth="1"/>
    <col min="274" max="274" width="4.7109375" style="27" customWidth="1"/>
    <col min="275" max="275" width="11.42578125" style="27"/>
    <col min="276" max="276" width="8.5703125" style="27" customWidth="1"/>
    <col min="277" max="512" width="11.42578125" style="27"/>
    <col min="513" max="513" width="4" style="27" customWidth="1"/>
    <col min="514" max="514" width="9.140625" style="27" customWidth="1"/>
    <col min="515" max="516" width="11.42578125" style="27"/>
    <col min="517" max="518" width="4.85546875" style="27" customWidth="1"/>
    <col min="519" max="519" width="9" style="27" customWidth="1"/>
    <col min="520" max="520" width="9.140625" style="27" customWidth="1"/>
    <col min="521" max="521" width="4.5703125" style="27" customWidth="1"/>
    <col min="522" max="522" width="5.140625" style="27" customWidth="1"/>
    <col min="523" max="523" width="11.42578125" style="27"/>
    <col min="524" max="524" width="8.5703125" style="27" customWidth="1"/>
    <col min="525" max="525" width="4.140625" style="27" customWidth="1"/>
    <col min="526" max="526" width="4.5703125" style="27" customWidth="1"/>
    <col min="527" max="527" width="11.42578125" style="27"/>
    <col min="528" max="528" width="9.140625" style="27" customWidth="1"/>
    <col min="529" max="529" width="4" style="27" customWidth="1"/>
    <col min="530" max="530" width="4.7109375" style="27" customWidth="1"/>
    <col min="531" max="531" width="11.42578125" style="27"/>
    <col min="532" max="532" width="8.5703125" style="27" customWidth="1"/>
    <col min="533" max="768" width="11.42578125" style="27"/>
    <col min="769" max="769" width="4" style="27" customWidth="1"/>
    <col min="770" max="770" width="9.140625" style="27" customWidth="1"/>
    <col min="771" max="772" width="11.42578125" style="27"/>
    <col min="773" max="774" width="4.85546875" style="27" customWidth="1"/>
    <col min="775" max="775" width="9" style="27" customWidth="1"/>
    <col min="776" max="776" width="9.140625" style="27" customWidth="1"/>
    <col min="777" max="777" width="4.5703125" style="27" customWidth="1"/>
    <col min="778" max="778" width="5.140625" style="27" customWidth="1"/>
    <col min="779" max="779" width="11.42578125" style="27"/>
    <col min="780" max="780" width="8.5703125" style="27" customWidth="1"/>
    <col min="781" max="781" width="4.140625" style="27" customWidth="1"/>
    <col min="782" max="782" width="4.5703125" style="27" customWidth="1"/>
    <col min="783" max="783" width="11.42578125" style="27"/>
    <col min="784" max="784" width="9.140625" style="27" customWidth="1"/>
    <col min="785" max="785" width="4" style="27" customWidth="1"/>
    <col min="786" max="786" width="4.7109375" style="27" customWidth="1"/>
    <col min="787" max="787" width="11.42578125" style="27"/>
    <col min="788" max="788" width="8.5703125" style="27" customWidth="1"/>
    <col min="789" max="1024" width="11.42578125" style="27"/>
    <col min="1025" max="1025" width="4" style="27" customWidth="1"/>
    <col min="1026" max="1026" width="9.140625" style="27" customWidth="1"/>
    <col min="1027" max="1028" width="11.42578125" style="27"/>
    <col min="1029" max="1030" width="4.85546875" style="27" customWidth="1"/>
    <col min="1031" max="1031" width="9" style="27" customWidth="1"/>
    <col min="1032" max="1032" width="9.140625" style="27" customWidth="1"/>
    <col min="1033" max="1033" width="4.5703125" style="27" customWidth="1"/>
    <col min="1034" max="1034" width="5.140625" style="27" customWidth="1"/>
    <col min="1035" max="1035" width="11.42578125" style="27"/>
    <col min="1036" max="1036" width="8.5703125" style="27" customWidth="1"/>
    <col min="1037" max="1037" width="4.140625" style="27" customWidth="1"/>
    <col min="1038" max="1038" width="4.5703125" style="27" customWidth="1"/>
    <col min="1039" max="1039" width="11.42578125" style="27"/>
    <col min="1040" max="1040" width="9.140625" style="27" customWidth="1"/>
    <col min="1041" max="1041" width="4" style="27" customWidth="1"/>
    <col min="1042" max="1042" width="4.7109375" style="27" customWidth="1"/>
    <col min="1043" max="1043" width="11.42578125" style="27"/>
    <col min="1044" max="1044" width="8.5703125" style="27" customWidth="1"/>
    <col min="1045" max="1280" width="11.42578125" style="27"/>
    <col min="1281" max="1281" width="4" style="27" customWidth="1"/>
    <col min="1282" max="1282" width="9.140625" style="27" customWidth="1"/>
    <col min="1283" max="1284" width="11.42578125" style="27"/>
    <col min="1285" max="1286" width="4.85546875" style="27" customWidth="1"/>
    <col min="1287" max="1287" width="9" style="27" customWidth="1"/>
    <col min="1288" max="1288" width="9.140625" style="27" customWidth="1"/>
    <col min="1289" max="1289" width="4.5703125" style="27" customWidth="1"/>
    <col min="1290" max="1290" width="5.140625" style="27" customWidth="1"/>
    <col min="1291" max="1291" width="11.42578125" style="27"/>
    <col min="1292" max="1292" width="8.5703125" style="27" customWidth="1"/>
    <col min="1293" max="1293" width="4.140625" style="27" customWidth="1"/>
    <col min="1294" max="1294" width="4.5703125" style="27" customWidth="1"/>
    <col min="1295" max="1295" width="11.42578125" style="27"/>
    <col min="1296" max="1296" width="9.140625" style="27" customWidth="1"/>
    <col min="1297" max="1297" width="4" style="27" customWidth="1"/>
    <col min="1298" max="1298" width="4.7109375" style="27" customWidth="1"/>
    <col min="1299" max="1299" width="11.42578125" style="27"/>
    <col min="1300" max="1300" width="8.5703125" style="27" customWidth="1"/>
    <col min="1301" max="1536" width="11.42578125" style="27"/>
    <col min="1537" max="1537" width="4" style="27" customWidth="1"/>
    <col min="1538" max="1538" width="9.140625" style="27" customWidth="1"/>
    <col min="1539" max="1540" width="11.42578125" style="27"/>
    <col min="1541" max="1542" width="4.85546875" style="27" customWidth="1"/>
    <col min="1543" max="1543" width="9" style="27" customWidth="1"/>
    <col min="1544" max="1544" width="9.140625" style="27" customWidth="1"/>
    <col min="1545" max="1545" width="4.5703125" style="27" customWidth="1"/>
    <col min="1546" max="1546" width="5.140625" style="27" customWidth="1"/>
    <col min="1547" max="1547" width="11.42578125" style="27"/>
    <col min="1548" max="1548" width="8.5703125" style="27" customWidth="1"/>
    <col min="1549" max="1549" width="4.140625" style="27" customWidth="1"/>
    <col min="1550" max="1550" width="4.5703125" style="27" customWidth="1"/>
    <col min="1551" max="1551" width="11.42578125" style="27"/>
    <col min="1552" max="1552" width="9.140625" style="27" customWidth="1"/>
    <col min="1553" max="1553" width="4" style="27" customWidth="1"/>
    <col min="1554" max="1554" width="4.7109375" style="27" customWidth="1"/>
    <col min="1555" max="1555" width="11.42578125" style="27"/>
    <col min="1556" max="1556" width="8.5703125" style="27" customWidth="1"/>
    <col min="1557" max="1792" width="11.42578125" style="27"/>
    <col min="1793" max="1793" width="4" style="27" customWidth="1"/>
    <col min="1794" max="1794" width="9.140625" style="27" customWidth="1"/>
    <col min="1795" max="1796" width="11.42578125" style="27"/>
    <col min="1797" max="1798" width="4.85546875" style="27" customWidth="1"/>
    <col min="1799" max="1799" width="9" style="27" customWidth="1"/>
    <col min="1800" max="1800" width="9.140625" style="27" customWidth="1"/>
    <col min="1801" max="1801" width="4.5703125" style="27" customWidth="1"/>
    <col min="1802" max="1802" width="5.140625" style="27" customWidth="1"/>
    <col min="1803" max="1803" width="11.42578125" style="27"/>
    <col min="1804" max="1804" width="8.5703125" style="27" customWidth="1"/>
    <col min="1805" max="1805" width="4.140625" style="27" customWidth="1"/>
    <col min="1806" max="1806" width="4.5703125" style="27" customWidth="1"/>
    <col min="1807" max="1807" width="11.42578125" style="27"/>
    <col min="1808" max="1808" width="9.140625" style="27" customWidth="1"/>
    <col min="1809" max="1809" width="4" style="27" customWidth="1"/>
    <col min="1810" max="1810" width="4.7109375" style="27" customWidth="1"/>
    <col min="1811" max="1811" width="11.42578125" style="27"/>
    <col min="1812" max="1812" width="8.5703125" style="27" customWidth="1"/>
    <col min="1813" max="2048" width="11.42578125" style="27"/>
    <col min="2049" max="2049" width="4" style="27" customWidth="1"/>
    <col min="2050" max="2050" width="9.140625" style="27" customWidth="1"/>
    <col min="2051" max="2052" width="11.42578125" style="27"/>
    <col min="2053" max="2054" width="4.85546875" style="27" customWidth="1"/>
    <col min="2055" max="2055" width="9" style="27" customWidth="1"/>
    <col min="2056" max="2056" width="9.140625" style="27" customWidth="1"/>
    <col min="2057" max="2057" width="4.5703125" style="27" customWidth="1"/>
    <col min="2058" max="2058" width="5.140625" style="27" customWidth="1"/>
    <col min="2059" max="2059" width="11.42578125" style="27"/>
    <col min="2060" max="2060" width="8.5703125" style="27" customWidth="1"/>
    <col min="2061" max="2061" width="4.140625" style="27" customWidth="1"/>
    <col min="2062" max="2062" width="4.5703125" style="27" customWidth="1"/>
    <col min="2063" max="2063" width="11.42578125" style="27"/>
    <col min="2064" max="2064" width="9.140625" style="27" customWidth="1"/>
    <col min="2065" max="2065" width="4" style="27" customWidth="1"/>
    <col min="2066" max="2066" width="4.7109375" style="27" customWidth="1"/>
    <col min="2067" max="2067" width="11.42578125" style="27"/>
    <col min="2068" max="2068" width="8.5703125" style="27" customWidth="1"/>
    <col min="2069" max="2304" width="11.42578125" style="27"/>
    <col min="2305" max="2305" width="4" style="27" customWidth="1"/>
    <col min="2306" max="2306" width="9.140625" style="27" customWidth="1"/>
    <col min="2307" max="2308" width="11.42578125" style="27"/>
    <col min="2309" max="2310" width="4.85546875" style="27" customWidth="1"/>
    <col min="2311" max="2311" width="9" style="27" customWidth="1"/>
    <col min="2312" max="2312" width="9.140625" style="27" customWidth="1"/>
    <col min="2313" max="2313" width="4.5703125" style="27" customWidth="1"/>
    <col min="2314" max="2314" width="5.140625" style="27" customWidth="1"/>
    <col min="2315" max="2315" width="11.42578125" style="27"/>
    <col min="2316" max="2316" width="8.5703125" style="27" customWidth="1"/>
    <col min="2317" max="2317" width="4.140625" style="27" customWidth="1"/>
    <col min="2318" max="2318" width="4.5703125" style="27" customWidth="1"/>
    <col min="2319" max="2319" width="11.42578125" style="27"/>
    <col min="2320" max="2320" width="9.140625" style="27" customWidth="1"/>
    <col min="2321" max="2321" width="4" style="27" customWidth="1"/>
    <col min="2322" max="2322" width="4.7109375" style="27" customWidth="1"/>
    <col min="2323" max="2323" width="11.42578125" style="27"/>
    <col min="2324" max="2324" width="8.5703125" style="27" customWidth="1"/>
    <col min="2325" max="2560" width="11.42578125" style="27"/>
    <col min="2561" max="2561" width="4" style="27" customWidth="1"/>
    <col min="2562" max="2562" width="9.140625" style="27" customWidth="1"/>
    <col min="2563" max="2564" width="11.42578125" style="27"/>
    <col min="2565" max="2566" width="4.85546875" style="27" customWidth="1"/>
    <col min="2567" max="2567" width="9" style="27" customWidth="1"/>
    <col min="2568" max="2568" width="9.140625" style="27" customWidth="1"/>
    <col min="2569" max="2569" width="4.5703125" style="27" customWidth="1"/>
    <col min="2570" max="2570" width="5.140625" style="27" customWidth="1"/>
    <col min="2571" max="2571" width="11.42578125" style="27"/>
    <col min="2572" max="2572" width="8.5703125" style="27" customWidth="1"/>
    <col min="2573" max="2573" width="4.140625" style="27" customWidth="1"/>
    <col min="2574" max="2574" width="4.5703125" style="27" customWidth="1"/>
    <col min="2575" max="2575" width="11.42578125" style="27"/>
    <col min="2576" max="2576" width="9.140625" style="27" customWidth="1"/>
    <col min="2577" max="2577" width="4" style="27" customWidth="1"/>
    <col min="2578" max="2578" width="4.7109375" style="27" customWidth="1"/>
    <col min="2579" max="2579" width="11.42578125" style="27"/>
    <col min="2580" max="2580" width="8.5703125" style="27" customWidth="1"/>
    <col min="2581" max="2816" width="11.42578125" style="27"/>
    <col min="2817" max="2817" width="4" style="27" customWidth="1"/>
    <col min="2818" max="2818" width="9.140625" style="27" customWidth="1"/>
    <col min="2819" max="2820" width="11.42578125" style="27"/>
    <col min="2821" max="2822" width="4.85546875" style="27" customWidth="1"/>
    <col min="2823" max="2823" width="9" style="27" customWidth="1"/>
    <col min="2824" max="2824" width="9.140625" style="27" customWidth="1"/>
    <col min="2825" max="2825" width="4.5703125" style="27" customWidth="1"/>
    <col min="2826" max="2826" width="5.140625" style="27" customWidth="1"/>
    <col min="2827" max="2827" width="11.42578125" style="27"/>
    <col min="2828" max="2828" width="8.5703125" style="27" customWidth="1"/>
    <col min="2829" max="2829" width="4.140625" style="27" customWidth="1"/>
    <col min="2830" max="2830" width="4.5703125" style="27" customWidth="1"/>
    <col min="2831" max="2831" width="11.42578125" style="27"/>
    <col min="2832" max="2832" width="9.140625" style="27" customWidth="1"/>
    <col min="2833" max="2833" width="4" style="27" customWidth="1"/>
    <col min="2834" max="2834" width="4.7109375" style="27" customWidth="1"/>
    <col min="2835" max="2835" width="11.42578125" style="27"/>
    <col min="2836" max="2836" width="8.5703125" style="27" customWidth="1"/>
    <col min="2837" max="3072" width="11.42578125" style="27"/>
    <col min="3073" max="3073" width="4" style="27" customWidth="1"/>
    <col min="3074" max="3074" width="9.140625" style="27" customWidth="1"/>
    <col min="3075" max="3076" width="11.42578125" style="27"/>
    <col min="3077" max="3078" width="4.85546875" style="27" customWidth="1"/>
    <col min="3079" max="3079" width="9" style="27" customWidth="1"/>
    <col min="3080" max="3080" width="9.140625" style="27" customWidth="1"/>
    <col min="3081" max="3081" width="4.5703125" style="27" customWidth="1"/>
    <col min="3082" max="3082" width="5.140625" style="27" customWidth="1"/>
    <col min="3083" max="3083" width="11.42578125" style="27"/>
    <col min="3084" max="3084" width="8.5703125" style="27" customWidth="1"/>
    <col min="3085" max="3085" width="4.140625" style="27" customWidth="1"/>
    <col min="3086" max="3086" width="4.5703125" style="27" customWidth="1"/>
    <col min="3087" max="3087" width="11.42578125" style="27"/>
    <col min="3088" max="3088" width="9.140625" style="27" customWidth="1"/>
    <col min="3089" max="3089" width="4" style="27" customWidth="1"/>
    <col min="3090" max="3090" width="4.7109375" style="27" customWidth="1"/>
    <col min="3091" max="3091" width="11.42578125" style="27"/>
    <col min="3092" max="3092" width="8.5703125" style="27" customWidth="1"/>
    <col min="3093" max="3328" width="11.42578125" style="27"/>
    <col min="3329" max="3329" width="4" style="27" customWidth="1"/>
    <col min="3330" max="3330" width="9.140625" style="27" customWidth="1"/>
    <col min="3331" max="3332" width="11.42578125" style="27"/>
    <col min="3333" max="3334" width="4.85546875" style="27" customWidth="1"/>
    <col min="3335" max="3335" width="9" style="27" customWidth="1"/>
    <col min="3336" max="3336" width="9.140625" style="27" customWidth="1"/>
    <col min="3337" max="3337" width="4.5703125" style="27" customWidth="1"/>
    <col min="3338" max="3338" width="5.140625" style="27" customWidth="1"/>
    <col min="3339" max="3339" width="11.42578125" style="27"/>
    <col min="3340" max="3340" width="8.5703125" style="27" customWidth="1"/>
    <col min="3341" max="3341" width="4.140625" style="27" customWidth="1"/>
    <col min="3342" max="3342" width="4.5703125" style="27" customWidth="1"/>
    <col min="3343" max="3343" width="11.42578125" style="27"/>
    <col min="3344" max="3344" width="9.140625" style="27" customWidth="1"/>
    <col min="3345" max="3345" width="4" style="27" customWidth="1"/>
    <col min="3346" max="3346" width="4.7109375" style="27" customWidth="1"/>
    <col min="3347" max="3347" width="11.42578125" style="27"/>
    <col min="3348" max="3348" width="8.5703125" style="27" customWidth="1"/>
    <col min="3349" max="3584" width="11.42578125" style="27"/>
    <col min="3585" max="3585" width="4" style="27" customWidth="1"/>
    <col min="3586" max="3586" width="9.140625" style="27" customWidth="1"/>
    <col min="3587" max="3588" width="11.42578125" style="27"/>
    <col min="3589" max="3590" width="4.85546875" style="27" customWidth="1"/>
    <col min="3591" max="3591" width="9" style="27" customWidth="1"/>
    <col min="3592" max="3592" width="9.140625" style="27" customWidth="1"/>
    <col min="3593" max="3593" width="4.5703125" style="27" customWidth="1"/>
    <col min="3594" max="3594" width="5.140625" style="27" customWidth="1"/>
    <col min="3595" max="3595" width="11.42578125" style="27"/>
    <col min="3596" max="3596" width="8.5703125" style="27" customWidth="1"/>
    <col min="3597" max="3597" width="4.140625" style="27" customWidth="1"/>
    <col min="3598" max="3598" width="4.5703125" style="27" customWidth="1"/>
    <col min="3599" max="3599" width="11.42578125" style="27"/>
    <col min="3600" max="3600" width="9.140625" style="27" customWidth="1"/>
    <col min="3601" max="3601" width="4" style="27" customWidth="1"/>
    <col min="3602" max="3602" width="4.7109375" style="27" customWidth="1"/>
    <col min="3603" max="3603" width="11.42578125" style="27"/>
    <col min="3604" max="3604" width="8.5703125" style="27" customWidth="1"/>
    <col min="3605" max="3840" width="11.42578125" style="27"/>
    <col min="3841" max="3841" width="4" style="27" customWidth="1"/>
    <col min="3842" max="3842" width="9.140625" style="27" customWidth="1"/>
    <col min="3843" max="3844" width="11.42578125" style="27"/>
    <col min="3845" max="3846" width="4.85546875" style="27" customWidth="1"/>
    <col min="3847" max="3847" width="9" style="27" customWidth="1"/>
    <col min="3848" max="3848" width="9.140625" style="27" customWidth="1"/>
    <col min="3849" max="3849" width="4.5703125" style="27" customWidth="1"/>
    <col min="3850" max="3850" width="5.140625" style="27" customWidth="1"/>
    <col min="3851" max="3851" width="11.42578125" style="27"/>
    <col min="3852" max="3852" width="8.5703125" style="27" customWidth="1"/>
    <col min="3853" max="3853" width="4.140625" style="27" customWidth="1"/>
    <col min="3854" max="3854" width="4.5703125" style="27" customWidth="1"/>
    <col min="3855" max="3855" width="11.42578125" style="27"/>
    <col min="3856" max="3856" width="9.140625" style="27" customWidth="1"/>
    <col min="3857" max="3857" width="4" style="27" customWidth="1"/>
    <col min="3858" max="3858" width="4.7109375" style="27" customWidth="1"/>
    <col min="3859" max="3859" width="11.42578125" style="27"/>
    <col min="3860" max="3860" width="8.5703125" style="27" customWidth="1"/>
    <col min="3861" max="4096" width="11.42578125" style="27"/>
    <col min="4097" max="4097" width="4" style="27" customWidth="1"/>
    <col min="4098" max="4098" width="9.140625" style="27" customWidth="1"/>
    <col min="4099" max="4100" width="11.42578125" style="27"/>
    <col min="4101" max="4102" width="4.85546875" style="27" customWidth="1"/>
    <col min="4103" max="4103" width="9" style="27" customWidth="1"/>
    <col min="4104" max="4104" width="9.140625" style="27" customWidth="1"/>
    <col min="4105" max="4105" width="4.5703125" style="27" customWidth="1"/>
    <col min="4106" max="4106" width="5.140625" style="27" customWidth="1"/>
    <col min="4107" max="4107" width="11.42578125" style="27"/>
    <col min="4108" max="4108" width="8.5703125" style="27" customWidth="1"/>
    <col min="4109" max="4109" width="4.140625" style="27" customWidth="1"/>
    <col min="4110" max="4110" width="4.5703125" style="27" customWidth="1"/>
    <col min="4111" max="4111" width="11.42578125" style="27"/>
    <col min="4112" max="4112" width="9.140625" style="27" customWidth="1"/>
    <col min="4113" max="4113" width="4" style="27" customWidth="1"/>
    <col min="4114" max="4114" width="4.7109375" style="27" customWidth="1"/>
    <col min="4115" max="4115" width="11.42578125" style="27"/>
    <col min="4116" max="4116" width="8.5703125" style="27" customWidth="1"/>
    <col min="4117" max="4352" width="11.42578125" style="27"/>
    <col min="4353" max="4353" width="4" style="27" customWidth="1"/>
    <col min="4354" max="4354" width="9.140625" style="27" customWidth="1"/>
    <col min="4355" max="4356" width="11.42578125" style="27"/>
    <col min="4357" max="4358" width="4.85546875" style="27" customWidth="1"/>
    <col min="4359" max="4359" width="9" style="27" customWidth="1"/>
    <col min="4360" max="4360" width="9.140625" style="27" customWidth="1"/>
    <col min="4361" max="4361" width="4.5703125" style="27" customWidth="1"/>
    <col min="4362" max="4362" width="5.140625" style="27" customWidth="1"/>
    <col min="4363" max="4363" width="11.42578125" style="27"/>
    <col min="4364" max="4364" width="8.5703125" style="27" customWidth="1"/>
    <col min="4365" max="4365" width="4.140625" style="27" customWidth="1"/>
    <col min="4366" max="4366" width="4.5703125" style="27" customWidth="1"/>
    <col min="4367" max="4367" width="11.42578125" style="27"/>
    <col min="4368" max="4368" width="9.140625" style="27" customWidth="1"/>
    <col min="4369" max="4369" width="4" style="27" customWidth="1"/>
    <col min="4370" max="4370" width="4.7109375" style="27" customWidth="1"/>
    <col min="4371" max="4371" width="11.42578125" style="27"/>
    <col min="4372" max="4372" width="8.5703125" style="27" customWidth="1"/>
    <col min="4373" max="4608" width="11.42578125" style="27"/>
    <col min="4609" max="4609" width="4" style="27" customWidth="1"/>
    <col min="4610" max="4610" width="9.140625" style="27" customWidth="1"/>
    <col min="4611" max="4612" width="11.42578125" style="27"/>
    <col min="4613" max="4614" width="4.85546875" style="27" customWidth="1"/>
    <col min="4615" max="4615" width="9" style="27" customWidth="1"/>
    <col min="4616" max="4616" width="9.140625" style="27" customWidth="1"/>
    <col min="4617" max="4617" width="4.5703125" style="27" customWidth="1"/>
    <col min="4618" max="4618" width="5.140625" style="27" customWidth="1"/>
    <col min="4619" max="4619" width="11.42578125" style="27"/>
    <col min="4620" max="4620" width="8.5703125" style="27" customWidth="1"/>
    <col min="4621" max="4621" width="4.140625" style="27" customWidth="1"/>
    <col min="4622" max="4622" width="4.5703125" style="27" customWidth="1"/>
    <col min="4623" max="4623" width="11.42578125" style="27"/>
    <col min="4624" max="4624" width="9.140625" style="27" customWidth="1"/>
    <col min="4625" max="4625" width="4" style="27" customWidth="1"/>
    <col min="4626" max="4626" width="4.7109375" style="27" customWidth="1"/>
    <col min="4627" max="4627" width="11.42578125" style="27"/>
    <col min="4628" max="4628" width="8.5703125" style="27" customWidth="1"/>
    <col min="4629" max="4864" width="11.42578125" style="27"/>
    <col min="4865" max="4865" width="4" style="27" customWidth="1"/>
    <col min="4866" max="4866" width="9.140625" style="27" customWidth="1"/>
    <col min="4867" max="4868" width="11.42578125" style="27"/>
    <col min="4869" max="4870" width="4.85546875" style="27" customWidth="1"/>
    <col min="4871" max="4871" width="9" style="27" customWidth="1"/>
    <col min="4872" max="4872" width="9.140625" style="27" customWidth="1"/>
    <col min="4873" max="4873" width="4.5703125" style="27" customWidth="1"/>
    <col min="4874" max="4874" width="5.140625" style="27" customWidth="1"/>
    <col min="4875" max="4875" width="11.42578125" style="27"/>
    <col min="4876" max="4876" width="8.5703125" style="27" customWidth="1"/>
    <col min="4877" max="4877" width="4.140625" style="27" customWidth="1"/>
    <col min="4878" max="4878" width="4.5703125" style="27" customWidth="1"/>
    <col min="4879" max="4879" width="11.42578125" style="27"/>
    <col min="4880" max="4880" width="9.140625" style="27" customWidth="1"/>
    <col min="4881" max="4881" width="4" style="27" customWidth="1"/>
    <col min="4882" max="4882" width="4.7109375" style="27" customWidth="1"/>
    <col min="4883" max="4883" width="11.42578125" style="27"/>
    <col min="4884" max="4884" width="8.5703125" style="27" customWidth="1"/>
    <col min="4885" max="5120" width="11.42578125" style="27"/>
    <col min="5121" max="5121" width="4" style="27" customWidth="1"/>
    <col min="5122" max="5122" width="9.140625" style="27" customWidth="1"/>
    <col min="5123" max="5124" width="11.42578125" style="27"/>
    <col min="5125" max="5126" width="4.85546875" style="27" customWidth="1"/>
    <col min="5127" max="5127" width="9" style="27" customWidth="1"/>
    <col min="5128" max="5128" width="9.140625" style="27" customWidth="1"/>
    <col min="5129" max="5129" width="4.5703125" style="27" customWidth="1"/>
    <col min="5130" max="5130" width="5.140625" style="27" customWidth="1"/>
    <col min="5131" max="5131" width="11.42578125" style="27"/>
    <col min="5132" max="5132" width="8.5703125" style="27" customWidth="1"/>
    <col min="5133" max="5133" width="4.140625" style="27" customWidth="1"/>
    <col min="5134" max="5134" width="4.5703125" style="27" customWidth="1"/>
    <col min="5135" max="5135" width="11.42578125" style="27"/>
    <col min="5136" max="5136" width="9.140625" style="27" customWidth="1"/>
    <col min="5137" max="5137" width="4" style="27" customWidth="1"/>
    <col min="5138" max="5138" width="4.7109375" style="27" customWidth="1"/>
    <col min="5139" max="5139" width="11.42578125" style="27"/>
    <col min="5140" max="5140" width="8.5703125" style="27" customWidth="1"/>
    <col min="5141" max="5376" width="11.42578125" style="27"/>
    <col min="5377" max="5377" width="4" style="27" customWidth="1"/>
    <col min="5378" max="5378" width="9.140625" style="27" customWidth="1"/>
    <col min="5379" max="5380" width="11.42578125" style="27"/>
    <col min="5381" max="5382" width="4.85546875" style="27" customWidth="1"/>
    <col min="5383" max="5383" width="9" style="27" customWidth="1"/>
    <col min="5384" max="5384" width="9.140625" style="27" customWidth="1"/>
    <col min="5385" max="5385" width="4.5703125" style="27" customWidth="1"/>
    <col min="5386" max="5386" width="5.140625" style="27" customWidth="1"/>
    <col min="5387" max="5387" width="11.42578125" style="27"/>
    <col min="5388" max="5388" width="8.5703125" style="27" customWidth="1"/>
    <col min="5389" max="5389" width="4.140625" style="27" customWidth="1"/>
    <col min="5390" max="5390" width="4.5703125" style="27" customWidth="1"/>
    <col min="5391" max="5391" width="11.42578125" style="27"/>
    <col min="5392" max="5392" width="9.140625" style="27" customWidth="1"/>
    <col min="5393" max="5393" width="4" style="27" customWidth="1"/>
    <col min="5394" max="5394" width="4.7109375" style="27" customWidth="1"/>
    <col min="5395" max="5395" width="11.42578125" style="27"/>
    <col min="5396" max="5396" width="8.5703125" style="27" customWidth="1"/>
    <col min="5397" max="5632" width="11.42578125" style="27"/>
    <col min="5633" max="5633" width="4" style="27" customWidth="1"/>
    <col min="5634" max="5634" width="9.140625" style="27" customWidth="1"/>
    <col min="5635" max="5636" width="11.42578125" style="27"/>
    <col min="5637" max="5638" width="4.85546875" style="27" customWidth="1"/>
    <col min="5639" max="5639" width="9" style="27" customWidth="1"/>
    <col min="5640" max="5640" width="9.140625" style="27" customWidth="1"/>
    <col min="5641" max="5641" width="4.5703125" style="27" customWidth="1"/>
    <col min="5642" max="5642" width="5.140625" style="27" customWidth="1"/>
    <col min="5643" max="5643" width="11.42578125" style="27"/>
    <col min="5644" max="5644" width="8.5703125" style="27" customWidth="1"/>
    <col min="5645" max="5645" width="4.140625" style="27" customWidth="1"/>
    <col min="5646" max="5646" width="4.5703125" style="27" customWidth="1"/>
    <col min="5647" max="5647" width="11.42578125" style="27"/>
    <col min="5648" max="5648" width="9.140625" style="27" customWidth="1"/>
    <col min="5649" max="5649" width="4" style="27" customWidth="1"/>
    <col min="5650" max="5650" width="4.7109375" style="27" customWidth="1"/>
    <col min="5651" max="5651" width="11.42578125" style="27"/>
    <col min="5652" max="5652" width="8.5703125" style="27" customWidth="1"/>
    <col min="5653" max="5888" width="11.42578125" style="27"/>
    <col min="5889" max="5889" width="4" style="27" customWidth="1"/>
    <col min="5890" max="5890" width="9.140625" style="27" customWidth="1"/>
    <col min="5891" max="5892" width="11.42578125" style="27"/>
    <col min="5893" max="5894" width="4.85546875" style="27" customWidth="1"/>
    <col min="5895" max="5895" width="9" style="27" customWidth="1"/>
    <col min="5896" max="5896" width="9.140625" style="27" customWidth="1"/>
    <col min="5897" max="5897" width="4.5703125" style="27" customWidth="1"/>
    <col min="5898" max="5898" width="5.140625" style="27" customWidth="1"/>
    <col min="5899" max="5899" width="11.42578125" style="27"/>
    <col min="5900" max="5900" width="8.5703125" style="27" customWidth="1"/>
    <col min="5901" max="5901" width="4.140625" style="27" customWidth="1"/>
    <col min="5902" max="5902" width="4.5703125" style="27" customWidth="1"/>
    <col min="5903" max="5903" width="11.42578125" style="27"/>
    <col min="5904" max="5904" width="9.140625" style="27" customWidth="1"/>
    <col min="5905" max="5905" width="4" style="27" customWidth="1"/>
    <col min="5906" max="5906" width="4.7109375" style="27" customWidth="1"/>
    <col min="5907" max="5907" width="11.42578125" style="27"/>
    <col min="5908" max="5908" width="8.5703125" style="27" customWidth="1"/>
    <col min="5909" max="6144" width="11.42578125" style="27"/>
    <col min="6145" max="6145" width="4" style="27" customWidth="1"/>
    <col min="6146" max="6146" width="9.140625" style="27" customWidth="1"/>
    <col min="6147" max="6148" width="11.42578125" style="27"/>
    <col min="6149" max="6150" width="4.85546875" style="27" customWidth="1"/>
    <col min="6151" max="6151" width="9" style="27" customWidth="1"/>
    <col min="6152" max="6152" width="9.140625" style="27" customWidth="1"/>
    <col min="6153" max="6153" width="4.5703125" style="27" customWidth="1"/>
    <col min="6154" max="6154" width="5.140625" style="27" customWidth="1"/>
    <col min="6155" max="6155" width="11.42578125" style="27"/>
    <col min="6156" max="6156" width="8.5703125" style="27" customWidth="1"/>
    <col min="6157" max="6157" width="4.140625" style="27" customWidth="1"/>
    <col min="6158" max="6158" width="4.5703125" style="27" customWidth="1"/>
    <col min="6159" max="6159" width="11.42578125" style="27"/>
    <col min="6160" max="6160" width="9.140625" style="27" customWidth="1"/>
    <col min="6161" max="6161" width="4" style="27" customWidth="1"/>
    <col min="6162" max="6162" width="4.7109375" style="27" customWidth="1"/>
    <col min="6163" max="6163" width="11.42578125" style="27"/>
    <col min="6164" max="6164" width="8.5703125" style="27" customWidth="1"/>
    <col min="6165" max="6400" width="11.42578125" style="27"/>
    <col min="6401" max="6401" width="4" style="27" customWidth="1"/>
    <col min="6402" max="6402" width="9.140625" style="27" customWidth="1"/>
    <col min="6403" max="6404" width="11.42578125" style="27"/>
    <col min="6405" max="6406" width="4.85546875" style="27" customWidth="1"/>
    <col min="6407" max="6407" width="9" style="27" customWidth="1"/>
    <col min="6408" max="6408" width="9.140625" style="27" customWidth="1"/>
    <col min="6409" max="6409" width="4.5703125" style="27" customWidth="1"/>
    <col min="6410" max="6410" width="5.140625" style="27" customWidth="1"/>
    <col min="6411" max="6411" width="11.42578125" style="27"/>
    <col min="6412" max="6412" width="8.5703125" style="27" customWidth="1"/>
    <col min="6413" max="6413" width="4.140625" style="27" customWidth="1"/>
    <col min="6414" max="6414" width="4.5703125" style="27" customWidth="1"/>
    <col min="6415" max="6415" width="11.42578125" style="27"/>
    <col min="6416" max="6416" width="9.140625" style="27" customWidth="1"/>
    <col min="6417" max="6417" width="4" style="27" customWidth="1"/>
    <col min="6418" max="6418" width="4.7109375" style="27" customWidth="1"/>
    <col min="6419" max="6419" width="11.42578125" style="27"/>
    <col min="6420" max="6420" width="8.5703125" style="27" customWidth="1"/>
    <col min="6421" max="6656" width="11.42578125" style="27"/>
    <col min="6657" max="6657" width="4" style="27" customWidth="1"/>
    <col min="6658" max="6658" width="9.140625" style="27" customWidth="1"/>
    <col min="6659" max="6660" width="11.42578125" style="27"/>
    <col min="6661" max="6662" width="4.85546875" style="27" customWidth="1"/>
    <col min="6663" max="6663" width="9" style="27" customWidth="1"/>
    <col min="6664" max="6664" width="9.140625" style="27" customWidth="1"/>
    <col min="6665" max="6665" width="4.5703125" style="27" customWidth="1"/>
    <col min="6666" max="6666" width="5.140625" style="27" customWidth="1"/>
    <col min="6667" max="6667" width="11.42578125" style="27"/>
    <col min="6668" max="6668" width="8.5703125" style="27" customWidth="1"/>
    <col min="6669" max="6669" width="4.140625" style="27" customWidth="1"/>
    <col min="6670" max="6670" width="4.5703125" style="27" customWidth="1"/>
    <col min="6671" max="6671" width="11.42578125" style="27"/>
    <col min="6672" max="6672" width="9.140625" style="27" customWidth="1"/>
    <col min="6673" max="6673" width="4" style="27" customWidth="1"/>
    <col min="6674" max="6674" width="4.7109375" style="27" customWidth="1"/>
    <col min="6675" max="6675" width="11.42578125" style="27"/>
    <col min="6676" max="6676" width="8.5703125" style="27" customWidth="1"/>
    <col min="6677" max="6912" width="11.42578125" style="27"/>
    <col min="6913" max="6913" width="4" style="27" customWidth="1"/>
    <col min="6914" max="6914" width="9.140625" style="27" customWidth="1"/>
    <col min="6915" max="6916" width="11.42578125" style="27"/>
    <col min="6917" max="6918" width="4.85546875" style="27" customWidth="1"/>
    <col min="6919" max="6919" width="9" style="27" customWidth="1"/>
    <col min="6920" max="6920" width="9.140625" style="27" customWidth="1"/>
    <col min="6921" max="6921" width="4.5703125" style="27" customWidth="1"/>
    <col min="6922" max="6922" width="5.140625" style="27" customWidth="1"/>
    <col min="6923" max="6923" width="11.42578125" style="27"/>
    <col min="6924" max="6924" width="8.5703125" style="27" customWidth="1"/>
    <col min="6925" max="6925" width="4.140625" style="27" customWidth="1"/>
    <col min="6926" max="6926" width="4.5703125" style="27" customWidth="1"/>
    <col min="6927" max="6927" width="11.42578125" style="27"/>
    <col min="6928" max="6928" width="9.140625" style="27" customWidth="1"/>
    <col min="6929" max="6929" width="4" style="27" customWidth="1"/>
    <col min="6930" max="6930" width="4.7109375" style="27" customWidth="1"/>
    <col min="6931" max="6931" width="11.42578125" style="27"/>
    <col min="6932" max="6932" width="8.5703125" style="27" customWidth="1"/>
    <col min="6933" max="7168" width="11.42578125" style="27"/>
    <col min="7169" max="7169" width="4" style="27" customWidth="1"/>
    <col min="7170" max="7170" width="9.140625" style="27" customWidth="1"/>
    <col min="7171" max="7172" width="11.42578125" style="27"/>
    <col min="7173" max="7174" width="4.85546875" style="27" customWidth="1"/>
    <col min="7175" max="7175" width="9" style="27" customWidth="1"/>
    <col min="7176" max="7176" width="9.140625" style="27" customWidth="1"/>
    <col min="7177" max="7177" width="4.5703125" style="27" customWidth="1"/>
    <col min="7178" max="7178" width="5.140625" style="27" customWidth="1"/>
    <col min="7179" max="7179" width="11.42578125" style="27"/>
    <col min="7180" max="7180" width="8.5703125" style="27" customWidth="1"/>
    <col min="7181" max="7181" width="4.140625" style="27" customWidth="1"/>
    <col min="7182" max="7182" width="4.5703125" style="27" customWidth="1"/>
    <col min="7183" max="7183" width="11.42578125" style="27"/>
    <col min="7184" max="7184" width="9.140625" style="27" customWidth="1"/>
    <col min="7185" max="7185" width="4" style="27" customWidth="1"/>
    <col min="7186" max="7186" width="4.7109375" style="27" customWidth="1"/>
    <col min="7187" max="7187" width="11.42578125" style="27"/>
    <col min="7188" max="7188" width="8.5703125" style="27" customWidth="1"/>
    <col min="7189" max="7424" width="11.42578125" style="27"/>
    <col min="7425" max="7425" width="4" style="27" customWidth="1"/>
    <col min="7426" max="7426" width="9.140625" style="27" customWidth="1"/>
    <col min="7427" max="7428" width="11.42578125" style="27"/>
    <col min="7429" max="7430" width="4.85546875" style="27" customWidth="1"/>
    <col min="7431" max="7431" width="9" style="27" customWidth="1"/>
    <col min="7432" max="7432" width="9.140625" style="27" customWidth="1"/>
    <col min="7433" max="7433" width="4.5703125" style="27" customWidth="1"/>
    <col min="7434" max="7434" width="5.140625" style="27" customWidth="1"/>
    <col min="7435" max="7435" width="11.42578125" style="27"/>
    <col min="7436" max="7436" width="8.5703125" style="27" customWidth="1"/>
    <col min="7437" max="7437" width="4.140625" style="27" customWidth="1"/>
    <col min="7438" max="7438" width="4.5703125" style="27" customWidth="1"/>
    <col min="7439" max="7439" width="11.42578125" style="27"/>
    <col min="7440" max="7440" width="9.140625" style="27" customWidth="1"/>
    <col min="7441" max="7441" width="4" style="27" customWidth="1"/>
    <col min="7442" max="7442" width="4.7109375" style="27" customWidth="1"/>
    <col min="7443" max="7443" width="11.42578125" style="27"/>
    <col min="7444" max="7444" width="8.5703125" style="27" customWidth="1"/>
    <col min="7445" max="7680" width="11.42578125" style="27"/>
    <col min="7681" max="7681" width="4" style="27" customWidth="1"/>
    <col min="7682" max="7682" width="9.140625" style="27" customWidth="1"/>
    <col min="7683" max="7684" width="11.42578125" style="27"/>
    <col min="7685" max="7686" width="4.85546875" style="27" customWidth="1"/>
    <col min="7687" max="7687" width="9" style="27" customWidth="1"/>
    <col min="7688" max="7688" width="9.140625" style="27" customWidth="1"/>
    <col min="7689" max="7689" width="4.5703125" style="27" customWidth="1"/>
    <col min="7690" max="7690" width="5.140625" style="27" customWidth="1"/>
    <col min="7691" max="7691" width="11.42578125" style="27"/>
    <col min="7692" max="7692" width="8.5703125" style="27" customWidth="1"/>
    <col min="7693" max="7693" width="4.140625" style="27" customWidth="1"/>
    <col min="7694" max="7694" width="4.5703125" style="27" customWidth="1"/>
    <col min="7695" max="7695" width="11.42578125" style="27"/>
    <col min="7696" max="7696" width="9.140625" style="27" customWidth="1"/>
    <col min="7697" max="7697" width="4" style="27" customWidth="1"/>
    <col min="7698" max="7698" width="4.7109375" style="27" customWidth="1"/>
    <col min="7699" max="7699" width="11.42578125" style="27"/>
    <col min="7700" max="7700" width="8.5703125" style="27" customWidth="1"/>
    <col min="7701" max="7936" width="11.42578125" style="27"/>
    <col min="7937" max="7937" width="4" style="27" customWidth="1"/>
    <col min="7938" max="7938" width="9.140625" style="27" customWidth="1"/>
    <col min="7939" max="7940" width="11.42578125" style="27"/>
    <col min="7941" max="7942" width="4.85546875" style="27" customWidth="1"/>
    <col min="7943" max="7943" width="9" style="27" customWidth="1"/>
    <col min="7944" max="7944" width="9.140625" style="27" customWidth="1"/>
    <col min="7945" max="7945" width="4.5703125" style="27" customWidth="1"/>
    <col min="7946" max="7946" width="5.140625" style="27" customWidth="1"/>
    <col min="7947" max="7947" width="11.42578125" style="27"/>
    <col min="7948" max="7948" width="8.5703125" style="27" customWidth="1"/>
    <col min="7949" max="7949" width="4.140625" style="27" customWidth="1"/>
    <col min="7950" max="7950" width="4.5703125" style="27" customWidth="1"/>
    <col min="7951" max="7951" width="11.42578125" style="27"/>
    <col min="7952" max="7952" width="9.140625" style="27" customWidth="1"/>
    <col min="7953" max="7953" width="4" style="27" customWidth="1"/>
    <col min="7954" max="7954" width="4.7109375" style="27" customWidth="1"/>
    <col min="7955" max="7955" width="11.42578125" style="27"/>
    <col min="7956" max="7956" width="8.5703125" style="27" customWidth="1"/>
    <col min="7957" max="8192" width="11.42578125" style="27"/>
    <col min="8193" max="8193" width="4" style="27" customWidth="1"/>
    <col min="8194" max="8194" width="9.140625" style="27" customWidth="1"/>
    <col min="8195" max="8196" width="11.42578125" style="27"/>
    <col min="8197" max="8198" width="4.85546875" style="27" customWidth="1"/>
    <col min="8199" max="8199" width="9" style="27" customWidth="1"/>
    <col min="8200" max="8200" width="9.140625" style="27" customWidth="1"/>
    <col min="8201" max="8201" width="4.5703125" style="27" customWidth="1"/>
    <col min="8202" max="8202" width="5.140625" style="27" customWidth="1"/>
    <col min="8203" max="8203" width="11.42578125" style="27"/>
    <col min="8204" max="8204" width="8.5703125" style="27" customWidth="1"/>
    <col min="8205" max="8205" width="4.140625" style="27" customWidth="1"/>
    <col min="8206" max="8206" width="4.5703125" style="27" customWidth="1"/>
    <col min="8207" max="8207" width="11.42578125" style="27"/>
    <col min="8208" max="8208" width="9.140625" style="27" customWidth="1"/>
    <col min="8209" max="8209" width="4" style="27" customWidth="1"/>
    <col min="8210" max="8210" width="4.7109375" style="27" customWidth="1"/>
    <col min="8211" max="8211" width="11.42578125" style="27"/>
    <col min="8212" max="8212" width="8.5703125" style="27" customWidth="1"/>
    <col min="8213" max="8448" width="11.42578125" style="27"/>
    <col min="8449" max="8449" width="4" style="27" customWidth="1"/>
    <col min="8450" max="8450" width="9.140625" style="27" customWidth="1"/>
    <col min="8451" max="8452" width="11.42578125" style="27"/>
    <col min="8453" max="8454" width="4.85546875" style="27" customWidth="1"/>
    <col min="8455" max="8455" width="9" style="27" customWidth="1"/>
    <col min="8456" max="8456" width="9.140625" style="27" customWidth="1"/>
    <col min="8457" max="8457" width="4.5703125" style="27" customWidth="1"/>
    <col min="8458" max="8458" width="5.140625" style="27" customWidth="1"/>
    <col min="8459" max="8459" width="11.42578125" style="27"/>
    <col min="8460" max="8460" width="8.5703125" style="27" customWidth="1"/>
    <col min="8461" max="8461" width="4.140625" style="27" customWidth="1"/>
    <col min="8462" max="8462" width="4.5703125" style="27" customWidth="1"/>
    <col min="8463" max="8463" width="11.42578125" style="27"/>
    <col min="8464" max="8464" width="9.140625" style="27" customWidth="1"/>
    <col min="8465" max="8465" width="4" style="27" customWidth="1"/>
    <col min="8466" max="8466" width="4.7109375" style="27" customWidth="1"/>
    <col min="8467" max="8467" width="11.42578125" style="27"/>
    <col min="8468" max="8468" width="8.5703125" style="27" customWidth="1"/>
    <col min="8469" max="8704" width="11.42578125" style="27"/>
    <col min="8705" max="8705" width="4" style="27" customWidth="1"/>
    <col min="8706" max="8706" width="9.140625" style="27" customWidth="1"/>
    <col min="8707" max="8708" width="11.42578125" style="27"/>
    <col min="8709" max="8710" width="4.85546875" style="27" customWidth="1"/>
    <col min="8711" max="8711" width="9" style="27" customWidth="1"/>
    <col min="8712" max="8712" width="9.140625" style="27" customWidth="1"/>
    <col min="8713" max="8713" width="4.5703125" style="27" customWidth="1"/>
    <col min="8714" max="8714" width="5.140625" style="27" customWidth="1"/>
    <col min="8715" max="8715" width="11.42578125" style="27"/>
    <col min="8716" max="8716" width="8.5703125" style="27" customWidth="1"/>
    <col min="8717" max="8717" width="4.140625" style="27" customWidth="1"/>
    <col min="8718" max="8718" width="4.5703125" style="27" customWidth="1"/>
    <col min="8719" max="8719" width="11.42578125" style="27"/>
    <col min="8720" max="8720" width="9.140625" style="27" customWidth="1"/>
    <col min="8721" max="8721" width="4" style="27" customWidth="1"/>
    <col min="8722" max="8722" width="4.7109375" style="27" customWidth="1"/>
    <col min="8723" max="8723" width="11.42578125" style="27"/>
    <col min="8724" max="8724" width="8.5703125" style="27" customWidth="1"/>
    <col min="8725" max="8960" width="11.42578125" style="27"/>
    <col min="8961" max="8961" width="4" style="27" customWidth="1"/>
    <col min="8962" max="8962" width="9.140625" style="27" customWidth="1"/>
    <col min="8963" max="8964" width="11.42578125" style="27"/>
    <col min="8965" max="8966" width="4.85546875" style="27" customWidth="1"/>
    <col min="8967" max="8967" width="9" style="27" customWidth="1"/>
    <col min="8968" max="8968" width="9.140625" style="27" customWidth="1"/>
    <col min="8969" max="8969" width="4.5703125" style="27" customWidth="1"/>
    <col min="8970" max="8970" width="5.140625" style="27" customWidth="1"/>
    <col min="8971" max="8971" width="11.42578125" style="27"/>
    <col min="8972" max="8972" width="8.5703125" style="27" customWidth="1"/>
    <col min="8973" max="8973" width="4.140625" style="27" customWidth="1"/>
    <col min="8974" max="8974" width="4.5703125" style="27" customWidth="1"/>
    <col min="8975" max="8975" width="11.42578125" style="27"/>
    <col min="8976" max="8976" width="9.140625" style="27" customWidth="1"/>
    <col min="8977" max="8977" width="4" style="27" customWidth="1"/>
    <col min="8978" max="8978" width="4.7109375" style="27" customWidth="1"/>
    <col min="8979" max="8979" width="11.42578125" style="27"/>
    <col min="8980" max="8980" width="8.5703125" style="27" customWidth="1"/>
    <col min="8981" max="9216" width="11.42578125" style="27"/>
    <col min="9217" max="9217" width="4" style="27" customWidth="1"/>
    <col min="9218" max="9218" width="9.140625" style="27" customWidth="1"/>
    <col min="9219" max="9220" width="11.42578125" style="27"/>
    <col min="9221" max="9222" width="4.85546875" style="27" customWidth="1"/>
    <col min="9223" max="9223" width="9" style="27" customWidth="1"/>
    <col min="9224" max="9224" width="9.140625" style="27" customWidth="1"/>
    <col min="9225" max="9225" width="4.5703125" style="27" customWidth="1"/>
    <col min="9226" max="9226" width="5.140625" style="27" customWidth="1"/>
    <col min="9227" max="9227" width="11.42578125" style="27"/>
    <col min="9228" max="9228" width="8.5703125" style="27" customWidth="1"/>
    <col min="9229" max="9229" width="4.140625" style="27" customWidth="1"/>
    <col min="9230" max="9230" width="4.5703125" style="27" customWidth="1"/>
    <col min="9231" max="9231" width="11.42578125" style="27"/>
    <col min="9232" max="9232" width="9.140625" style="27" customWidth="1"/>
    <col min="9233" max="9233" width="4" style="27" customWidth="1"/>
    <col min="9234" max="9234" width="4.7109375" style="27" customWidth="1"/>
    <col min="9235" max="9235" width="11.42578125" style="27"/>
    <col min="9236" max="9236" width="8.5703125" style="27" customWidth="1"/>
    <col min="9237" max="9472" width="11.42578125" style="27"/>
    <col min="9473" max="9473" width="4" style="27" customWidth="1"/>
    <col min="9474" max="9474" width="9.140625" style="27" customWidth="1"/>
    <col min="9475" max="9476" width="11.42578125" style="27"/>
    <col min="9477" max="9478" width="4.85546875" style="27" customWidth="1"/>
    <col min="9479" max="9479" width="9" style="27" customWidth="1"/>
    <col min="9480" max="9480" width="9.140625" style="27" customWidth="1"/>
    <col min="9481" max="9481" width="4.5703125" style="27" customWidth="1"/>
    <col min="9482" max="9482" width="5.140625" style="27" customWidth="1"/>
    <col min="9483" max="9483" width="11.42578125" style="27"/>
    <col min="9484" max="9484" width="8.5703125" style="27" customWidth="1"/>
    <col min="9485" max="9485" width="4.140625" style="27" customWidth="1"/>
    <col min="9486" max="9486" width="4.5703125" style="27" customWidth="1"/>
    <col min="9487" max="9487" width="11.42578125" style="27"/>
    <col min="9488" max="9488" width="9.140625" style="27" customWidth="1"/>
    <col min="9489" max="9489" width="4" style="27" customWidth="1"/>
    <col min="9490" max="9490" width="4.7109375" style="27" customWidth="1"/>
    <col min="9491" max="9491" width="11.42578125" style="27"/>
    <col min="9492" max="9492" width="8.5703125" style="27" customWidth="1"/>
    <col min="9493" max="9728" width="11.42578125" style="27"/>
    <col min="9729" max="9729" width="4" style="27" customWidth="1"/>
    <col min="9730" max="9730" width="9.140625" style="27" customWidth="1"/>
    <col min="9731" max="9732" width="11.42578125" style="27"/>
    <col min="9733" max="9734" width="4.85546875" style="27" customWidth="1"/>
    <col min="9735" max="9735" width="9" style="27" customWidth="1"/>
    <col min="9736" max="9736" width="9.140625" style="27" customWidth="1"/>
    <col min="9737" max="9737" width="4.5703125" style="27" customWidth="1"/>
    <col min="9738" max="9738" width="5.140625" style="27" customWidth="1"/>
    <col min="9739" max="9739" width="11.42578125" style="27"/>
    <col min="9740" max="9740" width="8.5703125" style="27" customWidth="1"/>
    <col min="9741" max="9741" width="4.140625" style="27" customWidth="1"/>
    <col min="9742" max="9742" width="4.5703125" style="27" customWidth="1"/>
    <col min="9743" max="9743" width="11.42578125" style="27"/>
    <col min="9744" max="9744" width="9.140625" style="27" customWidth="1"/>
    <col min="9745" max="9745" width="4" style="27" customWidth="1"/>
    <col min="9746" max="9746" width="4.7109375" style="27" customWidth="1"/>
    <col min="9747" max="9747" width="11.42578125" style="27"/>
    <col min="9748" max="9748" width="8.5703125" style="27" customWidth="1"/>
    <col min="9749" max="9984" width="11.42578125" style="27"/>
    <col min="9985" max="9985" width="4" style="27" customWidth="1"/>
    <col min="9986" max="9986" width="9.140625" style="27" customWidth="1"/>
    <col min="9987" max="9988" width="11.42578125" style="27"/>
    <col min="9989" max="9990" width="4.85546875" style="27" customWidth="1"/>
    <col min="9991" max="9991" width="9" style="27" customWidth="1"/>
    <col min="9992" max="9992" width="9.140625" style="27" customWidth="1"/>
    <col min="9993" max="9993" width="4.5703125" style="27" customWidth="1"/>
    <col min="9994" max="9994" width="5.140625" style="27" customWidth="1"/>
    <col min="9995" max="9995" width="11.42578125" style="27"/>
    <col min="9996" max="9996" width="8.5703125" style="27" customWidth="1"/>
    <col min="9997" max="9997" width="4.140625" style="27" customWidth="1"/>
    <col min="9998" max="9998" width="4.5703125" style="27" customWidth="1"/>
    <col min="9999" max="9999" width="11.42578125" style="27"/>
    <col min="10000" max="10000" width="9.140625" style="27" customWidth="1"/>
    <col min="10001" max="10001" width="4" style="27" customWidth="1"/>
    <col min="10002" max="10002" width="4.7109375" style="27" customWidth="1"/>
    <col min="10003" max="10003" width="11.42578125" style="27"/>
    <col min="10004" max="10004" width="8.5703125" style="27" customWidth="1"/>
    <col min="10005" max="10240" width="11.42578125" style="27"/>
    <col min="10241" max="10241" width="4" style="27" customWidth="1"/>
    <col min="10242" max="10242" width="9.140625" style="27" customWidth="1"/>
    <col min="10243" max="10244" width="11.42578125" style="27"/>
    <col min="10245" max="10246" width="4.85546875" style="27" customWidth="1"/>
    <col min="10247" max="10247" width="9" style="27" customWidth="1"/>
    <col min="10248" max="10248" width="9.140625" style="27" customWidth="1"/>
    <col min="10249" max="10249" width="4.5703125" style="27" customWidth="1"/>
    <col min="10250" max="10250" width="5.140625" style="27" customWidth="1"/>
    <col min="10251" max="10251" width="11.42578125" style="27"/>
    <col min="10252" max="10252" width="8.5703125" style="27" customWidth="1"/>
    <col min="10253" max="10253" width="4.140625" style="27" customWidth="1"/>
    <col min="10254" max="10254" width="4.5703125" style="27" customWidth="1"/>
    <col min="10255" max="10255" width="11.42578125" style="27"/>
    <col min="10256" max="10256" width="9.140625" style="27" customWidth="1"/>
    <col min="10257" max="10257" width="4" style="27" customWidth="1"/>
    <col min="10258" max="10258" width="4.7109375" style="27" customWidth="1"/>
    <col min="10259" max="10259" width="11.42578125" style="27"/>
    <col min="10260" max="10260" width="8.5703125" style="27" customWidth="1"/>
    <col min="10261" max="10496" width="11.42578125" style="27"/>
    <col min="10497" max="10497" width="4" style="27" customWidth="1"/>
    <col min="10498" max="10498" width="9.140625" style="27" customWidth="1"/>
    <col min="10499" max="10500" width="11.42578125" style="27"/>
    <col min="10501" max="10502" width="4.85546875" style="27" customWidth="1"/>
    <col min="10503" max="10503" width="9" style="27" customWidth="1"/>
    <col min="10504" max="10504" width="9.140625" style="27" customWidth="1"/>
    <col min="10505" max="10505" width="4.5703125" style="27" customWidth="1"/>
    <col min="10506" max="10506" width="5.140625" style="27" customWidth="1"/>
    <col min="10507" max="10507" width="11.42578125" style="27"/>
    <col min="10508" max="10508" width="8.5703125" style="27" customWidth="1"/>
    <col min="10509" max="10509" width="4.140625" style="27" customWidth="1"/>
    <col min="10510" max="10510" width="4.5703125" style="27" customWidth="1"/>
    <col min="10511" max="10511" width="11.42578125" style="27"/>
    <col min="10512" max="10512" width="9.140625" style="27" customWidth="1"/>
    <col min="10513" max="10513" width="4" style="27" customWidth="1"/>
    <col min="10514" max="10514" width="4.7109375" style="27" customWidth="1"/>
    <col min="10515" max="10515" width="11.42578125" style="27"/>
    <col min="10516" max="10516" width="8.5703125" style="27" customWidth="1"/>
    <col min="10517" max="10752" width="11.42578125" style="27"/>
    <col min="10753" max="10753" width="4" style="27" customWidth="1"/>
    <col min="10754" max="10754" width="9.140625" style="27" customWidth="1"/>
    <col min="10755" max="10756" width="11.42578125" style="27"/>
    <col min="10757" max="10758" width="4.85546875" style="27" customWidth="1"/>
    <col min="10759" max="10759" width="9" style="27" customWidth="1"/>
    <col min="10760" max="10760" width="9.140625" style="27" customWidth="1"/>
    <col min="10761" max="10761" width="4.5703125" style="27" customWidth="1"/>
    <col min="10762" max="10762" width="5.140625" style="27" customWidth="1"/>
    <col min="10763" max="10763" width="11.42578125" style="27"/>
    <col min="10764" max="10764" width="8.5703125" style="27" customWidth="1"/>
    <col min="10765" max="10765" width="4.140625" style="27" customWidth="1"/>
    <col min="10766" max="10766" width="4.5703125" style="27" customWidth="1"/>
    <col min="10767" max="10767" width="11.42578125" style="27"/>
    <col min="10768" max="10768" width="9.140625" style="27" customWidth="1"/>
    <col min="10769" max="10769" width="4" style="27" customWidth="1"/>
    <col min="10770" max="10770" width="4.7109375" style="27" customWidth="1"/>
    <col min="10771" max="10771" width="11.42578125" style="27"/>
    <col min="10772" max="10772" width="8.5703125" style="27" customWidth="1"/>
    <col min="10773" max="11008" width="11.42578125" style="27"/>
    <col min="11009" max="11009" width="4" style="27" customWidth="1"/>
    <col min="11010" max="11010" width="9.140625" style="27" customWidth="1"/>
    <col min="11011" max="11012" width="11.42578125" style="27"/>
    <col min="11013" max="11014" width="4.85546875" style="27" customWidth="1"/>
    <col min="11015" max="11015" width="9" style="27" customWidth="1"/>
    <col min="11016" max="11016" width="9.140625" style="27" customWidth="1"/>
    <col min="11017" max="11017" width="4.5703125" style="27" customWidth="1"/>
    <col min="11018" max="11018" width="5.140625" style="27" customWidth="1"/>
    <col min="11019" max="11019" width="11.42578125" style="27"/>
    <col min="11020" max="11020" width="8.5703125" style="27" customWidth="1"/>
    <col min="11021" max="11021" width="4.140625" style="27" customWidth="1"/>
    <col min="11022" max="11022" width="4.5703125" style="27" customWidth="1"/>
    <col min="11023" max="11023" width="11.42578125" style="27"/>
    <col min="11024" max="11024" width="9.140625" style="27" customWidth="1"/>
    <col min="11025" max="11025" width="4" style="27" customWidth="1"/>
    <col min="11026" max="11026" width="4.7109375" style="27" customWidth="1"/>
    <col min="11027" max="11027" width="11.42578125" style="27"/>
    <col min="11028" max="11028" width="8.5703125" style="27" customWidth="1"/>
    <col min="11029" max="11264" width="11.42578125" style="27"/>
    <col min="11265" max="11265" width="4" style="27" customWidth="1"/>
    <col min="11266" max="11266" width="9.140625" style="27" customWidth="1"/>
    <col min="11267" max="11268" width="11.42578125" style="27"/>
    <col min="11269" max="11270" width="4.85546875" style="27" customWidth="1"/>
    <col min="11271" max="11271" width="9" style="27" customWidth="1"/>
    <col min="11272" max="11272" width="9.140625" style="27" customWidth="1"/>
    <col min="11273" max="11273" width="4.5703125" style="27" customWidth="1"/>
    <col min="11274" max="11274" width="5.140625" style="27" customWidth="1"/>
    <col min="11275" max="11275" width="11.42578125" style="27"/>
    <col min="11276" max="11276" width="8.5703125" style="27" customWidth="1"/>
    <col min="11277" max="11277" width="4.140625" style="27" customWidth="1"/>
    <col min="11278" max="11278" width="4.5703125" style="27" customWidth="1"/>
    <col min="11279" max="11279" width="11.42578125" style="27"/>
    <col min="11280" max="11280" width="9.140625" style="27" customWidth="1"/>
    <col min="11281" max="11281" width="4" style="27" customWidth="1"/>
    <col min="11282" max="11282" width="4.7109375" style="27" customWidth="1"/>
    <col min="11283" max="11283" width="11.42578125" style="27"/>
    <col min="11284" max="11284" width="8.5703125" style="27" customWidth="1"/>
    <col min="11285" max="11520" width="11.42578125" style="27"/>
    <col min="11521" max="11521" width="4" style="27" customWidth="1"/>
    <col min="11522" max="11522" width="9.140625" style="27" customWidth="1"/>
    <col min="11523" max="11524" width="11.42578125" style="27"/>
    <col min="11525" max="11526" width="4.85546875" style="27" customWidth="1"/>
    <col min="11527" max="11527" width="9" style="27" customWidth="1"/>
    <col min="11528" max="11528" width="9.140625" style="27" customWidth="1"/>
    <col min="11529" max="11529" width="4.5703125" style="27" customWidth="1"/>
    <col min="11530" max="11530" width="5.140625" style="27" customWidth="1"/>
    <col min="11531" max="11531" width="11.42578125" style="27"/>
    <col min="11532" max="11532" width="8.5703125" style="27" customWidth="1"/>
    <col min="11533" max="11533" width="4.140625" style="27" customWidth="1"/>
    <col min="11534" max="11534" width="4.5703125" style="27" customWidth="1"/>
    <col min="11535" max="11535" width="11.42578125" style="27"/>
    <col min="11536" max="11536" width="9.140625" style="27" customWidth="1"/>
    <col min="11537" max="11537" width="4" style="27" customWidth="1"/>
    <col min="11538" max="11538" width="4.7109375" style="27" customWidth="1"/>
    <col min="11539" max="11539" width="11.42578125" style="27"/>
    <col min="11540" max="11540" width="8.5703125" style="27" customWidth="1"/>
    <col min="11541" max="11776" width="11.42578125" style="27"/>
    <col min="11777" max="11777" width="4" style="27" customWidth="1"/>
    <col min="11778" max="11778" width="9.140625" style="27" customWidth="1"/>
    <col min="11779" max="11780" width="11.42578125" style="27"/>
    <col min="11781" max="11782" width="4.85546875" style="27" customWidth="1"/>
    <col min="11783" max="11783" width="9" style="27" customWidth="1"/>
    <col min="11784" max="11784" width="9.140625" style="27" customWidth="1"/>
    <col min="11785" max="11785" width="4.5703125" style="27" customWidth="1"/>
    <col min="11786" max="11786" width="5.140625" style="27" customWidth="1"/>
    <col min="11787" max="11787" width="11.42578125" style="27"/>
    <col min="11788" max="11788" width="8.5703125" style="27" customWidth="1"/>
    <col min="11789" max="11789" width="4.140625" style="27" customWidth="1"/>
    <col min="11790" max="11790" width="4.5703125" style="27" customWidth="1"/>
    <col min="11791" max="11791" width="11.42578125" style="27"/>
    <col min="11792" max="11792" width="9.140625" style="27" customWidth="1"/>
    <col min="11793" max="11793" width="4" style="27" customWidth="1"/>
    <col min="11794" max="11794" width="4.7109375" style="27" customWidth="1"/>
    <col min="11795" max="11795" width="11.42578125" style="27"/>
    <col min="11796" max="11796" width="8.5703125" style="27" customWidth="1"/>
    <col min="11797" max="12032" width="11.42578125" style="27"/>
    <col min="12033" max="12033" width="4" style="27" customWidth="1"/>
    <col min="12034" max="12034" width="9.140625" style="27" customWidth="1"/>
    <col min="12035" max="12036" width="11.42578125" style="27"/>
    <col min="12037" max="12038" width="4.85546875" style="27" customWidth="1"/>
    <col min="12039" max="12039" width="9" style="27" customWidth="1"/>
    <col min="12040" max="12040" width="9.140625" style="27" customWidth="1"/>
    <col min="12041" max="12041" width="4.5703125" style="27" customWidth="1"/>
    <col min="12042" max="12042" width="5.140625" style="27" customWidth="1"/>
    <col min="12043" max="12043" width="11.42578125" style="27"/>
    <col min="12044" max="12044" width="8.5703125" style="27" customWidth="1"/>
    <col min="12045" max="12045" width="4.140625" style="27" customWidth="1"/>
    <col min="12046" max="12046" width="4.5703125" style="27" customWidth="1"/>
    <col min="12047" max="12047" width="11.42578125" style="27"/>
    <col min="12048" max="12048" width="9.140625" style="27" customWidth="1"/>
    <col min="12049" max="12049" width="4" style="27" customWidth="1"/>
    <col min="12050" max="12050" width="4.7109375" style="27" customWidth="1"/>
    <col min="12051" max="12051" width="11.42578125" style="27"/>
    <col min="12052" max="12052" width="8.5703125" style="27" customWidth="1"/>
    <col min="12053" max="12288" width="11.42578125" style="27"/>
    <col min="12289" max="12289" width="4" style="27" customWidth="1"/>
    <col min="12290" max="12290" width="9.140625" style="27" customWidth="1"/>
    <col min="12291" max="12292" width="11.42578125" style="27"/>
    <col min="12293" max="12294" width="4.85546875" style="27" customWidth="1"/>
    <col min="12295" max="12295" width="9" style="27" customWidth="1"/>
    <col min="12296" max="12296" width="9.140625" style="27" customWidth="1"/>
    <col min="12297" max="12297" width="4.5703125" style="27" customWidth="1"/>
    <col min="12298" max="12298" width="5.140625" style="27" customWidth="1"/>
    <col min="12299" max="12299" width="11.42578125" style="27"/>
    <col min="12300" max="12300" width="8.5703125" style="27" customWidth="1"/>
    <col min="12301" max="12301" width="4.140625" style="27" customWidth="1"/>
    <col min="12302" max="12302" width="4.5703125" style="27" customWidth="1"/>
    <col min="12303" max="12303" width="11.42578125" style="27"/>
    <col min="12304" max="12304" width="9.140625" style="27" customWidth="1"/>
    <col min="12305" max="12305" width="4" style="27" customWidth="1"/>
    <col min="12306" max="12306" width="4.7109375" style="27" customWidth="1"/>
    <col min="12307" max="12307" width="11.42578125" style="27"/>
    <col min="12308" max="12308" width="8.5703125" style="27" customWidth="1"/>
    <col min="12309" max="12544" width="11.42578125" style="27"/>
    <col min="12545" max="12545" width="4" style="27" customWidth="1"/>
    <col min="12546" max="12546" width="9.140625" style="27" customWidth="1"/>
    <col min="12547" max="12548" width="11.42578125" style="27"/>
    <col min="12549" max="12550" width="4.85546875" style="27" customWidth="1"/>
    <col min="12551" max="12551" width="9" style="27" customWidth="1"/>
    <col min="12552" max="12552" width="9.140625" style="27" customWidth="1"/>
    <col min="12553" max="12553" width="4.5703125" style="27" customWidth="1"/>
    <col min="12554" max="12554" width="5.140625" style="27" customWidth="1"/>
    <col min="12555" max="12555" width="11.42578125" style="27"/>
    <col min="12556" max="12556" width="8.5703125" style="27" customWidth="1"/>
    <col min="12557" max="12557" width="4.140625" style="27" customWidth="1"/>
    <col min="12558" max="12558" width="4.5703125" style="27" customWidth="1"/>
    <col min="12559" max="12559" width="11.42578125" style="27"/>
    <col min="12560" max="12560" width="9.140625" style="27" customWidth="1"/>
    <col min="12561" max="12561" width="4" style="27" customWidth="1"/>
    <col min="12562" max="12562" width="4.7109375" style="27" customWidth="1"/>
    <col min="12563" max="12563" width="11.42578125" style="27"/>
    <col min="12564" max="12564" width="8.5703125" style="27" customWidth="1"/>
    <col min="12565" max="12800" width="11.42578125" style="27"/>
    <col min="12801" max="12801" width="4" style="27" customWidth="1"/>
    <col min="12802" max="12802" width="9.140625" style="27" customWidth="1"/>
    <col min="12803" max="12804" width="11.42578125" style="27"/>
    <col min="12805" max="12806" width="4.85546875" style="27" customWidth="1"/>
    <col min="12807" max="12807" width="9" style="27" customWidth="1"/>
    <col min="12808" max="12808" width="9.140625" style="27" customWidth="1"/>
    <col min="12809" max="12809" width="4.5703125" style="27" customWidth="1"/>
    <col min="12810" max="12810" width="5.140625" style="27" customWidth="1"/>
    <col min="12811" max="12811" width="11.42578125" style="27"/>
    <col min="12812" max="12812" width="8.5703125" style="27" customWidth="1"/>
    <col min="12813" max="12813" width="4.140625" style="27" customWidth="1"/>
    <col min="12814" max="12814" width="4.5703125" style="27" customWidth="1"/>
    <col min="12815" max="12815" width="11.42578125" style="27"/>
    <col min="12816" max="12816" width="9.140625" style="27" customWidth="1"/>
    <col min="12817" max="12817" width="4" style="27" customWidth="1"/>
    <col min="12818" max="12818" width="4.7109375" style="27" customWidth="1"/>
    <col min="12819" max="12819" width="11.42578125" style="27"/>
    <col min="12820" max="12820" width="8.5703125" style="27" customWidth="1"/>
    <col min="12821" max="13056" width="11.42578125" style="27"/>
    <col min="13057" max="13057" width="4" style="27" customWidth="1"/>
    <col min="13058" max="13058" width="9.140625" style="27" customWidth="1"/>
    <col min="13059" max="13060" width="11.42578125" style="27"/>
    <col min="13061" max="13062" width="4.85546875" style="27" customWidth="1"/>
    <col min="13063" max="13063" width="9" style="27" customWidth="1"/>
    <col min="13064" max="13064" width="9.140625" style="27" customWidth="1"/>
    <col min="13065" max="13065" width="4.5703125" style="27" customWidth="1"/>
    <col min="13066" max="13066" width="5.140625" style="27" customWidth="1"/>
    <col min="13067" max="13067" width="11.42578125" style="27"/>
    <col min="13068" max="13068" width="8.5703125" style="27" customWidth="1"/>
    <col min="13069" max="13069" width="4.140625" style="27" customWidth="1"/>
    <col min="13070" max="13070" width="4.5703125" style="27" customWidth="1"/>
    <col min="13071" max="13071" width="11.42578125" style="27"/>
    <col min="13072" max="13072" width="9.140625" style="27" customWidth="1"/>
    <col min="13073" max="13073" width="4" style="27" customWidth="1"/>
    <col min="13074" max="13074" width="4.7109375" style="27" customWidth="1"/>
    <col min="13075" max="13075" width="11.42578125" style="27"/>
    <col min="13076" max="13076" width="8.5703125" style="27" customWidth="1"/>
    <col min="13077" max="13312" width="11.42578125" style="27"/>
    <col min="13313" max="13313" width="4" style="27" customWidth="1"/>
    <col min="13314" max="13314" width="9.140625" style="27" customWidth="1"/>
    <col min="13315" max="13316" width="11.42578125" style="27"/>
    <col min="13317" max="13318" width="4.85546875" style="27" customWidth="1"/>
    <col min="13319" max="13319" width="9" style="27" customWidth="1"/>
    <col min="13320" max="13320" width="9.140625" style="27" customWidth="1"/>
    <col min="13321" max="13321" width="4.5703125" style="27" customWidth="1"/>
    <col min="13322" max="13322" width="5.140625" style="27" customWidth="1"/>
    <col min="13323" max="13323" width="11.42578125" style="27"/>
    <col min="13324" max="13324" width="8.5703125" style="27" customWidth="1"/>
    <col min="13325" max="13325" width="4.140625" style="27" customWidth="1"/>
    <col min="13326" max="13326" width="4.5703125" style="27" customWidth="1"/>
    <col min="13327" max="13327" width="11.42578125" style="27"/>
    <col min="13328" max="13328" width="9.140625" style="27" customWidth="1"/>
    <col min="13329" max="13329" width="4" style="27" customWidth="1"/>
    <col min="13330" max="13330" width="4.7109375" style="27" customWidth="1"/>
    <col min="13331" max="13331" width="11.42578125" style="27"/>
    <col min="13332" max="13332" width="8.5703125" style="27" customWidth="1"/>
    <col min="13333" max="13568" width="11.42578125" style="27"/>
    <col min="13569" max="13569" width="4" style="27" customWidth="1"/>
    <col min="13570" max="13570" width="9.140625" style="27" customWidth="1"/>
    <col min="13571" max="13572" width="11.42578125" style="27"/>
    <col min="13573" max="13574" width="4.85546875" style="27" customWidth="1"/>
    <col min="13575" max="13575" width="9" style="27" customWidth="1"/>
    <col min="13576" max="13576" width="9.140625" style="27" customWidth="1"/>
    <col min="13577" max="13577" width="4.5703125" style="27" customWidth="1"/>
    <col min="13578" max="13578" width="5.140625" style="27" customWidth="1"/>
    <col min="13579" max="13579" width="11.42578125" style="27"/>
    <col min="13580" max="13580" width="8.5703125" style="27" customWidth="1"/>
    <col min="13581" max="13581" width="4.140625" style="27" customWidth="1"/>
    <col min="13582" max="13582" width="4.5703125" style="27" customWidth="1"/>
    <col min="13583" max="13583" width="11.42578125" style="27"/>
    <col min="13584" max="13584" width="9.140625" style="27" customWidth="1"/>
    <col min="13585" max="13585" width="4" style="27" customWidth="1"/>
    <col min="13586" max="13586" width="4.7109375" style="27" customWidth="1"/>
    <col min="13587" max="13587" width="11.42578125" style="27"/>
    <col min="13588" max="13588" width="8.5703125" style="27" customWidth="1"/>
    <col min="13589" max="13824" width="11.42578125" style="27"/>
    <col min="13825" max="13825" width="4" style="27" customWidth="1"/>
    <col min="13826" max="13826" width="9.140625" style="27" customWidth="1"/>
    <col min="13827" max="13828" width="11.42578125" style="27"/>
    <col min="13829" max="13830" width="4.85546875" style="27" customWidth="1"/>
    <col min="13831" max="13831" width="9" style="27" customWidth="1"/>
    <col min="13832" max="13832" width="9.140625" style="27" customWidth="1"/>
    <col min="13833" max="13833" width="4.5703125" style="27" customWidth="1"/>
    <col min="13834" max="13834" width="5.140625" style="27" customWidth="1"/>
    <col min="13835" max="13835" width="11.42578125" style="27"/>
    <col min="13836" max="13836" width="8.5703125" style="27" customWidth="1"/>
    <col min="13837" max="13837" width="4.140625" style="27" customWidth="1"/>
    <col min="13838" max="13838" width="4.5703125" style="27" customWidth="1"/>
    <col min="13839" max="13839" width="11.42578125" style="27"/>
    <col min="13840" max="13840" width="9.140625" style="27" customWidth="1"/>
    <col min="13841" max="13841" width="4" style="27" customWidth="1"/>
    <col min="13842" max="13842" width="4.7109375" style="27" customWidth="1"/>
    <col min="13843" max="13843" width="11.42578125" style="27"/>
    <col min="13844" max="13844" width="8.5703125" style="27" customWidth="1"/>
    <col min="13845" max="14080" width="11.42578125" style="27"/>
    <col min="14081" max="14081" width="4" style="27" customWidth="1"/>
    <col min="14082" max="14082" width="9.140625" style="27" customWidth="1"/>
    <col min="14083" max="14084" width="11.42578125" style="27"/>
    <col min="14085" max="14086" width="4.85546875" style="27" customWidth="1"/>
    <col min="14087" max="14087" width="9" style="27" customWidth="1"/>
    <col min="14088" max="14088" width="9.140625" style="27" customWidth="1"/>
    <col min="14089" max="14089" width="4.5703125" style="27" customWidth="1"/>
    <col min="14090" max="14090" width="5.140625" style="27" customWidth="1"/>
    <col min="14091" max="14091" width="11.42578125" style="27"/>
    <col min="14092" max="14092" width="8.5703125" style="27" customWidth="1"/>
    <col min="14093" max="14093" width="4.140625" style="27" customWidth="1"/>
    <col min="14094" max="14094" width="4.5703125" style="27" customWidth="1"/>
    <col min="14095" max="14095" width="11.42578125" style="27"/>
    <col min="14096" max="14096" width="9.140625" style="27" customWidth="1"/>
    <col min="14097" max="14097" width="4" style="27" customWidth="1"/>
    <col min="14098" max="14098" width="4.7109375" style="27" customWidth="1"/>
    <col min="14099" max="14099" width="11.42578125" style="27"/>
    <col min="14100" max="14100" width="8.5703125" style="27" customWidth="1"/>
    <col min="14101" max="14336" width="11.42578125" style="27"/>
    <col min="14337" max="14337" width="4" style="27" customWidth="1"/>
    <col min="14338" max="14338" width="9.140625" style="27" customWidth="1"/>
    <col min="14339" max="14340" width="11.42578125" style="27"/>
    <col min="14341" max="14342" width="4.85546875" style="27" customWidth="1"/>
    <col min="14343" max="14343" width="9" style="27" customWidth="1"/>
    <col min="14344" max="14344" width="9.140625" style="27" customWidth="1"/>
    <col min="14345" max="14345" width="4.5703125" style="27" customWidth="1"/>
    <col min="14346" max="14346" width="5.140625" style="27" customWidth="1"/>
    <col min="14347" max="14347" width="11.42578125" style="27"/>
    <col min="14348" max="14348" width="8.5703125" style="27" customWidth="1"/>
    <col min="14349" max="14349" width="4.140625" style="27" customWidth="1"/>
    <col min="14350" max="14350" width="4.5703125" style="27" customWidth="1"/>
    <col min="14351" max="14351" width="11.42578125" style="27"/>
    <col min="14352" max="14352" width="9.140625" style="27" customWidth="1"/>
    <col min="14353" max="14353" width="4" style="27" customWidth="1"/>
    <col min="14354" max="14354" width="4.7109375" style="27" customWidth="1"/>
    <col min="14355" max="14355" width="11.42578125" style="27"/>
    <col min="14356" max="14356" width="8.5703125" style="27" customWidth="1"/>
    <col min="14357" max="14592" width="11.42578125" style="27"/>
    <col min="14593" max="14593" width="4" style="27" customWidth="1"/>
    <col min="14594" max="14594" width="9.140625" style="27" customWidth="1"/>
    <col min="14595" max="14596" width="11.42578125" style="27"/>
    <col min="14597" max="14598" width="4.85546875" style="27" customWidth="1"/>
    <col min="14599" max="14599" width="9" style="27" customWidth="1"/>
    <col min="14600" max="14600" width="9.140625" style="27" customWidth="1"/>
    <col min="14601" max="14601" width="4.5703125" style="27" customWidth="1"/>
    <col min="14602" max="14602" width="5.140625" style="27" customWidth="1"/>
    <col min="14603" max="14603" width="11.42578125" style="27"/>
    <col min="14604" max="14604" width="8.5703125" style="27" customWidth="1"/>
    <col min="14605" max="14605" width="4.140625" style="27" customWidth="1"/>
    <col min="14606" max="14606" width="4.5703125" style="27" customWidth="1"/>
    <col min="14607" max="14607" width="11.42578125" style="27"/>
    <col min="14608" max="14608" width="9.140625" style="27" customWidth="1"/>
    <col min="14609" max="14609" width="4" style="27" customWidth="1"/>
    <col min="14610" max="14610" width="4.7109375" style="27" customWidth="1"/>
    <col min="14611" max="14611" width="11.42578125" style="27"/>
    <col min="14612" max="14612" width="8.5703125" style="27" customWidth="1"/>
    <col min="14613" max="14848" width="11.42578125" style="27"/>
    <col min="14849" max="14849" width="4" style="27" customWidth="1"/>
    <col min="14850" max="14850" width="9.140625" style="27" customWidth="1"/>
    <col min="14851" max="14852" width="11.42578125" style="27"/>
    <col min="14853" max="14854" width="4.85546875" style="27" customWidth="1"/>
    <col min="14855" max="14855" width="9" style="27" customWidth="1"/>
    <col min="14856" max="14856" width="9.140625" style="27" customWidth="1"/>
    <col min="14857" max="14857" width="4.5703125" style="27" customWidth="1"/>
    <col min="14858" max="14858" width="5.140625" style="27" customWidth="1"/>
    <col min="14859" max="14859" width="11.42578125" style="27"/>
    <col min="14860" max="14860" width="8.5703125" style="27" customWidth="1"/>
    <col min="14861" max="14861" width="4.140625" style="27" customWidth="1"/>
    <col min="14862" max="14862" width="4.5703125" style="27" customWidth="1"/>
    <col min="14863" max="14863" width="11.42578125" style="27"/>
    <col min="14864" max="14864" width="9.140625" style="27" customWidth="1"/>
    <col min="14865" max="14865" width="4" style="27" customWidth="1"/>
    <col min="14866" max="14866" width="4.7109375" style="27" customWidth="1"/>
    <col min="14867" max="14867" width="11.42578125" style="27"/>
    <col min="14868" max="14868" width="8.5703125" style="27" customWidth="1"/>
    <col min="14869" max="15104" width="11.42578125" style="27"/>
    <col min="15105" max="15105" width="4" style="27" customWidth="1"/>
    <col min="15106" max="15106" width="9.140625" style="27" customWidth="1"/>
    <col min="15107" max="15108" width="11.42578125" style="27"/>
    <col min="15109" max="15110" width="4.85546875" style="27" customWidth="1"/>
    <col min="15111" max="15111" width="9" style="27" customWidth="1"/>
    <col min="15112" max="15112" width="9.140625" style="27" customWidth="1"/>
    <col min="15113" max="15113" width="4.5703125" style="27" customWidth="1"/>
    <col min="15114" max="15114" width="5.140625" style="27" customWidth="1"/>
    <col min="15115" max="15115" width="11.42578125" style="27"/>
    <col min="15116" max="15116" width="8.5703125" style="27" customWidth="1"/>
    <col min="15117" max="15117" width="4.140625" style="27" customWidth="1"/>
    <col min="15118" max="15118" width="4.5703125" style="27" customWidth="1"/>
    <col min="15119" max="15119" width="11.42578125" style="27"/>
    <col min="15120" max="15120" width="9.140625" style="27" customWidth="1"/>
    <col min="15121" max="15121" width="4" style="27" customWidth="1"/>
    <col min="15122" max="15122" width="4.7109375" style="27" customWidth="1"/>
    <col min="15123" max="15123" width="11.42578125" style="27"/>
    <col min="15124" max="15124" width="8.5703125" style="27" customWidth="1"/>
    <col min="15125" max="15360" width="11.42578125" style="27"/>
    <col min="15361" max="15361" width="4" style="27" customWidth="1"/>
    <col min="15362" max="15362" width="9.140625" style="27" customWidth="1"/>
    <col min="15363" max="15364" width="11.42578125" style="27"/>
    <col min="15365" max="15366" width="4.85546875" style="27" customWidth="1"/>
    <col min="15367" max="15367" width="9" style="27" customWidth="1"/>
    <col min="15368" max="15368" width="9.140625" style="27" customWidth="1"/>
    <col min="15369" max="15369" width="4.5703125" style="27" customWidth="1"/>
    <col min="15370" max="15370" width="5.140625" style="27" customWidth="1"/>
    <col min="15371" max="15371" width="11.42578125" style="27"/>
    <col min="15372" max="15372" width="8.5703125" style="27" customWidth="1"/>
    <col min="15373" max="15373" width="4.140625" style="27" customWidth="1"/>
    <col min="15374" max="15374" width="4.5703125" style="27" customWidth="1"/>
    <col min="15375" max="15375" width="11.42578125" style="27"/>
    <col min="15376" max="15376" width="9.140625" style="27" customWidth="1"/>
    <col min="15377" max="15377" width="4" style="27" customWidth="1"/>
    <col min="15378" max="15378" width="4.7109375" style="27" customWidth="1"/>
    <col min="15379" max="15379" width="11.42578125" style="27"/>
    <col min="15380" max="15380" width="8.5703125" style="27" customWidth="1"/>
    <col min="15381" max="15616" width="11.42578125" style="27"/>
    <col min="15617" max="15617" width="4" style="27" customWidth="1"/>
    <col min="15618" max="15618" width="9.140625" style="27" customWidth="1"/>
    <col min="15619" max="15620" width="11.42578125" style="27"/>
    <col min="15621" max="15622" width="4.85546875" style="27" customWidth="1"/>
    <col min="15623" max="15623" width="9" style="27" customWidth="1"/>
    <col min="15624" max="15624" width="9.140625" style="27" customWidth="1"/>
    <col min="15625" max="15625" width="4.5703125" style="27" customWidth="1"/>
    <col min="15626" max="15626" width="5.140625" style="27" customWidth="1"/>
    <col min="15627" max="15627" width="11.42578125" style="27"/>
    <col min="15628" max="15628" width="8.5703125" style="27" customWidth="1"/>
    <col min="15629" max="15629" width="4.140625" style="27" customWidth="1"/>
    <col min="15630" max="15630" width="4.5703125" style="27" customWidth="1"/>
    <col min="15631" max="15631" width="11.42578125" style="27"/>
    <col min="15632" max="15632" width="9.140625" style="27" customWidth="1"/>
    <col min="15633" max="15633" width="4" style="27" customWidth="1"/>
    <col min="15634" max="15634" width="4.7109375" style="27" customWidth="1"/>
    <col min="15635" max="15635" width="11.42578125" style="27"/>
    <col min="15636" max="15636" width="8.5703125" style="27" customWidth="1"/>
    <col min="15637" max="15872" width="11.42578125" style="27"/>
    <col min="15873" max="15873" width="4" style="27" customWidth="1"/>
    <col min="15874" max="15874" width="9.140625" style="27" customWidth="1"/>
    <col min="15875" max="15876" width="11.42578125" style="27"/>
    <col min="15877" max="15878" width="4.85546875" style="27" customWidth="1"/>
    <col min="15879" max="15879" width="9" style="27" customWidth="1"/>
    <col min="15880" max="15880" width="9.140625" style="27" customWidth="1"/>
    <col min="15881" max="15881" width="4.5703125" style="27" customWidth="1"/>
    <col min="15882" max="15882" width="5.140625" style="27" customWidth="1"/>
    <col min="15883" max="15883" width="11.42578125" style="27"/>
    <col min="15884" max="15884" width="8.5703125" style="27" customWidth="1"/>
    <col min="15885" max="15885" width="4.140625" style="27" customWidth="1"/>
    <col min="15886" max="15886" width="4.5703125" style="27" customWidth="1"/>
    <col min="15887" max="15887" width="11.42578125" style="27"/>
    <col min="15888" max="15888" width="9.140625" style="27" customWidth="1"/>
    <col min="15889" max="15889" width="4" style="27" customWidth="1"/>
    <col min="15890" max="15890" width="4.7109375" style="27" customWidth="1"/>
    <col min="15891" max="15891" width="11.42578125" style="27"/>
    <col min="15892" max="15892" width="8.5703125" style="27" customWidth="1"/>
    <col min="15893" max="16128" width="11.42578125" style="27"/>
    <col min="16129" max="16129" width="4" style="27" customWidth="1"/>
    <col min="16130" max="16130" width="9.140625" style="27" customWidth="1"/>
    <col min="16131" max="16132" width="11.42578125" style="27"/>
    <col min="16133" max="16134" width="4.85546875" style="27" customWidth="1"/>
    <col min="16135" max="16135" width="9" style="27" customWidth="1"/>
    <col min="16136" max="16136" width="9.140625" style="27" customWidth="1"/>
    <col min="16137" max="16137" width="4.5703125" style="27" customWidth="1"/>
    <col min="16138" max="16138" width="5.140625" style="27" customWidth="1"/>
    <col min="16139" max="16139" width="11.42578125" style="27"/>
    <col min="16140" max="16140" width="8.5703125" style="27" customWidth="1"/>
    <col min="16141" max="16141" width="4.140625" style="27" customWidth="1"/>
    <col min="16142" max="16142" width="4.5703125" style="27" customWidth="1"/>
    <col min="16143" max="16143" width="11.42578125" style="27"/>
    <col min="16144" max="16144" width="9.140625" style="27" customWidth="1"/>
    <col min="16145" max="16145" width="4" style="27" customWidth="1"/>
    <col min="16146" max="16146" width="4.7109375" style="27" customWidth="1"/>
    <col min="16147" max="16147" width="11.42578125" style="27"/>
    <col min="16148" max="16148" width="8.5703125" style="27" customWidth="1"/>
    <col min="16149" max="16384" width="11.42578125" style="27"/>
  </cols>
  <sheetData>
    <row r="1" spans="1:25" ht="18.75" x14ac:dyDescent="0.2">
      <c r="A1" s="158" t="s">
        <v>100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60"/>
      <c r="V1" s="26"/>
      <c r="W1" s="26"/>
      <c r="X1" s="26"/>
      <c r="Y1" s="26"/>
    </row>
    <row r="2" spans="1:25" x14ac:dyDescent="0.2">
      <c r="A2" s="28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  <c r="V2" s="26"/>
      <c r="W2" s="26"/>
      <c r="X2" s="26"/>
      <c r="Y2" s="26"/>
    </row>
    <row r="3" spans="1:25" x14ac:dyDescent="0.2">
      <c r="A3" s="28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  <c r="V3" s="26"/>
      <c r="W3" s="26"/>
      <c r="X3" s="26"/>
      <c r="Y3" s="26"/>
    </row>
    <row r="4" spans="1:25" x14ac:dyDescent="0.2">
      <c r="A4" s="28"/>
      <c r="B4" s="145" t="s">
        <v>47</v>
      </c>
      <c r="C4" s="130" t="s">
        <v>83</v>
      </c>
      <c r="D4" s="131"/>
      <c r="E4" s="30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  <c r="V4" s="26"/>
      <c r="W4" s="26"/>
      <c r="X4" s="26"/>
      <c r="Y4" s="26"/>
    </row>
    <row r="5" spans="1:25" x14ac:dyDescent="0.2">
      <c r="A5" s="28"/>
      <c r="B5" s="146"/>
      <c r="C5" s="132">
        <f>+'ESTADOS FINANCIEROS'!B60</f>
        <v>291073082.27200627</v>
      </c>
      <c r="D5" s="133"/>
      <c r="E5" s="26"/>
      <c r="F5" s="28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9"/>
      <c r="V5" s="26"/>
      <c r="W5" s="26"/>
      <c r="X5" s="26"/>
      <c r="Y5" s="26"/>
    </row>
    <row r="6" spans="1:25" x14ac:dyDescent="0.2">
      <c r="A6" s="28"/>
      <c r="B6" s="146"/>
      <c r="C6" s="26"/>
      <c r="D6" s="26"/>
      <c r="E6" s="26"/>
      <c r="F6" s="28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9"/>
      <c r="V6" s="26"/>
      <c r="W6" s="26"/>
      <c r="X6" s="26"/>
      <c r="Y6" s="26"/>
    </row>
    <row r="7" spans="1:25" x14ac:dyDescent="0.2">
      <c r="A7" s="28"/>
      <c r="B7" s="147"/>
      <c r="C7" s="130" t="s">
        <v>84</v>
      </c>
      <c r="D7" s="131"/>
      <c r="E7" s="30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9"/>
      <c r="V7" s="26"/>
      <c r="W7" s="26"/>
      <c r="X7" s="26"/>
      <c r="Y7" s="26"/>
    </row>
    <row r="8" spans="1:25" x14ac:dyDescent="0.2">
      <c r="A8" s="28"/>
      <c r="B8" s="147"/>
      <c r="C8" s="132">
        <f>+'ESTADOS FINANCIEROS'!B61</f>
        <v>31567521.967902292</v>
      </c>
      <c r="D8" s="133"/>
      <c r="E8" s="26"/>
      <c r="F8" s="30"/>
      <c r="G8" s="149" t="s">
        <v>60</v>
      </c>
      <c r="H8" s="150"/>
      <c r="I8" s="31"/>
      <c r="K8" s="26"/>
      <c r="L8" s="26"/>
      <c r="M8" s="26"/>
      <c r="N8" s="26"/>
      <c r="O8" s="26"/>
      <c r="P8" s="26"/>
      <c r="Q8" s="26"/>
      <c r="R8" s="26"/>
      <c r="S8" s="26"/>
      <c r="T8" s="26"/>
      <c r="U8" s="29"/>
      <c r="V8" s="26"/>
      <c r="W8" s="26"/>
      <c r="X8" s="26"/>
      <c r="Y8" s="26"/>
    </row>
    <row r="9" spans="1:25" x14ac:dyDescent="0.2">
      <c r="A9" s="28"/>
      <c r="B9" s="146"/>
      <c r="C9" s="26"/>
      <c r="D9" s="26"/>
      <c r="E9" s="26"/>
      <c r="F9" s="28"/>
      <c r="G9" s="151">
        <f>+'ESTADOS FINANCIEROS'!B72</f>
        <v>46848981.267260477</v>
      </c>
      <c r="H9" s="152"/>
      <c r="J9" s="32"/>
      <c r="K9" s="26"/>
      <c r="L9" s="26"/>
      <c r="M9" s="26"/>
      <c r="N9" s="26"/>
      <c r="O9" s="26"/>
      <c r="P9" s="26"/>
      <c r="Q9" s="26"/>
      <c r="R9" s="26"/>
      <c r="S9" s="26"/>
      <c r="T9" s="26"/>
      <c r="U9" s="29"/>
      <c r="V9" s="26"/>
      <c r="W9" s="26"/>
      <c r="X9" s="26"/>
      <c r="Y9" s="26"/>
    </row>
    <row r="10" spans="1:25" x14ac:dyDescent="0.2">
      <c r="A10" s="28"/>
      <c r="B10" s="147"/>
      <c r="C10" s="130" t="s">
        <v>85</v>
      </c>
      <c r="D10" s="131"/>
      <c r="E10" s="30"/>
      <c r="F10" s="28"/>
      <c r="G10" s="26"/>
      <c r="H10" s="26"/>
      <c r="J10" s="31"/>
      <c r="K10" s="153" t="s">
        <v>86</v>
      </c>
      <c r="L10" s="154"/>
      <c r="M10" s="30"/>
      <c r="N10" s="26"/>
      <c r="O10" s="26"/>
      <c r="P10" s="26"/>
      <c r="Q10" s="26"/>
      <c r="R10" s="26"/>
      <c r="S10" s="26"/>
      <c r="T10" s="26"/>
      <c r="U10" s="29"/>
      <c r="V10" s="26"/>
      <c r="W10" s="26"/>
      <c r="X10" s="26"/>
      <c r="Y10" s="26"/>
    </row>
    <row r="11" spans="1:25" x14ac:dyDescent="0.2">
      <c r="A11" s="28"/>
      <c r="B11" s="147"/>
      <c r="C11" s="132">
        <f>+'ESTADOS FINANCIEROS'!B63+'ESTADOS FINANCIEROS'!B64+'ESTADOS FINANCIEROS'!B65</f>
        <v>189064458.38533983</v>
      </c>
      <c r="D11" s="133"/>
      <c r="E11" s="26"/>
      <c r="F11" s="28"/>
      <c r="G11" s="26"/>
      <c r="H11" s="26"/>
      <c r="J11" s="32"/>
      <c r="K11" s="155">
        <f>+G9/G13</f>
        <v>0.16095264083361838</v>
      </c>
      <c r="L11" s="156"/>
      <c r="M11" s="26"/>
      <c r="N11" s="28"/>
      <c r="O11" s="26"/>
      <c r="P11" s="26"/>
      <c r="Q11" s="26"/>
      <c r="R11" s="26"/>
      <c r="S11" s="26"/>
      <c r="T11" s="26"/>
      <c r="U11" s="29"/>
      <c r="V11" s="26"/>
      <c r="W11" s="26"/>
      <c r="X11" s="26"/>
      <c r="Y11" s="26"/>
    </row>
    <row r="12" spans="1:25" x14ac:dyDescent="0.2">
      <c r="A12" s="28"/>
      <c r="B12" s="146"/>
      <c r="C12" s="26"/>
      <c r="D12" s="26"/>
      <c r="E12" s="26"/>
      <c r="F12" s="28"/>
      <c r="G12" s="149" t="s">
        <v>83</v>
      </c>
      <c r="H12" s="150"/>
      <c r="I12" s="31"/>
      <c r="J12" s="32"/>
      <c r="K12" s="26"/>
      <c r="L12" s="26"/>
      <c r="M12" s="26"/>
      <c r="N12" s="28"/>
      <c r="O12" s="26"/>
      <c r="P12" s="36"/>
      <c r="Q12" s="26"/>
      <c r="R12" s="26"/>
      <c r="S12" s="26"/>
      <c r="T12" s="26"/>
      <c r="U12" s="29"/>
      <c r="V12" s="26"/>
      <c r="W12" s="26"/>
      <c r="X12" s="26"/>
      <c r="Y12" s="26"/>
    </row>
    <row r="13" spans="1:25" x14ac:dyDescent="0.2">
      <c r="A13" s="28"/>
      <c r="B13" s="147"/>
      <c r="C13" s="130" t="s">
        <v>87</v>
      </c>
      <c r="D13" s="131"/>
      <c r="E13" s="30"/>
      <c r="F13" s="28"/>
      <c r="G13" s="151">
        <f>+C5</f>
        <v>291073082.27200627</v>
      </c>
      <c r="H13" s="157"/>
      <c r="I13" s="26"/>
      <c r="J13" s="26"/>
      <c r="K13" s="26"/>
      <c r="L13" s="26"/>
      <c r="M13" s="26"/>
      <c r="N13" s="28"/>
      <c r="O13" s="26"/>
      <c r="P13" s="26"/>
      <c r="Q13" s="26"/>
      <c r="R13" s="26"/>
      <c r="S13" s="26"/>
      <c r="T13" s="26"/>
      <c r="U13" s="29"/>
      <c r="V13" s="26"/>
      <c r="W13" s="26"/>
      <c r="X13" s="26"/>
      <c r="Y13" s="26"/>
    </row>
    <row r="14" spans="1:25" x14ac:dyDescent="0.2">
      <c r="A14" s="28"/>
      <c r="B14" s="147"/>
      <c r="C14" s="132">
        <f>+'ESTADOS FINANCIEROS'!B68+'ESTADOS FINANCIEROS'!B69</f>
        <v>17179434.853486378</v>
      </c>
      <c r="D14" s="133"/>
      <c r="E14" s="26"/>
      <c r="F14" s="28"/>
      <c r="G14" s="26"/>
      <c r="H14" s="26"/>
      <c r="I14" s="26"/>
      <c r="J14" s="26"/>
      <c r="K14" s="26"/>
      <c r="L14" s="26"/>
      <c r="M14" s="26"/>
      <c r="N14" s="28"/>
      <c r="O14" s="26"/>
      <c r="P14" s="26"/>
      <c r="Q14" s="26"/>
      <c r="R14" s="26"/>
      <c r="S14" s="26"/>
      <c r="T14" s="26"/>
      <c r="U14" s="29"/>
      <c r="V14" s="26"/>
      <c r="W14" s="26"/>
      <c r="X14" s="26"/>
      <c r="Y14" s="26"/>
    </row>
    <row r="15" spans="1:25" x14ac:dyDescent="0.2">
      <c r="A15" s="28"/>
      <c r="B15" s="146"/>
      <c r="C15" s="26"/>
      <c r="D15" s="26"/>
      <c r="E15" s="26"/>
      <c r="F15" s="28"/>
      <c r="G15" s="26"/>
      <c r="H15" s="26"/>
      <c r="I15" s="26"/>
      <c r="J15" s="26"/>
      <c r="K15" s="26"/>
      <c r="L15" s="26"/>
      <c r="M15" s="26"/>
      <c r="N15" s="28"/>
      <c r="O15" s="26"/>
      <c r="P15" s="26"/>
      <c r="Q15" s="26"/>
      <c r="R15" s="26"/>
      <c r="S15" s="26"/>
      <c r="T15" s="26"/>
      <c r="U15" s="29"/>
      <c r="V15" s="26"/>
      <c r="W15" s="26"/>
      <c r="X15" s="26"/>
      <c r="Y15" s="26"/>
    </row>
    <row r="16" spans="1:25" x14ac:dyDescent="0.2">
      <c r="A16" s="28"/>
      <c r="B16" s="147"/>
      <c r="C16" s="130" t="s">
        <v>88</v>
      </c>
      <c r="D16" s="131"/>
      <c r="E16" s="30"/>
      <c r="F16" s="28"/>
      <c r="G16" s="26"/>
      <c r="H16" s="26"/>
      <c r="I16" s="26"/>
      <c r="J16" s="26"/>
      <c r="K16" s="26"/>
      <c r="L16" s="26"/>
      <c r="M16" s="26"/>
      <c r="N16" s="30"/>
      <c r="O16" s="128" t="s">
        <v>89</v>
      </c>
      <c r="P16" s="129"/>
      <c r="Q16" s="30"/>
      <c r="R16" s="26"/>
      <c r="S16" s="26"/>
      <c r="T16" s="26"/>
      <c r="U16" s="29"/>
      <c r="V16" s="26"/>
      <c r="W16" s="26"/>
      <c r="X16" s="26"/>
      <c r="Y16" s="26"/>
    </row>
    <row r="17" spans="1:25" x14ac:dyDescent="0.2">
      <c r="A17" s="28"/>
      <c r="B17" s="148"/>
      <c r="C17" s="132">
        <f>+'ESTADOS FINANCIEROS'!B71</f>
        <v>23074871.370441731</v>
      </c>
      <c r="D17" s="133"/>
      <c r="E17" s="26"/>
      <c r="F17" s="26"/>
      <c r="G17" s="26"/>
      <c r="H17" s="26"/>
      <c r="I17" s="26"/>
      <c r="J17" s="26"/>
      <c r="K17" s="26"/>
      <c r="L17" s="26"/>
      <c r="M17" s="26"/>
      <c r="N17" s="33"/>
      <c r="O17" s="134">
        <f>+K11*K23</f>
        <v>0.10854950092958326</v>
      </c>
      <c r="P17" s="135"/>
      <c r="Q17" s="26"/>
      <c r="R17" s="28"/>
      <c r="S17" s="26"/>
      <c r="T17" s="26"/>
      <c r="U17" s="29"/>
      <c r="V17" s="26"/>
      <c r="W17" s="26"/>
      <c r="X17" s="26"/>
      <c r="Y17" s="26"/>
    </row>
    <row r="18" spans="1:25" x14ac:dyDescent="0.2">
      <c r="A18" s="2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8"/>
      <c r="O18" s="26"/>
      <c r="P18" s="26"/>
      <c r="Q18" s="26"/>
      <c r="R18" s="28"/>
      <c r="S18" s="26"/>
      <c r="T18" s="26"/>
      <c r="U18" s="29"/>
      <c r="V18" s="26"/>
      <c r="W18" s="26"/>
      <c r="X18" s="26"/>
      <c r="Y18" s="26"/>
    </row>
    <row r="19" spans="1:25" x14ac:dyDescent="0.2">
      <c r="A19" s="28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8"/>
      <c r="O19" s="26"/>
      <c r="P19" s="26"/>
      <c r="Q19" s="26"/>
      <c r="R19" s="28"/>
      <c r="S19" s="26"/>
      <c r="T19" s="26"/>
      <c r="U19" s="29"/>
      <c r="V19" s="26"/>
      <c r="W19" s="26"/>
      <c r="X19" s="26"/>
      <c r="Y19" s="26"/>
    </row>
    <row r="20" spans="1:25" x14ac:dyDescent="0.2">
      <c r="A20" s="28"/>
      <c r="B20" s="136" t="s">
        <v>90</v>
      </c>
      <c r="C20" s="122" t="s">
        <v>91</v>
      </c>
      <c r="D20" s="123"/>
      <c r="E20" s="30"/>
      <c r="F20" s="26"/>
      <c r="G20" s="112" t="s">
        <v>83</v>
      </c>
      <c r="H20" s="113"/>
      <c r="I20" s="31"/>
      <c r="K20" s="26"/>
      <c r="L20" s="26"/>
      <c r="M20" s="26"/>
      <c r="N20" s="28"/>
      <c r="O20" s="26"/>
      <c r="P20" s="26"/>
      <c r="Q20" s="26"/>
      <c r="R20" s="28"/>
      <c r="S20" s="26"/>
      <c r="T20" s="26"/>
      <c r="U20" s="29"/>
      <c r="V20" s="26"/>
      <c r="W20" s="26"/>
      <c r="X20" s="26"/>
      <c r="Y20" s="26"/>
    </row>
    <row r="21" spans="1:25" x14ac:dyDescent="0.2">
      <c r="A21" s="28"/>
      <c r="B21" s="137"/>
      <c r="C21" s="116">
        <f>+'ESTADOS FINANCIEROS'!B12</f>
        <v>93197805.107865036</v>
      </c>
      <c r="D21" s="117"/>
      <c r="E21" s="26"/>
      <c r="F21" s="28"/>
      <c r="G21" s="114">
        <f>+G13</f>
        <v>291073082.27200627</v>
      </c>
      <c r="H21" s="139"/>
      <c r="J21" s="32"/>
      <c r="K21" s="26"/>
      <c r="L21" s="26"/>
      <c r="M21" s="26"/>
      <c r="N21" s="28"/>
      <c r="O21" s="26"/>
      <c r="P21" s="26"/>
      <c r="Q21" s="26"/>
      <c r="R21" s="28"/>
      <c r="S21" s="26"/>
      <c r="T21" s="26"/>
      <c r="U21" s="29"/>
      <c r="V21" s="26"/>
      <c r="W21" s="26"/>
      <c r="X21" s="26"/>
      <c r="Y21" s="26"/>
    </row>
    <row r="22" spans="1:25" x14ac:dyDescent="0.2">
      <c r="A22" s="28"/>
      <c r="B22" s="137"/>
      <c r="C22" s="26"/>
      <c r="D22" s="26"/>
      <c r="E22" s="26"/>
      <c r="F22" s="28"/>
      <c r="G22" s="26"/>
      <c r="H22" s="26"/>
      <c r="J22" s="31"/>
      <c r="K22" s="112" t="s">
        <v>115</v>
      </c>
      <c r="L22" s="113"/>
      <c r="M22" s="34"/>
      <c r="N22" s="32"/>
      <c r="O22" s="26"/>
      <c r="P22" s="26"/>
      <c r="Q22" s="26"/>
      <c r="R22" s="28"/>
      <c r="S22" s="26"/>
      <c r="T22" s="26"/>
      <c r="U22" s="29"/>
      <c r="V22" s="26"/>
      <c r="W22" s="26"/>
      <c r="X22" s="26"/>
      <c r="Y22" s="26"/>
    </row>
    <row r="23" spans="1:25" x14ac:dyDescent="0.2">
      <c r="A23" s="28"/>
      <c r="B23" s="137"/>
      <c r="C23" s="122" t="s">
        <v>92</v>
      </c>
      <c r="D23" s="123"/>
      <c r="E23" s="30"/>
      <c r="F23" s="28"/>
      <c r="G23" s="26"/>
      <c r="H23" s="26"/>
      <c r="J23" s="32"/>
      <c r="K23" s="140">
        <f>+G21/G25</f>
        <v>0.67441888724145993</v>
      </c>
      <c r="L23" s="141"/>
      <c r="M23" s="26"/>
      <c r="O23" s="26"/>
      <c r="P23" s="26"/>
      <c r="Q23" s="26"/>
      <c r="R23" s="30"/>
      <c r="S23" s="124" t="s">
        <v>93</v>
      </c>
      <c r="T23" s="125"/>
      <c r="U23" s="29"/>
      <c r="V23" s="26"/>
      <c r="W23" s="26"/>
      <c r="X23" s="26"/>
      <c r="Y23" s="26"/>
    </row>
    <row r="24" spans="1:25" x14ac:dyDescent="0.2">
      <c r="A24" s="28"/>
      <c r="B24" s="137"/>
      <c r="C24" s="116">
        <f>+'ESTADOS FINANCIEROS'!B24</f>
        <v>338393136.03936052</v>
      </c>
      <c r="D24" s="117"/>
      <c r="E24" s="26"/>
      <c r="F24" s="30"/>
      <c r="G24" s="112" t="s">
        <v>94</v>
      </c>
      <c r="H24" s="113"/>
      <c r="I24" s="31"/>
      <c r="J24" s="32"/>
      <c r="K24" s="26"/>
      <c r="L24" s="26"/>
      <c r="M24" s="26"/>
      <c r="O24" s="26"/>
      <c r="P24" s="26"/>
      <c r="Q24" s="26"/>
      <c r="R24" s="28"/>
      <c r="S24" s="126">
        <f>+O17*O33</f>
        <v>0.15621441393999838</v>
      </c>
      <c r="T24" s="127"/>
      <c r="U24" s="29"/>
      <c r="V24" s="26"/>
      <c r="W24" s="26"/>
      <c r="X24" s="26"/>
      <c r="Y24" s="26"/>
    </row>
    <row r="25" spans="1:25" x14ac:dyDescent="0.2">
      <c r="A25" s="28"/>
      <c r="B25" s="137"/>
      <c r="C25" s="26"/>
      <c r="D25" s="26"/>
      <c r="E25" s="26"/>
      <c r="F25" s="28"/>
      <c r="G25" s="114">
        <f>+C21+C24</f>
        <v>431590941.14722556</v>
      </c>
      <c r="H25" s="115"/>
      <c r="I25" s="26"/>
      <c r="J25" s="26"/>
      <c r="K25" s="26"/>
      <c r="L25" s="26"/>
      <c r="M25" s="26"/>
      <c r="O25" s="26"/>
      <c r="P25" s="26"/>
      <c r="Q25" s="26"/>
      <c r="R25" s="28"/>
      <c r="S25" s="26"/>
      <c r="T25" s="26"/>
      <c r="U25" s="29"/>
      <c r="V25" s="26"/>
      <c r="W25" s="26"/>
      <c r="X25" s="26"/>
      <c r="Y25" s="26"/>
    </row>
    <row r="26" spans="1:25" x14ac:dyDescent="0.2">
      <c r="A26" s="28"/>
      <c r="B26" s="137"/>
      <c r="C26" s="122" t="s">
        <v>95</v>
      </c>
      <c r="D26" s="123"/>
      <c r="E26" s="30"/>
      <c r="F26" s="28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8"/>
      <c r="S26" s="36"/>
      <c r="T26" s="26"/>
      <c r="U26" s="29"/>
      <c r="V26" s="26"/>
      <c r="W26" s="26"/>
      <c r="X26" s="26"/>
      <c r="Y26" s="26"/>
    </row>
    <row r="27" spans="1:25" x14ac:dyDescent="0.2">
      <c r="A27" s="28"/>
      <c r="B27" s="137"/>
      <c r="C27" s="116">
        <f>+'ESTADOS FINANCIEROS'!B39</f>
        <v>89299047.21661675</v>
      </c>
      <c r="D27" s="117"/>
      <c r="E27" s="26"/>
      <c r="F27" s="28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8"/>
      <c r="S27" s="26"/>
      <c r="T27" s="26"/>
      <c r="U27" s="29"/>
      <c r="V27" s="26"/>
      <c r="W27" s="26"/>
      <c r="X27" s="26"/>
      <c r="Y27" s="26"/>
    </row>
    <row r="28" spans="1:25" x14ac:dyDescent="0.2">
      <c r="A28" s="28"/>
      <c r="B28" s="137"/>
      <c r="C28" s="26"/>
      <c r="D28" s="26"/>
      <c r="E28" s="26"/>
      <c r="F28" s="30"/>
      <c r="G28" s="112" t="s">
        <v>96</v>
      </c>
      <c r="H28" s="113"/>
      <c r="I28" s="31"/>
      <c r="J28" s="26"/>
      <c r="K28" s="26"/>
      <c r="L28" s="26"/>
      <c r="M28" s="26"/>
      <c r="N28" s="26"/>
      <c r="O28" s="26"/>
      <c r="P28" s="26"/>
      <c r="Q28" s="26"/>
      <c r="R28" s="28"/>
      <c r="S28" s="26"/>
      <c r="T28" s="26"/>
      <c r="U28" s="29"/>
      <c r="V28" s="26"/>
      <c r="W28" s="26"/>
      <c r="X28" s="26"/>
      <c r="Y28" s="26"/>
    </row>
    <row r="29" spans="1:25" x14ac:dyDescent="0.2">
      <c r="A29" s="28"/>
      <c r="B29" s="137"/>
      <c r="C29" s="122" t="s">
        <v>97</v>
      </c>
      <c r="D29" s="123"/>
      <c r="E29" s="30"/>
      <c r="F29" s="28"/>
      <c r="G29" s="114">
        <f>+C27+C30</f>
        <v>131689158.17055945</v>
      </c>
      <c r="H29" s="115"/>
      <c r="J29" s="28"/>
      <c r="K29" s="26"/>
      <c r="L29" s="26"/>
      <c r="M29" s="26"/>
      <c r="N29" s="26"/>
      <c r="O29" s="26"/>
      <c r="P29" s="26"/>
      <c r="Q29" s="26"/>
      <c r="R29" s="28"/>
      <c r="S29" s="26"/>
      <c r="T29" s="26"/>
      <c r="U29" s="29"/>
      <c r="V29" s="26"/>
      <c r="W29" s="26"/>
      <c r="X29" s="26"/>
      <c r="Y29" s="26"/>
    </row>
    <row r="30" spans="1:25" x14ac:dyDescent="0.2">
      <c r="A30" s="28"/>
      <c r="B30" s="138"/>
      <c r="C30" s="116">
        <f>+'ESTADOS FINANCIEROS'!B45</f>
        <v>42390110.953942701</v>
      </c>
      <c r="D30" s="117"/>
      <c r="E30" s="26"/>
      <c r="G30" s="26"/>
      <c r="H30" s="26"/>
      <c r="J30" s="31"/>
      <c r="K30" s="112" t="s">
        <v>98</v>
      </c>
      <c r="L30" s="113"/>
      <c r="M30" s="30"/>
      <c r="N30" s="26"/>
      <c r="O30" s="26"/>
      <c r="P30" s="26"/>
      <c r="Q30" s="26"/>
      <c r="R30" s="28"/>
      <c r="S30" s="26"/>
      <c r="T30" s="26"/>
      <c r="U30" s="29"/>
      <c r="V30" s="26"/>
      <c r="W30" s="26"/>
      <c r="X30" s="26"/>
      <c r="Y30" s="26"/>
    </row>
    <row r="31" spans="1:25" x14ac:dyDescent="0.2">
      <c r="A31" s="32"/>
      <c r="H31" s="26"/>
      <c r="J31" s="32"/>
      <c r="K31" s="118">
        <f>+G29+G33</f>
        <v>431590941.14722556</v>
      </c>
      <c r="L31" s="119"/>
      <c r="N31" s="28"/>
      <c r="O31" s="26"/>
      <c r="P31" s="26"/>
      <c r="Q31" s="26"/>
      <c r="R31" s="28"/>
      <c r="S31" s="26"/>
      <c r="T31" s="26"/>
      <c r="U31" s="29"/>
      <c r="V31" s="26"/>
      <c r="W31" s="26"/>
      <c r="X31" s="26"/>
      <c r="Y31" s="26"/>
    </row>
    <row r="32" spans="1:25" x14ac:dyDescent="0.2">
      <c r="A32" s="32"/>
      <c r="G32" s="112" t="s">
        <v>41</v>
      </c>
      <c r="H32" s="113"/>
      <c r="I32" s="31"/>
      <c r="J32" s="28"/>
      <c r="K32" s="26"/>
      <c r="L32" s="26"/>
      <c r="N32" s="31"/>
      <c r="O32" s="128" t="s">
        <v>99</v>
      </c>
      <c r="P32" s="129"/>
      <c r="Q32" s="30"/>
      <c r="R32" s="28"/>
      <c r="S32" s="26"/>
      <c r="T32" s="26"/>
      <c r="U32" s="29"/>
      <c r="V32" s="26"/>
      <c r="W32" s="26"/>
      <c r="X32" s="26"/>
      <c r="Y32" s="26"/>
    </row>
    <row r="33" spans="1:25" x14ac:dyDescent="0.2">
      <c r="A33" s="32"/>
      <c r="G33" s="114">
        <f>+'ESTADOS FINANCIEROS'!B53</f>
        <v>299901782.97666609</v>
      </c>
      <c r="H33" s="115"/>
      <c r="I33" s="26"/>
      <c r="J33" s="26"/>
      <c r="K33" s="26"/>
      <c r="L33" s="26"/>
      <c r="N33" s="32"/>
      <c r="O33" s="120">
        <f>+K31/K35</f>
        <v>1.4391076200464121</v>
      </c>
      <c r="P33" s="121"/>
      <c r="Q33" s="26"/>
      <c r="R33" s="26"/>
      <c r="S33" s="26"/>
      <c r="T33" s="26"/>
      <c r="U33" s="29"/>
      <c r="V33" s="26"/>
      <c r="W33" s="26"/>
      <c r="X33" s="26"/>
      <c r="Y33" s="26"/>
    </row>
    <row r="34" spans="1:25" x14ac:dyDescent="0.2">
      <c r="A34" s="32"/>
      <c r="H34" s="26"/>
      <c r="I34" s="26"/>
      <c r="J34" s="26"/>
      <c r="K34" s="112" t="str">
        <f>G32</f>
        <v>PATRIMONIO</v>
      </c>
      <c r="L34" s="113"/>
      <c r="M34" s="31"/>
      <c r="N34" s="28"/>
      <c r="O34" s="26"/>
      <c r="P34" s="26"/>
      <c r="Q34" s="26"/>
      <c r="R34" s="26"/>
      <c r="S34" s="26"/>
      <c r="T34" s="26"/>
      <c r="U34" s="29"/>
      <c r="V34" s="26"/>
      <c r="W34" s="26"/>
      <c r="X34" s="26"/>
      <c r="Y34" s="26"/>
    </row>
    <row r="35" spans="1:25" x14ac:dyDescent="0.2">
      <c r="A35" s="28"/>
      <c r="B35" s="26"/>
      <c r="C35" s="26"/>
      <c r="D35" s="26"/>
      <c r="E35" s="26"/>
      <c r="F35" s="26"/>
      <c r="G35" s="26"/>
      <c r="H35" s="26"/>
      <c r="I35" s="26"/>
      <c r="J35" s="26"/>
      <c r="K35" s="114">
        <f>+G33</f>
        <v>299901782.97666609</v>
      </c>
      <c r="L35" s="115"/>
      <c r="M35" s="26"/>
      <c r="N35" s="26"/>
      <c r="O35" s="26"/>
      <c r="P35" s="26"/>
      <c r="Q35" s="26"/>
      <c r="R35" s="26"/>
      <c r="S35" s="26"/>
      <c r="T35" s="26"/>
      <c r="U35" s="29"/>
      <c r="V35" s="26"/>
      <c r="W35" s="26"/>
      <c r="X35" s="26"/>
      <c r="Y35" s="26"/>
    </row>
    <row r="36" spans="1:25" x14ac:dyDescent="0.2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9"/>
      <c r="V36" s="26"/>
      <c r="W36" s="26"/>
      <c r="X36" s="26"/>
      <c r="Y36" s="26"/>
    </row>
    <row r="37" spans="1:25" x14ac:dyDescent="0.2">
      <c r="A37" s="30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4"/>
      <c r="V37" s="26"/>
      <c r="W37" s="26"/>
      <c r="X37" s="26"/>
      <c r="Y37" s="26"/>
    </row>
  </sheetData>
  <mergeCells count="47">
    <mergeCell ref="C14:D14"/>
    <mergeCell ref="A1:U1"/>
    <mergeCell ref="B4:B17"/>
    <mergeCell ref="C4:D4"/>
    <mergeCell ref="C5:D5"/>
    <mergeCell ref="C7:D7"/>
    <mergeCell ref="C8:D8"/>
    <mergeCell ref="G8:H8"/>
    <mergeCell ref="G9:H9"/>
    <mergeCell ref="C10:D10"/>
    <mergeCell ref="K10:L10"/>
    <mergeCell ref="C11:D11"/>
    <mergeCell ref="K11:L11"/>
    <mergeCell ref="G12:H12"/>
    <mergeCell ref="C13:D13"/>
    <mergeCell ref="G13:H13"/>
    <mergeCell ref="C16:D16"/>
    <mergeCell ref="O16:P16"/>
    <mergeCell ref="C17:D17"/>
    <mergeCell ref="O17:P17"/>
    <mergeCell ref="B20:B30"/>
    <mergeCell ref="C20:D20"/>
    <mergeCell ref="G20:H20"/>
    <mergeCell ref="C21:D21"/>
    <mergeCell ref="G21:H21"/>
    <mergeCell ref="K22:L22"/>
    <mergeCell ref="C23:D23"/>
    <mergeCell ref="K23:L23"/>
    <mergeCell ref="S23:T23"/>
    <mergeCell ref="C24:D24"/>
    <mergeCell ref="G24:H24"/>
    <mergeCell ref="S24:T24"/>
    <mergeCell ref="O32:P32"/>
    <mergeCell ref="O33:P33"/>
    <mergeCell ref="G25:H25"/>
    <mergeCell ref="C26:D26"/>
    <mergeCell ref="C27:D27"/>
    <mergeCell ref="G28:H28"/>
    <mergeCell ref="C29:D29"/>
    <mergeCell ref="G29:H29"/>
    <mergeCell ref="K34:L34"/>
    <mergeCell ref="K35:L35"/>
    <mergeCell ref="C30:D30"/>
    <mergeCell ref="K30:L30"/>
    <mergeCell ref="K31:L31"/>
    <mergeCell ref="G32:H32"/>
    <mergeCell ref="G33:H3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45339b-ced9-4d0d-8f64-77573914d53b" xsi:nil="true"/>
    <lcf76f155ced4ddcb4097134ff3c332f xmlns="43a3ca16-9c26-4813-b83f-4aec9927b43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282E1EDBE9234EA9E6D38F720E265F" ma:contentTypeVersion="15" ma:contentTypeDescription="Crear nuevo documento." ma:contentTypeScope="" ma:versionID="b31c7aa9eaf043a08b87120b3c4916e3">
  <xsd:schema xmlns:xsd="http://www.w3.org/2001/XMLSchema" xmlns:xs="http://www.w3.org/2001/XMLSchema" xmlns:p="http://schemas.microsoft.com/office/2006/metadata/properties" xmlns:ns2="cb45339b-ced9-4d0d-8f64-77573914d53b" xmlns:ns3="43a3ca16-9c26-4813-b83f-4aec9927b43f" targetNamespace="http://schemas.microsoft.com/office/2006/metadata/properties" ma:root="true" ma:fieldsID="3533d065b04d75c457075bc55f1f5315" ns2:_="" ns3:_="">
    <xsd:import namespace="cb45339b-ced9-4d0d-8f64-77573914d53b"/>
    <xsd:import namespace="43a3ca16-9c26-4813-b83f-4aec9927b43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45339b-ced9-4d0d-8f64-77573914d5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f40a149-578b-41a1-8845-c88bc1831770}" ma:internalName="TaxCatchAll" ma:showField="CatchAllData" ma:web="cb45339b-ced9-4d0d-8f64-77573914d5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a3ca16-9c26-4813-b83f-4aec9927b4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D0BF68-4D87-4141-9325-84325959BF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D2A24-BE67-4B39-98CB-A7725F129060}">
  <ds:schemaRefs>
    <ds:schemaRef ds:uri="http://schemas.microsoft.com/office/2006/metadata/properties"/>
    <ds:schemaRef ds:uri="http://schemas.microsoft.com/office/infopath/2007/PartnerControls"/>
    <ds:schemaRef ds:uri="cb45339b-ced9-4d0d-8f64-77573914d53b"/>
    <ds:schemaRef ds:uri="43a3ca16-9c26-4813-b83f-4aec9927b43f"/>
  </ds:schemaRefs>
</ds:datastoreItem>
</file>

<file path=customXml/itemProps3.xml><?xml version="1.0" encoding="utf-8"?>
<ds:datastoreItem xmlns:ds="http://schemas.openxmlformats.org/officeDocument/2006/customXml" ds:itemID="{2F9D3727-55AD-442E-8C56-FA1A4E253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45339b-ced9-4d0d-8f64-77573914d53b"/>
    <ds:schemaRef ds:uri="43a3ca16-9c26-4813-b83f-4aec9927b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ESTADOS FINANCIEROS</vt:lpstr>
      <vt:lpstr>INDICADORES 2023-2024</vt:lpstr>
      <vt:lpstr>Dupont 2024</vt:lpstr>
      <vt:lpstr>Dupont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MAURICIO REYES GIRALDO</dc:creator>
  <cp:keywords/>
  <dc:description/>
  <cp:lastModifiedBy>Usuario</cp:lastModifiedBy>
  <cp:revision/>
  <dcterms:created xsi:type="dcterms:W3CDTF">2017-07-25T20:43:21Z</dcterms:created>
  <dcterms:modified xsi:type="dcterms:W3CDTF">2025-05-29T23:27:19Z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0x01010049282E1EDBE9234EA9E6D38F720E265F</vt:lpwstr>
  </property>
  <property fmtid="{D5CDD505-2E9C-101B-9397-08002B2CF9AE}" pid="3" name="MediaServiceImageTags">
    <vt:lpwstr/>
  </property>
</Properties>
</file>