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RA MARGARITA\Desktop\Diseño curricular Supervision en procesos de Confección Virtual\"/>
    </mc:Choice>
  </mc:AlternateContent>
  <workbookProtection workbookPassword="C71F" lockStructure="1"/>
  <bookViews>
    <workbookView xWindow="0" yWindow="0" windowWidth="20490" windowHeight="7155" tabRatio="699"/>
  </bookViews>
  <sheets>
    <sheet name="Datos" sheetId="1" r:id="rId1"/>
    <sheet name="Desperdicios por corte" sheetId="4" r:id="rId2"/>
    <sheet name="Metodos" sheetId="2" r:id="rId3"/>
    <sheet name="Pañoleta ppal" sheetId="3" r:id="rId4"/>
    <sheet name="Pañoleta 2" sheetId="6" r:id="rId5"/>
    <sheet name="Suposiciones" sheetId="5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C23" i="1"/>
  <c r="B15" i="1" l="1"/>
  <c r="B5" i="3" s="1"/>
  <c r="B13" i="3" s="1"/>
  <c r="B13" i="1"/>
  <c r="G5" i="4" s="1"/>
  <c r="I5" i="4" s="1"/>
  <c r="C22" i="1"/>
  <c r="E2" i="3" s="1"/>
  <c r="F11" i="3" s="1"/>
  <c r="E3" i="6"/>
  <c r="C24" i="1"/>
  <c r="E4" i="6" s="1"/>
  <c r="C25" i="1"/>
  <c r="F5" i="2" s="1"/>
  <c r="D4" i="4"/>
  <c r="G4" i="4" s="1"/>
  <c r="E4" i="4"/>
  <c r="F4" i="4" s="1"/>
  <c r="C4" i="4"/>
  <c r="E3" i="4"/>
  <c r="G3" i="4" s="1"/>
  <c r="E7" i="4"/>
  <c r="B7" i="4" s="1"/>
  <c r="E6" i="4"/>
  <c r="F6" i="4" s="1"/>
  <c r="E5" i="4"/>
  <c r="F5" i="4" s="1"/>
  <c r="F4" i="1"/>
  <c r="B3" i="4" s="1"/>
  <c r="D3" i="4" s="1"/>
  <c r="B5" i="6"/>
  <c r="B36" i="6" s="1"/>
  <c r="B23" i="6"/>
  <c r="B6" i="6"/>
  <c r="Q11" i="3"/>
  <c r="B6" i="3"/>
  <c r="F10" i="1"/>
  <c r="C5" i="4"/>
  <c r="C9" i="4" s="1"/>
  <c r="C3" i="4"/>
  <c r="C7" i="4"/>
  <c r="D6" i="4"/>
  <c r="C6" i="4"/>
  <c r="D5" i="4"/>
  <c r="F5" i="1"/>
  <c r="B4" i="3" s="1"/>
  <c r="B64" i="6"/>
  <c r="B58" i="6"/>
  <c r="B61" i="6"/>
  <c r="F7" i="1" l="1"/>
  <c r="B2" i="3" s="1"/>
  <c r="C80" i="3" s="1"/>
  <c r="G6" i="4"/>
  <c r="B14" i="3"/>
  <c r="B73" i="6"/>
  <c r="B75" i="6"/>
  <c r="B43" i="6"/>
  <c r="B79" i="6"/>
  <c r="B60" i="6"/>
  <c r="B44" i="6"/>
  <c r="E5" i="3"/>
  <c r="E5" i="6"/>
  <c r="C26" i="1"/>
  <c r="J5" i="4"/>
  <c r="H5" i="4"/>
  <c r="K5" i="4" s="1"/>
  <c r="B56" i="6"/>
  <c r="B40" i="6"/>
  <c r="B17" i="6"/>
  <c r="B33" i="6"/>
  <c r="B15" i="6"/>
  <c r="B27" i="6"/>
  <c r="B20" i="6"/>
  <c r="B78" i="6"/>
  <c r="F7" i="4"/>
  <c r="E2" i="6"/>
  <c r="F2" i="2"/>
  <c r="F3" i="4"/>
  <c r="B9" i="4"/>
  <c r="D7" i="4"/>
  <c r="G7" i="4" s="1"/>
  <c r="I7" i="4" s="1"/>
  <c r="J7" i="4" s="1"/>
  <c r="I4" i="4"/>
  <c r="J4" i="4" s="1"/>
  <c r="H4" i="4"/>
  <c r="K4" i="4" s="1"/>
  <c r="B54" i="6"/>
  <c r="B34" i="6"/>
  <c r="B69" i="6"/>
  <c r="B18" i="6"/>
  <c r="B22" i="6"/>
  <c r="B49" i="6"/>
  <c r="F4" i="2"/>
  <c r="B16" i="6"/>
  <c r="B58" i="3"/>
  <c r="B50" i="6"/>
  <c r="E4" i="3"/>
  <c r="B37" i="6"/>
  <c r="B55" i="6"/>
  <c r="B35" i="6"/>
  <c r="B67" i="6"/>
  <c r="B30" i="6"/>
  <c r="B12" i="6"/>
  <c r="B14" i="6"/>
  <c r="B74" i="6"/>
  <c r="B52" i="6"/>
  <c r="B38" i="6"/>
  <c r="B73" i="3"/>
  <c r="B30" i="3"/>
  <c r="B76" i="3"/>
  <c r="B47" i="3"/>
  <c r="B63" i="3"/>
  <c r="B38" i="3"/>
  <c r="B19" i="3"/>
  <c r="B79" i="3"/>
  <c r="B75" i="3"/>
  <c r="B41" i="3"/>
  <c r="B39" i="3"/>
  <c r="B57" i="3"/>
  <c r="B54" i="3"/>
  <c r="B29" i="3"/>
  <c r="B52" i="3"/>
  <c r="B74" i="3"/>
  <c r="I3" i="4"/>
  <c r="J3" i="4" s="1"/>
  <c r="H3" i="4"/>
  <c r="K3" i="4" s="1"/>
  <c r="B37" i="3"/>
  <c r="B50" i="3"/>
  <c r="B70" i="3"/>
  <c r="B23" i="3"/>
  <c r="B28" i="3"/>
  <c r="B24" i="3"/>
  <c r="B60" i="3"/>
  <c r="B15" i="3"/>
  <c r="B78" i="3"/>
  <c r="B32" i="6"/>
  <c r="B71" i="6"/>
  <c r="B68" i="6"/>
  <c r="B53" i="6"/>
  <c r="B59" i="6"/>
  <c r="B41" i="6"/>
  <c r="B65" i="6"/>
  <c r="B72" i="6"/>
  <c r="B57" i="6"/>
  <c r="B24" i="6"/>
  <c r="B28" i="6"/>
  <c r="B21" i="6"/>
  <c r="B47" i="6"/>
  <c r="B32" i="3"/>
  <c r="B62" i="6"/>
  <c r="B22" i="3"/>
  <c r="B62" i="3"/>
  <c r="B66" i="3"/>
  <c r="B31" i="6"/>
  <c r="B59" i="3"/>
  <c r="B16" i="3"/>
  <c r="B18" i="3"/>
  <c r="B64" i="3"/>
  <c r="B61" i="3"/>
  <c r="B45" i="6"/>
  <c r="B45" i="3"/>
  <c r="B43" i="3"/>
  <c r="B65" i="3"/>
  <c r="B33" i="3"/>
  <c r="B67" i="3"/>
  <c r="B71" i="3"/>
  <c r="B77" i="3"/>
  <c r="B17" i="3"/>
  <c r="B36" i="3"/>
  <c r="B34" i="3"/>
  <c r="B25" i="3"/>
  <c r="B68" i="3"/>
  <c r="B27" i="3"/>
  <c r="B56" i="3"/>
  <c r="B44" i="3"/>
  <c r="B53" i="3"/>
  <c r="B42" i="6"/>
  <c r="B11" i="6"/>
  <c r="B19" i="6"/>
  <c r="B63" i="6"/>
  <c r="B76" i="6"/>
  <c r="B70" i="6"/>
  <c r="B48" i="6"/>
  <c r="B66" i="6"/>
  <c r="B46" i="6"/>
  <c r="B77" i="6"/>
  <c r="B80" i="6"/>
  <c r="B26" i="6"/>
  <c r="B31" i="3"/>
  <c r="B80" i="3"/>
  <c r="B13" i="6"/>
  <c r="B39" i="6"/>
  <c r="B49" i="3"/>
  <c r="B21" i="3"/>
  <c r="B51" i="6"/>
  <c r="B25" i="6"/>
  <c r="B69" i="3"/>
  <c r="B40" i="3"/>
  <c r="B11" i="3"/>
  <c r="B48" i="3"/>
  <c r="B46" i="3"/>
  <c r="B29" i="6"/>
  <c r="B20" i="3"/>
  <c r="B35" i="3"/>
  <c r="B26" i="3"/>
  <c r="B51" i="3"/>
  <c r="B42" i="3"/>
  <c r="B3" i="3"/>
  <c r="B55" i="3"/>
  <c r="B12" i="3"/>
  <c r="B72" i="3"/>
  <c r="C12" i="3"/>
  <c r="F12" i="3" s="1"/>
  <c r="L11" i="3"/>
  <c r="C1" i="2"/>
  <c r="B4" i="6"/>
  <c r="C2" i="2"/>
  <c r="C3" i="2"/>
  <c r="E1" i="6"/>
  <c r="F1" i="2"/>
  <c r="E1" i="3"/>
  <c r="F3" i="2"/>
  <c r="E3" i="3"/>
  <c r="I6" i="4"/>
  <c r="J6" i="4" s="1"/>
  <c r="H6" i="4"/>
  <c r="K6" i="4" s="1"/>
  <c r="C19" i="3" l="1"/>
  <c r="L19" i="3" s="1"/>
  <c r="M19" i="3" s="1"/>
  <c r="C72" i="3"/>
  <c r="E72" i="3" s="1"/>
  <c r="C51" i="3"/>
  <c r="L51" i="3" s="1"/>
  <c r="C56" i="3"/>
  <c r="L56" i="3" s="1"/>
  <c r="C14" i="3"/>
  <c r="C60" i="3"/>
  <c r="D60" i="3" s="1"/>
  <c r="C67" i="3"/>
  <c r="D67" i="3" s="1"/>
  <c r="C78" i="3"/>
  <c r="E78" i="3" s="1"/>
  <c r="C74" i="3"/>
  <c r="E74" i="3" s="1"/>
  <c r="C62" i="3"/>
  <c r="F62" i="3" s="1"/>
  <c r="C63" i="3"/>
  <c r="L63" i="3" s="1"/>
  <c r="C66" i="3"/>
  <c r="E66" i="3" s="1"/>
  <c r="C48" i="3"/>
  <c r="J48" i="3" s="1"/>
  <c r="K48" i="3" s="1"/>
  <c r="C53" i="3"/>
  <c r="C17" i="3"/>
  <c r="L17" i="3" s="1"/>
  <c r="C29" i="3"/>
  <c r="L29" i="3" s="1"/>
  <c r="M29" i="3" s="1"/>
  <c r="C38" i="3"/>
  <c r="D38" i="3" s="1"/>
  <c r="E38" i="3" s="1"/>
  <c r="C61" i="3"/>
  <c r="E61" i="3" s="1"/>
  <c r="C70" i="3"/>
  <c r="G70" i="3" s="1"/>
  <c r="C73" i="3"/>
  <c r="L73" i="3" s="1"/>
  <c r="C77" i="3"/>
  <c r="M77" i="3" s="1"/>
  <c r="C42" i="3"/>
  <c r="F42" i="3" s="1"/>
  <c r="G42" i="3" s="1"/>
  <c r="C44" i="3"/>
  <c r="D44" i="3" s="1"/>
  <c r="E44" i="3" s="1"/>
  <c r="C22" i="3"/>
  <c r="L22" i="3" s="1"/>
  <c r="M22" i="3" s="1"/>
  <c r="C37" i="3"/>
  <c r="L37" i="3" s="1"/>
  <c r="M37" i="3" s="1"/>
  <c r="C57" i="3"/>
  <c r="D57" i="3" s="1"/>
  <c r="E57" i="3" s="1"/>
  <c r="C58" i="3"/>
  <c r="F58" i="3" s="1"/>
  <c r="G58" i="3" s="1"/>
  <c r="C35" i="3"/>
  <c r="L35" i="3" s="1"/>
  <c r="M35" i="3" s="1"/>
  <c r="C33" i="3"/>
  <c r="L33" i="3" s="1"/>
  <c r="M33" i="3" s="1"/>
  <c r="C16" i="3"/>
  <c r="F16" i="3" s="1"/>
  <c r="G16" i="3" s="1"/>
  <c r="C24" i="3"/>
  <c r="D24" i="3" s="1"/>
  <c r="E24" i="3" s="1"/>
  <c r="C59" i="3"/>
  <c r="G59" i="3" s="1"/>
  <c r="C41" i="3"/>
  <c r="D41" i="3" s="1"/>
  <c r="C30" i="3"/>
  <c r="F30" i="3" s="1"/>
  <c r="G30" i="3" s="1"/>
  <c r="C54" i="3"/>
  <c r="D54" i="3" s="1"/>
  <c r="E54" i="3" s="1"/>
  <c r="C46" i="3"/>
  <c r="D46" i="3" s="1"/>
  <c r="E46" i="3" s="1"/>
  <c r="C50" i="3"/>
  <c r="D50" i="3" s="1"/>
  <c r="E50" i="3" s="1"/>
  <c r="C75" i="3"/>
  <c r="M75" i="3" s="1"/>
  <c r="C20" i="3"/>
  <c r="D20" i="3" s="1"/>
  <c r="C25" i="3"/>
  <c r="F25" i="3" s="1"/>
  <c r="G25" i="3" s="1"/>
  <c r="C28" i="3"/>
  <c r="F28" i="3" s="1"/>
  <c r="G28" i="3" s="1"/>
  <c r="C76" i="3"/>
  <c r="F76" i="3" s="1"/>
  <c r="C47" i="3"/>
  <c r="L47" i="3" s="1"/>
  <c r="C40" i="3"/>
  <c r="D40" i="3" s="1"/>
  <c r="E40" i="3" s="1"/>
  <c r="C15" i="3"/>
  <c r="L15" i="3" s="1"/>
  <c r="M15" i="3" s="1"/>
  <c r="C65" i="3"/>
  <c r="M65" i="3" s="1"/>
  <c r="C68" i="3"/>
  <c r="G68" i="3" s="1"/>
  <c r="C64" i="3"/>
  <c r="G64" i="3" s="1"/>
  <c r="C26" i="3"/>
  <c r="L26" i="3" s="1"/>
  <c r="C31" i="3"/>
  <c r="D31" i="3" s="1"/>
  <c r="C27" i="3"/>
  <c r="L27" i="3" s="1"/>
  <c r="M27" i="3" s="1"/>
  <c r="C18" i="3"/>
  <c r="D18" i="3" s="1"/>
  <c r="C32" i="3"/>
  <c r="C39" i="3"/>
  <c r="C71" i="3"/>
  <c r="L71" i="3" s="1"/>
  <c r="C79" i="3"/>
  <c r="M79" i="3" s="1"/>
  <c r="C55" i="3"/>
  <c r="D55" i="3" s="1"/>
  <c r="E55" i="3" s="1"/>
  <c r="C23" i="3"/>
  <c r="L23" i="3" s="1"/>
  <c r="M23" i="3" s="1"/>
  <c r="C43" i="3"/>
  <c r="C13" i="3"/>
  <c r="L13" i="3" s="1"/>
  <c r="M13" i="3" s="1"/>
  <c r="C69" i="3"/>
  <c r="C21" i="3"/>
  <c r="C34" i="3"/>
  <c r="D34" i="3" s="1"/>
  <c r="C49" i="3"/>
  <c r="L49" i="3" s="1"/>
  <c r="C36" i="3"/>
  <c r="D36" i="3" s="1"/>
  <c r="E36" i="3" s="1"/>
  <c r="C45" i="3"/>
  <c r="L45" i="3" s="1"/>
  <c r="C52" i="3"/>
  <c r="D52" i="3" s="1"/>
  <c r="E52" i="3" s="1"/>
  <c r="L4" i="4"/>
  <c r="M4" i="4" s="1"/>
  <c r="L5" i="4"/>
  <c r="L69" i="3"/>
  <c r="L25" i="3"/>
  <c r="M25" i="3" s="1"/>
  <c r="L28" i="3"/>
  <c r="M28" i="3" s="1"/>
  <c r="L57" i="3"/>
  <c r="M57" i="3" s="1"/>
  <c r="L39" i="3"/>
  <c r="M39" i="3" s="1"/>
  <c r="M61" i="3"/>
  <c r="L67" i="3"/>
  <c r="L21" i="3"/>
  <c r="M21" i="3" s="1"/>
  <c r="L41" i="3"/>
  <c r="M41" i="3" s="1"/>
  <c r="J57" i="3"/>
  <c r="E6" i="6"/>
  <c r="J40" i="3"/>
  <c r="K40" i="3" s="1"/>
  <c r="J31" i="3"/>
  <c r="K31" i="3" s="1"/>
  <c r="J35" i="3"/>
  <c r="K35" i="3" s="1"/>
  <c r="J20" i="3"/>
  <c r="K20" i="3" s="1"/>
  <c r="J21" i="3"/>
  <c r="K21" i="3" s="1"/>
  <c r="H7" i="4"/>
  <c r="K7" i="4" s="1"/>
  <c r="L7" i="4" s="1"/>
  <c r="M59" i="3"/>
  <c r="F57" i="3"/>
  <c r="G57" i="3" s="1"/>
  <c r="L75" i="3"/>
  <c r="M47" i="3"/>
  <c r="J25" i="3"/>
  <c r="K25" i="3" s="1"/>
  <c r="M71" i="3"/>
  <c r="M45" i="3"/>
  <c r="J23" i="3"/>
  <c r="K23" i="3" s="1"/>
  <c r="J79" i="3"/>
  <c r="M49" i="3"/>
  <c r="F39" i="3"/>
  <c r="G39" i="3" s="1"/>
  <c r="M73" i="3"/>
  <c r="L31" i="3"/>
  <c r="M31" i="3" s="1"/>
  <c r="K79" i="3"/>
  <c r="M17" i="3"/>
  <c r="M69" i="3"/>
  <c r="L53" i="3"/>
  <c r="M53" i="3" s="1"/>
  <c r="L79" i="3"/>
  <c r="L61" i="3"/>
  <c r="J51" i="3"/>
  <c r="K51" i="3" s="1"/>
  <c r="K77" i="3"/>
  <c r="L65" i="3"/>
  <c r="L55" i="3"/>
  <c r="M55" i="3" s="1"/>
  <c r="M67" i="3"/>
  <c r="M51" i="3"/>
  <c r="L59" i="3"/>
  <c r="L77" i="3"/>
  <c r="M63" i="3"/>
  <c r="F21" i="3"/>
  <c r="G21" i="3" s="1"/>
  <c r="L43" i="3"/>
  <c r="M43" i="3" s="1"/>
  <c r="J43" i="3"/>
  <c r="K43" i="3" s="1"/>
  <c r="J34" i="3"/>
  <c r="K34" i="3" s="1"/>
  <c r="J70" i="3"/>
  <c r="K80" i="3"/>
  <c r="H58" i="3"/>
  <c r="I58" i="3" s="1"/>
  <c r="J45" i="3"/>
  <c r="K45" i="3" s="1"/>
  <c r="J65" i="3"/>
  <c r="J75" i="3"/>
  <c r="J11" i="3"/>
  <c r="J22" i="3"/>
  <c r="K22" i="3" s="1"/>
  <c r="K65" i="3"/>
  <c r="J54" i="3"/>
  <c r="K54" i="3" s="1"/>
  <c r="J67" i="3"/>
  <c r="J47" i="3"/>
  <c r="K47" i="3" s="1"/>
  <c r="K75" i="3"/>
  <c r="J49" i="3"/>
  <c r="K49" i="3" s="1"/>
  <c r="J73" i="3"/>
  <c r="J17" i="3"/>
  <c r="K17" i="3" s="1"/>
  <c r="J30" i="3"/>
  <c r="K30" i="3" s="1"/>
  <c r="K63" i="3"/>
  <c r="J61" i="3"/>
  <c r="J69" i="3"/>
  <c r="J13" i="3"/>
  <c r="K13" i="3" s="1"/>
  <c r="K57" i="3"/>
  <c r="J41" i="3"/>
  <c r="K41" i="3" s="1"/>
  <c r="J37" i="3"/>
  <c r="K37" i="3" s="1"/>
  <c r="K61" i="3"/>
  <c r="K71" i="3"/>
  <c r="K69" i="3"/>
  <c r="J39" i="3"/>
  <c r="K39" i="3" s="1"/>
  <c r="J32" i="3"/>
  <c r="K32" i="3" s="1"/>
  <c r="K62" i="3"/>
  <c r="J68" i="3"/>
  <c r="J72" i="3"/>
  <c r="K66" i="3"/>
  <c r="J71" i="3"/>
  <c r="J53" i="3"/>
  <c r="K53" i="3" s="1"/>
  <c r="J55" i="3"/>
  <c r="K55" i="3" s="1"/>
  <c r="J29" i="3"/>
  <c r="K29" i="3" s="1"/>
  <c r="J77" i="3"/>
  <c r="J59" i="3"/>
  <c r="J63" i="3"/>
  <c r="K73" i="3"/>
  <c r="K59" i="3"/>
  <c r="J19" i="3"/>
  <c r="K19" i="3" s="1"/>
  <c r="K67" i="3"/>
  <c r="J27" i="3"/>
  <c r="K27" i="3" s="1"/>
  <c r="J33" i="3"/>
  <c r="K33" i="3" s="1"/>
  <c r="J24" i="3"/>
  <c r="K24" i="3" s="1"/>
  <c r="L58" i="3"/>
  <c r="M58" i="3" s="1"/>
  <c r="J58" i="3"/>
  <c r="K58" i="3" s="1"/>
  <c r="M76" i="3"/>
  <c r="L76" i="3"/>
  <c r="L16" i="3"/>
  <c r="M16" i="3" s="1"/>
  <c r="L3" i="4"/>
  <c r="M3" i="4" s="1"/>
  <c r="J76" i="3"/>
  <c r="K76" i="3"/>
  <c r="J15" i="3"/>
  <c r="K15" i="3" s="1"/>
  <c r="G12" i="3"/>
  <c r="L6" i="4"/>
  <c r="M6" i="4" s="1"/>
  <c r="D39" i="3"/>
  <c r="E39" i="3" s="1"/>
  <c r="D21" i="3"/>
  <c r="E21" i="3" s="1"/>
  <c r="D16" i="3"/>
  <c r="E16" i="3" s="1"/>
  <c r="L12" i="3"/>
  <c r="M12" i="3" s="1"/>
  <c r="J12" i="3"/>
  <c r="K12" i="3" s="1"/>
  <c r="L62" i="3"/>
  <c r="L68" i="3"/>
  <c r="L30" i="3"/>
  <c r="M30" i="3" s="1"/>
  <c r="J26" i="3"/>
  <c r="K26" i="3" s="1"/>
  <c r="M62" i="3"/>
  <c r="L40" i="3"/>
  <c r="M40" i="3" s="1"/>
  <c r="L78" i="3"/>
  <c r="L80" i="3"/>
  <c r="L38" i="3"/>
  <c r="M38" i="3" s="1"/>
  <c r="L52" i="3"/>
  <c r="M52" i="3" s="1"/>
  <c r="L64" i="3"/>
  <c r="M68" i="3"/>
  <c r="M80" i="3"/>
  <c r="K74" i="3"/>
  <c r="L74" i="3"/>
  <c r="L50" i="3"/>
  <c r="M50" i="3" s="1"/>
  <c r="M64" i="3"/>
  <c r="J66" i="3"/>
  <c r="M66" i="3"/>
  <c r="L42" i="3"/>
  <c r="M42" i="3" s="1"/>
  <c r="L70" i="3"/>
  <c r="L72" i="3"/>
  <c r="M26" i="3"/>
  <c r="L24" i="3"/>
  <c r="M24" i="3" s="1"/>
  <c r="L54" i="3"/>
  <c r="M54" i="3" s="1"/>
  <c r="J28" i="3"/>
  <c r="K28" i="3" s="1"/>
  <c r="K70" i="3"/>
  <c r="K72" i="3"/>
  <c r="L32" i="3"/>
  <c r="M32" i="3" s="1"/>
  <c r="L46" i="3"/>
  <c r="M46" i="3" s="1"/>
  <c r="L18" i="3"/>
  <c r="M18" i="3" s="1"/>
  <c r="M56" i="3"/>
  <c r="M70" i="3"/>
  <c r="L48" i="3"/>
  <c r="M48" i="3" s="1"/>
  <c r="K60" i="3"/>
  <c r="L60" i="3"/>
  <c r="L14" i="3"/>
  <c r="M14" i="3" s="1"/>
  <c r="L34" i="3"/>
  <c r="M34" i="3" s="1"/>
  <c r="M72" i="3"/>
  <c r="L66" i="3"/>
  <c r="M74" i="3"/>
  <c r="L36" i="3"/>
  <c r="M36" i="3" s="1"/>
  <c r="M60" i="3"/>
  <c r="M78" i="3"/>
  <c r="L44" i="3"/>
  <c r="M44" i="3" s="1"/>
  <c r="L20" i="3"/>
  <c r="M20" i="3" s="1"/>
  <c r="J74" i="3"/>
  <c r="K68" i="3"/>
  <c r="J44" i="3"/>
  <c r="K44" i="3" s="1"/>
  <c r="J60" i="3"/>
  <c r="J62" i="3"/>
  <c r="J50" i="3"/>
  <c r="K50" i="3" s="1"/>
  <c r="J18" i="3"/>
  <c r="K18" i="3" s="1"/>
  <c r="J42" i="3"/>
  <c r="K42" i="3" s="1"/>
  <c r="J52" i="3"/>
  <c r="K52" i="3" s="1"/>
  <c r="J38" i="3"/>
  <c r="K38" i="3" s="1"/>
  <c r="J14" i="3"/>
  <c r="K14" i="3" s="1"/>
  <c r="J80" i="3"/>
  <c r="J16" i="3"/>
  <c r="K16" i="3" s="1"/>
  <c r="J56" i="3"/>
  <c r="K56" i="3" s="1"/>
  <c r="H12" i="3"/>
  <c r="I12" i="3" s="1"/>
  <c r="H11" i="3"/>
  <c r="I59" i="3"/>
  <c r="B41" i="2"/>
  <c r="B34" i="2"/>
  <c r="B46" i="2"/>
  <c r="B55" i="2"/>
  <c r="B58" i="2"/>
  <c r="B48" i="2"/>
  <c r="B20" i="2"/>
  <c r="B28" i="2"/>
  <c r="B44" i="2"/>
  <c r="B56" i="2"/>
  <c r="B11" i="2"/>
  <c r="B32" i="2"/>
  <c r="B16" i="2"/>
  <c r="B54" i="2"/>
  <c r="B31" i="2"/>
  <c r="B57" i="2"/>
  <c r="B13" i="2"/>
  <c r="B33" i="2"/>
  <c r="B35" i="2"/>
  <c r="B22" i="2"/>
  <c r="B43" i="2"/>
  <c r="B47" i="2"/>
  <c r="B37" i="2"/>
  <c r="B53" i="2"/>
  <c r="B19" i="2"/>
  <c r="B24" i="2"/>
  <c r="B49" i="2"/>
  <c r="B52" i="2"/>
  <c r="B42" i="2"/>
  <c r="B26" i="2"/>
  <c r="B25" i="2"/>
  <c r="B8" i="2"/>
  <c r="B61" i="2"/>
  <c r="B50" i="2"/>
  <c r="B45" i="2"/>
  <c r="B30" i="2"/>
  <c r="B14" i="2"/>
  <c r="B9" i="2"/>
  <c r="B59" i="2"/>
  <c r="B39" i="2"/>
  <c r="B27" i="2"/>
  <c r="B21" i="2"/>
  <c r="B38" i="2"/>
  <c r="B12" i="2"/>
  <c r="B60" i="2"/>
  <c r="B23" i="2"/>
  <c r="B36" i="2"/>
  <c r="B15" i="2"/>
  <c r="B10" i="2"/>
  <c r="B17" i="2"/>
  <c r="H59" i="3"/>
  <c r="D42" i="3"/>
  <c r="E42" i="3" s="1"/>
  <c r="D12" i="3"/>
  <c r="D11" i="3"/>
  <c r="E6" i="3"/>
  <c r="H38" i="3"/>
  <c r="I38" i="3" s="1"/>
  <c r="H42" i="3"/>
  <c r="I42" i="3" s="1"/>
  <c r="H49" i="3"/>
  <c r="I49" i="3" s="1"/>
  <c r="H21" i="3"/>
  <c r="I21" i="3" s="1"/>
  <c r="H57" i="3"/>
  <c r="I57" i="3" s="1"/>
  <c r="H16" i="3"/>
  <c r="I16" i="3" s="1"/>
  <c r="H29" i="3"/>
  <c r="I29" i="3" s="1"/>
  <c r="H39" i="3"/>
  <c r="I39" i="3" s="1"/>
  <c r="H76" i="3"/>
  <c r="I76" i="3"/>
  <c r="F43" i="3"/>
  <c r="G43" i="3" s="1"/>
  <c r="H43" i="3"/>
  <c r="I43" i="3" s="1"/>
  <c r="D43" i="3"/>
  <c r="E43" i="3" s="1"/>
  <c r="I74" i="3"/>
  <c r="H74" i="3"/>
  <c r="H33" i="3"/>
  <c r="I33" i="3" s="1"/>
  <c r="D33" i="3"/>
  <c r="E33" i="3" s="1"/>
  <c r="F33" i="3"/>
  <c r="G33" i="3" s="1"/>
  <c r="H60" i="3"/>
  <c r="F60" i="3"/>
  <c r="E60" i="3"/>
  <c r="I60" i="3"/>
  <c r="H50" i="3"/>
  <c r="I50" i="3" s="1"/>
  <c r="F50" i="3"/>
  <c r="G50" i="3" s="1"/>
  <c r="H15" i="3"/>
  <c r="I15" i="3" s="1"/>
  <c r="D15" i="3"/>
  <c r="F15" i="3"/>
  <c r="G15" i="3" s="1"/>
  <c r="F54" i="3"/>
  <c r="G54" i="3" s="1"/>
  <c r="H54" i="3"/>
  <c r="I54" i="3" s="1"/>
  <c r="H40" i="3"/>
  <c r="I40" i="3" s="1"/>
  <c r="H30" i="3"/>
  <c r="I30" i="3" s="1"/>
  <c r="H79" i="3"/>
  <c r="I79" i="3"/>
  <c r="H25" i="3"/>
  <c r="I25" i="3" s="1"/>
  <c r="H31" i="3"/>
  <c r="I31" i="3" s="1"/>
  <c r="F31" i="3"/>
  <c r="G31" i="3" s="1"/>
  <c r="H62" i="3"/>
  <c r="E62" i="3"/>
  <c r="I62" i="3"/>
  <c r="H68" i="3"/>
  <c r="H52" i="3"/>
  <c r="I52" i="3" s="1"/>
  <c r="F52" i="3"/>
  <c r="G52" i="3" s="1"/>
  <c r="F73" i="3"/>
  <c r="G73" i="3"/>
  <c r="I73" i="3"/>
  <c r="D73" i="3"/>
  <c r="H73" i="3"/>
  <c r="D23" i="3"/>
  <c r="E23" i="3" s="1"/>
  <c r="H23" i="3"/>
  <c r="I23" i="3" s="1"/>
  <c r="F23" i="3"/>
  <c r="G23" i="3" s="1"/>
  <c r="H17" i="3"/>
  <c r="I17" i="3" s="1"/>
  <c r="D35" i="3"/>
  <c r="F35" i="3"/>
  <c r="G35" i="3" s="1"/>
  <c r="H35" i="3"/>
  <c r="I35" i="3" s="1"/>
  <c r="D48" i="3"/>
  <c r="E48" i="3" s="1"/>
  <c r="F48" i="3"/>
  <c r="G48" i="3" s="1"/>
  <c r="H48" i="3"/>
  <c r="I48" i="3" s="1"/>
  <c r="F61" i="3"/>
  <c r="G61" i="3"/>
  <c r="H61" i="3"/>
  <c r="I61" i="3"/>
  <c r="D61" i="3"/>
  <c r="H56" i="3"/>
  <c r="I56" i="3" s="1"/>
  <c r="H46" i="3"/>
  <c r="I46" i="3" s="1"/>
  <c r="F46" i="3"/>
  <c r="G46" i="3" s="1"/>
  <c r="H18" i="3"/>
  <c r="I18" i="3" s="1"/>
  <c r="H70" i="3"/>
  <c r="I70" i="3"/>
  <c r="D70" i="3"/>
  <c r="H55" i="3"/>
  <c r="I55" i="3" s="1"/>
  <c r="H36" i="3"/>
  <c r="I36" i="3" s="1"/>
  <c r="I72" i="3"/>
  <c r="H72" i="3"/>
  <c r="H41" i="3"/>
  <c r="I41" i="3" s="1"/>
  <c r="H45" i="3"/>
  <c r="I45" i="3" s="1"/>
  <c r="D45" i="3"/>
  <c r="E45" i="3" s="1"/>
  <c r="F45" i="3"/>
  <c r="G45" i="3" s="1"/>
  <c r="E77" i="3"/>
  <c r="G77" i="3"/>
  <c r="F77" i="3"/>
  <c r="D77" i="3"/>
  <c r="I77" i="3"/>
  <c r="H77" i="3"/>
  <c r="D19" i="3"/>
  <c r="E19" i="3" s="1"/>
  <c r="F19" i="3"/>
  <c r="G19" i="3" s="1"/>
  <c r="H19" i="3"/>
  <c r="I19" i="3" s="1"/>
  <c r="H53" i="3"/>
  <c r="I53" i="3" s="1"/>
  <c r="D53" i="3"/>
  <c r="E53" i="3" s="1"/>
  <c r="F53" i="3"/>
  <c r="G53" i="3" s="1"/>
  <c r="G67" i="3"/>
  <c r="H67" i="3"/>
  <c r="I67" i="3"/>
  <c r="G75" i="3"/>
  <c r="D75" i="3"/>
  <c r="E75" i="3"/>
  <c r="I75" i="3"/>
  <c r="F75" i="3"/>
  <c r="H75" i="3"/>
  <c r="M5" i="4"/>
  <c r="H71" i="3"/>
  <c r="I71" i="3"/>
  <c r="D14" i="3"/>
  <c r="E14" i="3" s="1"/>
  <c r="H14" i="3"/>
  <c r="I14" i="3" s="1"/>
  <c r="F14" i="3"/>
  <c r="G14" i="3" s="1"/>
  <c r="F32" i="3"/>
  <c r="G32" i="3" s="1"/>
  <c r="H32" i="3"/>
  <c r="I32" i="3" s="1"/>
  <c r="D32" i="3"/>
  <c r="H26" i="3"/>
  <c r="I26" i="3" s="1"/>
  <c r="F65" i="3"/>
  <c r="E65" i="3"/>
  <c r="D65" i="3"/>
  <c r="H65" i="3"/>
  <c r="G65" i="3"/>
  <c r="I65" i="3"/>
  <c r="H37" i="3"/>
  <c r="I37" i="3" s="1"/>
  <c r="F13" i="3"/>
  <c r="G13" i="3" s="1"/>
  <c r="H13" i="3"/>
  <c r="I13" i="3" s="1"/>
  <c r="H28" i="3"/>
  <c r="I28" i="3" s="1"/>
  <c r="F27" i="3"/>
  <c r="G27" i="3" s="1"/>
  <c r="D27" i="3"/>
  <c r="E27" i="3" s="1"/>
  <c r="H27" i="3"/>
  <c r="I27" i="3" s="1"/>
  <c r="F47" i="3"/>
  <c r="G47" i="3" s="1"/>
  <c r="D47" i="3"/>
  <c r="E47" i="3" s="1"/>
  <c r="H47" i="3"/>
  <c r="I47" i="3" s="1"/>
  <c r="E69" i="3"/>
  <c r="H69" i="3"/>
  <c r="D69" i="3"/>
  <c r="G69" i="3"/>
  <c r="F69" i="3"/>
  <c r="I69" i="3"/>
  <c r="D63" i="3"/>
  <c r="G63" i="3"/>
  <c r="F63" i="3"/>
  <c r="I63" i="3"/>
  <c r="H63" i="3"/>
  <c r="E63" i="3"/>
  <c r="F51" i="3"/>
  <c r="G51" i="3" s="1"/>
  <c r="H51" i="3"/>
  <c r="I51" i="3" s="1"/>
  <c r="D51" i="3"/>
  <c r="E51" i="3" s="1"/>
  <c r="D80" i="3"/>
  <c r="G80" i="3"/>
  <c r="H80" i="3"/>
  <c r="E80" i="3"/>
  <c r="F80" i="3"/>
  <c r="I80" i="3"/>
  <c r="H66" i="3"/>
  <c r="I66" i="3"/>
  <c r="J36" i="3" l="1"/>
  <c r="K36" i="3" s="1"/>
  <c r="J64" i="3"/>
  <c r="I78" i="3"/>
  <c r="K78" i="3"/>
  <c r="J46" i="3"/>
  <c r="K46" i="3" s="1"/>
  <c r="J78" i="3"/>
  <c r="K64" i="3"/>
  <c r="H22" i="3"/>
  <c r="I22" i="3" s="1"/>
  <c r="I64" i="3"/>
  <c r="H64" i="3"/>
  <c r="H78" i="3"/>
  <c r="G60" i="3"/>
  <c r="D62" i="3"/>
  <c r="D72" i="3"/>
  <c r="G62" i="3"/>
  <c r="D58" i="3"/>
  <c r="E58" i="3" s="1"/>
  <c r="H44" i="3"/>
  <c r="I44" i="3" s="1"/>
  <c r="I68" i="3"/>
  <c r="H20" i="3"/>
  <c r="I20" i="3" s="1"/>
  <c r="H34" i="3"/>
  <c r="I34" i="3" s="1"/>
  <c r="H24" i="3"/>
  <c r="I24" i="3" s="1"/>
  <c r="D76" i="3"/>
  <c r="D30" i="3"/>
  <c r="E30" i="3" s="1"/>
  <c r="F70" i="3"/>
  <c r="F72" i="3"/>
  <c r="E70" i="3"/>
  <c r="G66" i="3"/>
  <c r="G72" i="3"/>
  <c r="F40" i="3"/>
  <c r="G40" i="3" s="1"/>
  <c r="G76" i="3"/>
  <c r="E73" i="3"/>
  <c r="D13" i="3"/>
  <c r="E13" i="3" s="1"/>
  <c r="N40" i="3"/>
  <c r="O40" i="3" s="1"/>
  <c r="F18" i="3"/>
  <c r="G18" i="3" s="1"/>
  <c r="F56" i="3"/>
  <c r="G56" i="3" s="1"/>
  <c r="F66" i="3"/>
  <c r="D66" i="3"/>
  <c r="D68" i="3"/>
  <c r="F44" i="3"/>
  <c r="G44" i="3" s="1"/>
  <c r="D56" i="3"/>
  <c r="E56" i="3" s="1"/>
  <c r="F20" i="3"/>
  <c r="G20" i="3" s="1"/>
  <c r="F74" i="3"/>
  <c r="F55" i="3"/>
  <c r="G55" i="3" s="1"/>
  <c r="F41" i="3"/>
  <c r="G41" i="3" s="1"/>
  <c r="F37" i="3"/>
  <c r="G37" i="3" s="1"/>
  <c r="F36" i="3"/>
  <c r="G36" i="3" s="1"/>
  <c r="G74" i="3"/>
  <c r="D28" i="3"/>
  <c r="E28" i="3" s="1"/>
  <c r="D37" i="3"/>
  <c r="E37" i="3" s="1"/>
  <c r="D74" i="3"/>
  <c r="F38" i="3"/>
  <c r="G38" i="3" s="1"/>
  <c r="D26" i="3"/>
  <c r="E26" i="3" s="1"/>
  <c r="D71" i="3"/>
  <c r="D17" i="3"/>
  <c r="E17" i="3" s="1"/>
  <c r="E68" i="3"/>
  <c r="F26" i="3"/>
  <c r="G26" i="3" s="1"/>
  <c r="F71" i="3"/>
  <c r="D78" i="3"/>
  <c r="D79" i="3"/>
  <c r="F29" i="3"/>
  <c r="G29" i="3" s="1"/>
  <c r="G78" i="3"/>
  <c r="D25" i="3"/>
  <c r="E25" i="3" s="1"/>
  <c r="F64" i="3"/>
  <c r="D22" i="3"/>
  <c r="E22" i="3" s="1"/>
  <c r="D29" i="3"/>
  <c r="E29" i="3" s="1"/>
  <c r="F22" i="3"/>
  <c r="G22" i="3" s="1"/>
  <c r="E79" i="3"/>
  <c r="E76" i="3"/>
  <c r="F78" i="3"/>
  <c r="G79" i="3"/>
  <c r="D59" i="3"/>
  <c r="D64" i="3"/>
  <c r="E64" i="3"/>
  <c r="E59" i="3"/>
  <c r="F49" i="3"/>
  <c r="G49" i="3" s="1"/>
  <c r="F79" i="3"/>
  <c r="F59" i="3"/>
  <c r="D49" i="3"/>
  <c r="E49" i="3" s="1"/>
  <c r="E71" i="3"/>
  <c r="F67" i="3"/>
  <c r="F17" i="3"/>
  <c r="G17" i="3" s="1"/>
  <c r="G71" i="3"/>
  <c r="F34" i="3"/>
  <c r="G34" i="3" s="1"/>
  <c r="F24" i="3"/>
  <c r="G24" i="3" s="1"/>
  <c r="E67" i="3"/>
  <c r="F68" i="3"/>
  <c r="B2" i="6"/>
  <c r="C61" i="6" s="1"/>
  <c r="M7" i="4"/>
  <c r="L9" i="4"/>
  <c r="M9" i="4" s="1"/>
  <c r="F11" i="1" s="1"/>
  <c r="O68" i="3"/>
  <c r="O60" i="3"/>
  <c r="N28" i="3"/>
  <c r="O28" i="3" s="1"/>
  <c r="N13" i="3"/>
  <c r="O13" i="3" s="1"/>
  <c r="N32" i="3"/>
  <c r="O32" i="3" s="1"/>
  <c r="O77" i="3"/>
  <c r="Q77" i="3" s="1"/>
  <c r="N18" i="3"/>
  <c r="O18" i="3" s="1"/>
  <c r="O73" i="3"/>
  <c r="N54" i="3"/>
  <c r="P54" i="3" s="1"/>
  <c r="N15" i="3"/>
  <c r="O15" i="3" s="1"/>
  <c r="O64" i="3"/>
  <c r="O74" i="3"/>
  <c r="O66" i="3"/>
  <c r="N14" i="3"/>
  <c r="O14" i="3" s="1"/>
  <c r="Q14" i="3" s="1"/>
  <c r="O63" i="3"/>
  <c r="Q63" i="3" s="1"/>
  <c r="N72" i="3"/>
  <c r="N70" i="3"/>
  <c r="N46" i="3"/>
  <c r="P46" i="3" s="1"/>
  <c r="N30" i="3"/>
  <c r="O30" i="3" s="1"/>
  <c r="N50" i="3"/>
  <c r="P50" i="3" s="1"/>
  <c r="N69" i="3"/>
  <c r="P69" i="3" s="1"/>
  <c r="N35" i="3"/>
  <c r="O35" i="3" s="1"/>
  <c r="N73" i="3"/>
  <c r="P73" i="3" s="1"/>
  <c r="N44" i="3"/>
  <c r="N33" i="3"/>
  <c r="O33" i="3" s="1"/>
  <c r="Q33" i="3" s="1"/>
  <c r="N20" i="3"/>
  <c r="O20" i="3" s="1"/>
  <c r="N66" i="3"/>
  <c r="N80" i="3"/>
  <c r="P80" i="3" s="1"/>
  <c r="N51" i="3"/>
  <c r="P51" i="3" s="1"/>
  <c r="O69" i="3"/>
  <c r="Q69" i="3" s="1"/>
  <c r="N47" i="3"/>
  <c r="P47" i="3" s="1"/>
  <c r="N27" i="3"/>
  <c r="O27" i="3" s="1"/>
  <c r="Q27" i="3" s="1"/>
  <c r="N65" i="3"/>
  <c r="P65" i="3" s="1"/>
  <c r="N26" i="3"/>
  <c r="O26" i="3" s="1"/>
  <c r="N71" i="3"/>
  <c r="N67" i="3"/>
  <c r="N34" i="3"/>
  <c r="O34" i="3" s="1"/>
  <c r="N19" i="3"/>
  <c r="O19" i="3" s="1"/>
  <c r="Q19" i="3" s="1"/>
  <c r="N77" i="3"/>
  <c r="P77" i="3" s="1"/>
  <c r="N45" i="3"/>
  <c r="P45" i="3" s="1"/>
  <c r="N41" i="3"/>
  <c r="O41" i="3" s="1"/>
  <c r="N36" i="3"/>
  <c r="O36" i="3" s="1"/>
  <c r="N56" i="3"/>
  <c r="N61" i="3"/>
  <c r="P61" i="3" s="1"/>
  <c r="N48" i="3"/>
  <c r="P48" i="3" s="1"/>
  <c r="N17" i="3"/>
  <c r="O17" i="3" s="1"/>
  <c r="N78" i="3"/>
  <c r="N62" i="3"/>
  <c r="O79" i="3"/>
  <c r="N64" i="3"/>
  <c r="N60" i="3"/>
  <c r="P60" i="3" s="1"/>
  <c r="N74" i="3"/>
  <c r="N43" i="3"/>
  <c r="P43" i="3" s="1"/>
  <c r="O80" i="3"/>
  <c r="Q80" i="3" s="1"/>
  <c r="N63" i="3"/>
  <c r="P63" i="3" s="1"/>
  <c r="N37" i="3"/>
  <c r="O37" i="3" s="1"/>
  <c r="O65" i="3"/>
  <c r="Q65" i="3" s="1"/>
  <c r="O71" i="3"/>
  <c r="N75" i="3"/>
  <c r="P75" i="3" s="1"/>
  <c r="N53" i="3"/>
  <c r="P53" i="3" s="1"/>
  <c r="N55" i="3"/>
  <c r="O70" i="3"/>
  <c r="N24" i="3"/>
  <c r="O24" i="3" s="1"/>
  <c r="O61" i="3"/>
  <c r="Q61" i="3" s="1"/>
  <c r="N52" i="3"/>
  <c r="P52" i="3" s="1"/>
  <c r="O62" i="3"/>
  <c r="O75" i="3"/>
  <c r="Q75" i="3" s="1"/>
  <c r="O67" i="3"/>
  <c r="Q67" i="3" s="1"/>
  <c r="O72" i="3"/>
  <c r="O78" i="3"/>
  <c r="N23" i="3"/>
  <c r="O23" i="3" s="1"/>
  <c r="Q23" i="3" s="1"/>
  <c r="N68" i="3"/>
  <c r="N31" i="3"/>
  <c r="O31" i="3" s="1"/>
  <c r="N25" i="3"/>
  <c r="O25" i="3" s="1"/>
  <c r="N79" i="3"/>
  <c r="E31" i="3"/>
  <c r="O76" i="3"/>
  <c r="N29" i="3"/>
  <c r="N49" i="3"/>
  <c r="N57" i="3"/>
  <c r="P57" i="3" s="1"/>
  <c r="N12" i="3"/>
  <c r="O12" i="3" s="1"/>
  <c r="N39" i="3"/>
  <c r="P39" i="3" s="1"/>
  <c r="N38" i="3"/>
  <c r="O59" i="3"/>
  <c r="N59" i="3"/>
  <c r="N58" i="3"/>
  <c r="N11" i="3"/>
  <c r="P11" i="3" s="1"/>
  <c r="N42" i="3"/>
  <c r="P42" i="3" s="1"/>
  <c r="N16" i="3"/>
  <c r="N76" i="3"/>
  <c r="N22" i="3"/>
  <c r="N21" i="3"/>
  <c r="E12" i="3"/>
  <c r="E18" i="3"/>
  <c r="E15" i="3"/>
  <c r="E32" i="3"/>
  <c r="E20" i="3"/>
  <c r="E41" i="3"/>
  <c r="E35" i="3"/>
  <c r="E34" i="3"/>
  <c r="Q62" i="3" l="1"/>
  <c r="Q60" i="3"/>
  <c r="P62" i="3"/>
  <c r="P72" i="3"/>
  <c r="Q72" i="3"/>
  <c r="P58" i="3"/>
  <c r="Q70" i="3"/>
  <c r="P70" i="3"/>
  <c r="Q66" i="3"/>
  <c r="Q30" i="3"/>
  <c r="P76" i="3"/>
  <c r="Q40" i="3"/>
  <c r="Q74" i="3"/>
  <c r="Q68" i="3"/>
  <c r="P68" i="3"/>
  <c r="P55" i="3"/>
  <c r="Q13" i="3"/>
  <c r="P79" i="3"/>
  <c r="P44" i="3"/>
  <c r="Q73" i="3"/>
  <c r="P40" i="3"/>
  <c r="P74" i="3"/>
  <c r="P56" i="3"/>
  <c r="P66" i="3"/>
  <c r="Q25" i="3"/>
  <c r="Q71" i="3"/>
  <c r="Q36" i="3"/>
  <c r="Q17" i="3"/>
  <c r="P71" i="3"/>
  <c r="Q64" i="3"/>
  <c r="Q28" i="3"/>
  <c r="P64" i="3"/>
  <c r="P49" i="3"/>
  <c r="Q59" i="3"/>
  <c r="P67" i="3"/>
  <c r="Q79" i="3"/>
  <c r="Q24" i="3"/>
  <c r="P78" i="3"/>
  <c r="P29" i="3"/>
  <c r="Q78" i="3"/>
  <c r="P59" i="3"/>
  <c r="Q76" i="3"/>
  <c r="C80" i="6"/>
  <c r="L80" i="6" s="1"/>
  <c r="C59" i="6"/>
  <c r="N59" i="6" s="1"/>
  <c r="C43" i="6"/>
  <c r="O43" i="6" s="1"/>
  <c r="C32" i="6"/>
  <c r="M32" i="6" s="1"/>
  <c r="C30" i="6"/>
  <c r="L30" i="6" s="1"/>
  <c r="C49" i="6"/>
  <c r="F49" i="6" s="1"/>
  <c r="O43" i="3"/>
  <c r="Q43" i="3" s="1"/>
  <c r="O51" i="3"/>
  <c r="Q51" i="3" s="1"/>
  <c r="C35" i="6"/>
  <c r="E35" i="6" s="1"/>
  <c r="C56" i="6"/>
  <c r="F56" i="6" s="1"/>
  <c r="C45" i="6"/>
  <c r="I45" i="6" s="1"/>
  <c r="C29" i="6"/>
  <c r="L29" i="6" s="1"/>
  <c r="C31" i="6"/>
  <c r="I31" i="6" s="1"/>
  <c r="C71" i="6"/>
  <c r="G71" i="6" s="1"/>
  <c r="C42" i="6"/>
  <c r="L42" i="6" s="1"/>
  <c r="C65" i="6"/>
  <c r="L65" i="6" s="1"/>
  <c r="C72" i="6"/>
  <c r="L72" i="6" s="1"/>
  <c r="C52" i="6"/>
  <c r="M52" i="6" s="1"/>
  <c r="C53" i="6"/>
  <c r="G53" i="6" s="1"/>
  <c r="C60" i="6"/>
  <c r="M60" i="6" s="1"/>
  <c r="C58" i="6"/>
  <c r="M58" i="6" s="1"/>
  <c r="C36" i="6"/>
  <c r="M36" i="6" s="1"/>
  <c r="C46" i="6"/>
  <c r="M46" i="6" s="1"/>
  <c r="C73" i="6"/>
  <c r="G73" i="6" s="1"/>
  <c r="C51" i="6"/>
  <c r="M51" i="6" s="1"/>
  <c r="C20" i="6"/>
  <c r="L20" i="6" s="1"/>
  <c r="M20" i="6" s="1"/>
  <c r="C74" i="6"/>
  <c r="M74" i="6" s="1"/>
  <c r="C70" i="6"/>
  <c r="M70" i="6" s="1"/>
  <c r="C75" i="6"/>
  <c r="E75" i="6" s="1"/>
  <c r="C62" i="6"/>
  <c r="M62" i="6" s="1"/>
  <c r="C26" i="6"/>
  <c r="L26" i="6" s="1"/>
  <c r="C54" i="6"/>
  <c r="M54" i="6" s="1"/>
  <c r="C17" i="6"/>
  <c r="N17" i="6" s="1"/>
  <c r="O17" i="6" s="1"/>
  <c r="C16" i="6"/>
  <c r="F16" i="6" s="1"/>
  <c r="G16" i="6" s="1"/>
  <c r="C47" i="6"/>
  <c r="F47" i="6" s="1"/>
  <c r="C21" i="6"/>
  <c r="L21" i="6" s="1"/>
  <c r="C57" i="6"/>
  <c r="G57" i="6" s="1"/>
  <c r="C25" i="6"/>
  <c r="F25" i="6" s="1"/>
  <c r="B3" i="6"/>
  <c r="C67" i="6"/>
  <c r="L67" i="6" s="1"/>
  <c r="C34" i="6"/>
  <c r="M34" i="6" s="1"/>
  <c r="C33" i="6"/>
  <c r="I33" i="6" s="1"/>
  <c r="C11" i="6"/>
  <c r="H11" i="6" s="1"/>
  <c r="I11" i="6" s="1"/>
  <c r="C79" i="6"/>
  <c r="F79" i="6" s="1"/>
  <c r="C41" i="6"/>
  <c r="H41" i="6" s="1"/>
  <c r="C23" i="6"/>
  <c r="L23" i="6" s="1"/>
  <c r="C48" i="6"/>
  <c r="M48" i="6" s="1"/>
  <c r="C19" i="6"/>
  <c r="J19" i="6" s="1"/>
  <c r="K19" i="6" s="1"/>
  <c r="C18" i="6"/>
  <c r="H18" i="6" s="1"/>
  <c r="I18" i="6" s="1"/>
  <c r="C50" i="6"/>
  <c r="L50" i="6" s="1"/>
  <c r="C77" i="6"/>
  <c r="K77" i="6" s="1"/>
  <c r="C13" i="6"/>
  <c r="F13" i="6" s="1"/>
  <c r="G13" i="6" s="1"/>
  <c r="C37" i="6"/>
  <c r="E37" i="6" s="1"/>
  <c r="C28" i="6"/>
  <c r="L28" i="6" s="1"/>
  <c r="C64" i="6"/>
  <c r="M64" i="6" s="1"/>
  <c r="C38" i="6"/>
  <c r="K38" i="6" s="1"/>
  <c r="C78" i="6"/>
  <c r="M78" i="6" s="1"/>
  <c r="C39" i="6"/>
  <c r="J39" i="6" s="1"/>
  <c r="C22" i="6"/>
  <c r="L22" i="6" s="1"/>
  <c r="C69" i="6"/>
  <c r="H69" i="6" s="1"/>
  <c r="C55" i="6"/>
  <c r="I55" i="6" s="1"/>
  <c r="C27" i="6"/>
  <c r="C15" i="6"/>
  <c r="L15" i="6" s="1"/>
  <c r="M15" i="6" s="1"/>
  <c r="O46" i="3"/>
  <c r="Q46" i="3" s="1"/>
  <c r="C63" i="6"/>
  <c r="H63" i="6" s="1"/>
  <c r="C66" i="6"/>
  <c r="L66" i="6" s="1"/>
  <c r="C24" i="6"/>
  <c r="M24" i="6" s="1"/>
  <c r="C40" i="6"/>
  <c r="L40" i="6" s="1"/>
  <c r="C76" i="6"/>
  <c r="L76" i="6" s="1"/>
  <c r="C68" i="6"/>
  <c r="M68" i="6" s="1"/>
  <c r="C44" i="6"/>
  <c r="M44" i="6" s="1"/>
  <c r="C12" i="6"/>
  <c r="C14" i="6"/>
  <c r="O57" i="3"/>
  <c r="Q57" i="3" s="1"/>
  <c r="O44" i="3"/>
  <c r="Q44" i="3" s="1"/>
  <c r="O49" i="3"/>
  <c r="Q49" i="3" s="1"/>
  <c r="O58" i="3"/>
  <c r="Q58" i="3" s="1"/>
  <c r="O55" i="3"/>
  <c r="Q55" i="3" s="1"/>
  <c r="O53" i="3"/>
  <c r="Q53" i="3" s="1"/>
  <c r="O45" i="3"/>
  <c r="Q45" i="3" s="1"/>
  <c r="O48" i="3"/>
  <c r="Q48" i="3" s="1"/>
  <c r="O54" i="3"/>
  <c r="Q54" i="3" s="1"/>
  <c r="O56" i="3"/>
  <c r="Q56" i="3" s="1"/>
  <c r="O47" i="3"/>
  <c r="Q47" i="3" s="1"/>
  <c r="O52" i="3"/>
  <c r="Q52" i="3" s="1"/>
  <c r="O50" i="3"/>
  <c r="Q50" i="3" s="1"/>
  <c r="J45" i="6"/>
  <c r="K45" i="6"/>
  <c r="L45" i="6"/>
  <c r="M45" i="6"/>
  <c r="L47" i="6"/>
  <c r="M47" i="6"/>
  <c r="K47" i="6"/>
  <c r="J47" i="6"/>
  <c r="L59" i="6"/>
  <c r="M59" i="6"/>
  <c r="I59" i="6"/>
  <c r="L39" i="6"/>
  <c r="M39" i="6"/>
  <c r="L13" i="6"/>
  <c r="M13" i="6" s="1"/>
  <c r="H13" i="6"/>
  <c r="I13" i="6" s="1"/>
  <c r="L71" i="6"/>
  <c r="K41" i="6"/>
  <c r="J41" i="6"/>
  <c r="L41" i="6"/>
  <c r="M41" i="6"/>
  <c r="L49" i="6"/>
  <c r="J49" i="6"/>
  <c r="M49" i="6"/>
  <c r="H49" i="6"/>
  <c r="J55" i="6"/>
  <c r="M55" i="6"/>
  <c r="L55" i="6"/>
  <c r="K55" i="6"/>
  <c r="J51" i="6"/>
  <c r="L51" i="6"/>
  <c r="K53" i="6"/>
  <c r="J53" i="6"/>
  <c r="M53" i="6"/>
  <c r="L53" i="6"/>
  <c r="M33" i="6"/>
  <c r="L33" i="6"/>
  <c r="J29" i="6"/>
  <c r="M29" i="6"/>
  <c r="M21" i="6"/>
  <c r="J21" i="6"/>
  <c r="H21" i="6"/>
  <c r="K75" i="6"/>
  <c r="M75" i="6"/>
  <c r="L75" i="6"/>
  <c r="J75" i="6"/>
  <c r="K37" i="6"/>
  <c r="L37" i="6"/>
  <c r="M37" i="6"/>
  <c r="J37" i="6"/>
  <c r="K23" i="6"/>
  <c r="M23" i="6"/>
  <c r="K67" i="6"/>
  <c r="L17" i="6"/>
  <c r="M17" i="6" s="1"/>
  <c r="J11" i="6"/>
  <c r="K11" i="6" s="1"/>
  <c r="L11" i="6"/>
  <c r="M11" i="6" s="1"/>
  <c r="L57" i="6"/>
  <c r="K57" i="6"/>
  <c r="M57" i="6"/>
  <c r="K35" i="6"/>
  <c r="M35" i="6"/>
  <c r="L35" i="6"/>
  <c r="J61" i="6"/>
  <c r="M61" i="6"/>
  <c r="L61" i="6"/>
  <c r="K61" i="6"/>
  <c r="H61" i="6"/>
  <c r="G61" i="6"/>
  <c r="F61" i="6"/>
  <c r="I61" i="6"/>
  <c r="J15" i="6"/>
  <c r="K15" i="6" s="1"/>
  <c r="L43" i="6"/>
  <c r="J43" i="6"/>
  <c r="K43" i="6"/>
  <c r="M43" i="6"/>
  <c r="H43" i="6"/>
  <c r="F43" i="6"/>
  <c r="G43" i="6"/>
  <c r="I43" i="6"/>
  <c r="L27" i="6"/>
  <c r="I27" i="6"/>
  <c r="J77" i="6"/>
  <c r="M77" i="6"/>
  <c r="L77" i="6"/>
  <c r="J31" i="6"/>
  <c r="K31" i="6"/>
  <c r="L31" i="6"/>
  <c r="M31" i="6"/>
  <c r="K79" i="6"/>
  <c r="H25" i="6"/>
  <c r="L69" i="6"/>
  <c r="P35" i="3"/>
  <c r="L16" i="6"/>
  <c r="M16" i="6" s="1"/>
  <c r="L56" i="6"/>
  <c r="M56" i="6"/>
  <c r="P33" i="3"/>
  <c r="Q35" i="3"/>
  <c r="Q32" i="3"/>
  <c r="K32" i="6"/>
  <c r="K80" i="6"/>
  <c r="J30" i="6"/>
  <c r="I80" i="6"/>
  <c r="P31" i="3"/>
  <c r="P30" i="3"/>
  <c r="P13" i="3"/>
  <c r="P37" i="3"/>
  <c r="Q15" i="3"/>
  <c r="P15" i="3"/>
  <c r="L32" i="6"/>
  <c r="D37" i="6"/>
  <c r="N43" i="6"/>
  <c r="E43" i="6"/>
  <c r="D43" i="6"/>
  <c r="M50" i="6"/>
  <c r="M66" i="6"/>
  <c r="L44" i="6"/>
  <c r="N61" i="6"/>
  <c r="O61" i="6"/>
  <c r="E61" i="6"/>
  <c r="D61" i="6"/>
  <c r="M80" i="6"/>
  <c r="L74" i="6"/>
  <c r="M30" i="6"/>
  <c r="M72" i="6"/>
  <c r="P32" i="3"/>
  <c r="E49" i="6"/>
  <c r="L52" i="6"/>
  <c r="P28" i="3"/>
  <c r="Q18" i="3"/>
  <c r="P14" i="3"/>
  <c r="P18" i="3"/>
  <c r="P27" i="3"/>
  <c r="O29" i="3"/>
  <c r="Q29" i="3" s="1"/>
  <c r="O39" i="3"/>
  <c r="Q39" i="3" s="1"/>
  <c r="Q41" i="3"/>
  <c r="Q37" i="3"/>
  <c r="Q31" i="3"/>
  <c r="P26" i="3"/>
  <c r="P24" i="3"/>
  <c r="Q34" i="3"/>
  <c r="Q20" i="3"/>
  <c r="P36" i="3"/>
  <c r="P19" i="3"/>
  <c r="P34" i="3"/>
  <c r="P20" i="3"/>
  <c r="P17" i="3"/>
  <c r="P41" i="3"/>
  <c r="Q26" i="3"/>
  <c r="O21" i="3"/>
  <c r="Q21" i="3" s="1"/>
  <c r="P21" i="3"/>
  <c r="O16" i="3"/>
  <c r="Q16" i="3" s="1"/>
  <c r="P16" i="3"/>
  <c r="O42" i="3"/>
  <c r="Q42" i="3" s="1"/>
  <c r="O38" i="3"/>
  <c r="Q38" i="3" s="1"/>
  <c r="P38" i="3"/>
  <c r="P12" i="3"/>
  <c r="Q12" i="3"/>
  <c r="P23" i="3"/>
  <c r="P25" i="3"/>
  <c r="O22" i="3"/>
  <c r="Q22" i="3" s="1"/>
  <c r="P22" i="3"/>
  <c r="E59" i="6" l="1"/>
  <c r="E80" i="6"/>
  <c r="G80" i="6"/>
  <c r="D80" i="6"/>
  <c r="O80" i="6"/>
  <c r="J80" i="6"/>
  <c r="J56" i="6"/>
  <c r="N80" i="6"/>
  <c r="F80" i="6"/>
  <c r="H80" i="6"/>
  <c r="E73" i="6"/>
  <c r="J35" i="6"/>
  <c r="J57" i="6"/>
  <c r="J23" i="6"/>
  <c r="K51" i="6"/>
  <c r="H71" i="6"/>
  <c r="F59" i="6"/>
  <c r="J33" i="6"/>
  <c r="E71" i="6"/>
  <c r="I25" i="6"/>
  <c r="O59" i="6"/>
  <c r="K52" i="6"/>
  <c r="K25" i="6"/>
  <c r="H59" i="6"/>
  <c r="K33" i="6"/>
  <c r="K49" i="6"/>
  <c r="G59" i="6"/>
  <c r="D59" i="6"/>
  <c r="H27" i="6"/>
  <c r="K65" i="6"/>
  <c r="J17" i="6"/>
  <c r="K17" i="6" s="1"/>
  <c r="I39" i="6"/>
  <c r="J59" i="6"/>
  <c r="H23" i="6"/>
  <c r="I49" i="6"/>
  <c r="K39" i="6"/>
  <c r="K59" i="6"/>
  <c r="F32" i="6"/>
  <c r="H32" i="6"/>
  <c r="J32" i="6"/>
  <c r="J52" i="6"/>
  <c r="H52" i="6"/>
  <c r="I32" i="6"/>
  <c r="E32" i="6"/>
  <c r="G32" i="6"/>
  <c r="O32" i="6"/>
  <c r="N29" i="6"/>
  <c r="D32" i="6"/>
  <c r="N13" i="6"/>
  <c r="O13" i="6" s="1"/>
  <c r="N32" i="6"/>
  <c r="J38" i="6"/>
  <c r="N30" i="6"/>
  <c r="O30" i="6" s="1"/>
  <c r="K26" i="6"/>
  <c r="K30" i="6"/>
  <c r="I52" i="6"/>
  <c r="J16" i="6"/>
  <c r="K16" i="6" s="1"/>
  <c r="J20" i="6"/>
  <c r="K20" i="6" s="1"/>
  <c r="K56" i="6"/>
  <c r="I30" i="6"/>
  <c r="K50" i="6"/>
  <c r="J50" i="6"/>
  <c r="J78" i="6"/>
  <c r="I46" i="6"/>
  <c r="H30" i="6"/>
  <c r="F30" i="6"/>
  <c r="G30" i="6" s="1"/>
  <c r="D30" i="6"/>
  <c r="E30" i="6" s="1"/>
  <c r="N49" i="6"/>
  <c r="D15" i="6"/>
  <c r="E15" i="6" s="1"/>
  <c r="N27" i="6"/>
  <c r="O27" i="6" s="1"/>
  <c r="D23" i="6"/>
  <c r="E23" i="6" s="1"/>
  <c r="G25" i="6"/>
  <c r="O49" i="6"/>
  <c r="D25" i="6"/>
  <c r="E25" i="6" s="1"/>
  <c r="D79" i="6"/>
  <c r="G49" i="6"/>
  <c r="D49" i="6"/>
  <c r="N25" i="6"/>
  <c r="O25" i="6" s="1"/>
  <c r="F71" i="6"/>
  <c r="N71" i="6"/>
  <c r="F27" i="6"/>
  <c r="G27" i="6" s="1"/>
  <c r="D71" i="6"/>
  <c r="D63" i="6"/>
  <c r="G46" i="6"/>
  <c r="O45" i="6"/>
  <c r="D17" i="6"/>
  <c r="E17" i="6" s="1"/>
  <c r="G31" i="6"/>
  <c r="G47" i="6"/>
  <c r="N51" i="6"/>
  <c r="O35" i="6"/>
  <c r="D42" i="6"/>
  <c r="O53" i="6"/>
  <c r="E39" i="6"/>
  <c r="N57" i="6"/>
  <c r="G74" i="6"/>
  <c r="O46" i="6"/>
  <c r="E48" i="6"/>
  <c r="E46" i="6"/>
  <c r="N74" i="6"/>
  <c r="D48" i="6"/>
  <c r="D20" i="6"/>
  <c r="E20" i="6" s="1"/>
  <c r="E52" i="6"/>
  <c r="O52" i="6"/>
  <c r="D53" i="6"/>
  <c r="D52" i="6"/>
  <c r="E53" i="6"/>
  <c r="F20" i="6"/>
  <c r="G20" i="6" s="1"/>
  <c r="H56" i="6"/>
  <c r="I53" i="6"/>
  <c r="H39" i="6"/>
  <c r="E56" i="6"/>
  <c r="D26" i="6"/>
  <c r="E26" i="6" s="1"/>
  <c r="D11" i="6"/>
  <c r="E11" i="6" s="1"/>
  <c r="E42" i="6"/>
  <c r="H20" i="6"/>
  <c r="I20" i="6" s="1"/>
  <c r="N16" i="6"/>
  <c r="O16" i="6" s="1"/>
  <c r="I50" i="6"/>
  <c r="H48" i="6"/>
  <c r="G33" i="6"/>
  <c r="I71" i="6"/>
  <c r="F39" i="6"/>
  <c r="E45" i="6"/>
  <c r="H47" i="6"/>
  <c r="N56" i="6"/>
  <c r="I77" i="6"/>
  <c r="D39" i="6"/>
  <c r="N47" i="6"/>
  <c r="D56" i="6"/>
  <c r="D35" i="6"/>
  <c r="D33" i="6"/>
  <c r="G50" i="6"/>
  <c r="H42" i="6"/>
  <c r="G77" i="6"/>
  <c r="H15" i="6"/>
  <c r="I15" i="6" s="1"/>
  <c r="F17" i="6"/>
  <c r="G17" i="6" s="1"/>
  <c r="F33" i="6"/>
  <c r="N11" i="6"/>
  <c r="O11" i="6" s="1"/>
  <c r="N33" i="6"/>
  <c r="E47" i="6"/>
  <c r="D77" i="6"/>
  <c r="N50" i="6"/>
  <c r="E33" i="6"/>
  <c r="G42" i="6"/>
  <c r="I74" i="6"/>
  <c r="H17" i="6"/>
  <c r="I17" i="6" s="1"/>
  <c r="H45" i="6"/>
  <c r="F11" i="6"/>
  <c r="G11" i="6" s="1"/>
  <c r="G52" i="6"/>
  <c r="H50" i="6"/>
  <c r="G63" i="6"/>
  <c r="H33" i="6"/>
  <c r="N39" i="6"/>
  <c r="O39" i="6"/>
  <c r="O47" i="6"/>
  <c r="O77" i="6"/>
  <c r="N15" i="6"/>
  <c r="O15" i="6" s="1"/>
  <c r="O33" i="6"/>
  <c r="F42" i="6"/>
  <c r="I35" i="6"/>
  <c r="I51" i="6"/>
  <c r="I47" i="6"/>
  <c r="G45" i="6"/>
  <c r="D55" i="6"/>
  <c r="D41" i="6"/>
  <c r="D31" i="6"/>
  <c r="D75" i="6"/>
  <c r="D21" i="6"/>
  <c r="E21" i="6" s="1"/>
  <c r="I37" i="6"/>
  <c r="H75" i="6"/>
  <c r="E55" i="6"/>
  <c r="O41" i="6"/>
  <c r="D47" i="6"/>
  <c r="E31" i="6"/>
  <c r="O75" i="6"/>
  <c r="N53" i="6"/>
  <c r="I73" i="6"/>
  <c r="G79" i="6"/>
  <c r="G35" i="6"/>
  <c r="F37" i="6"/>
  <c r="F75" i="6"/>
  <c r="E41" i="6"/>
  <c r="O31" i="6"/>
  <c r="N75" i="6"/>
  <c r="G37" i="6"/>
  <c r="N41" i="6"/>
  <c r="O69" i="6"/>
  <c r="N31" i="6"/>
  <c r="H79" i="6"/>
  <c r="H57" i="6"/>
  <c r="I75" i="6"/>
  <c r="G55" i="6"/>
  <c r="O51" i="6"/>
  <c r="E57" i="6"/>
  <c r="F69" i="6"/>
  <c r="H35" i="6"/>
  <c r="I57" i="6"/>
  <c r="F55" i="6"/>
  <c r="I41" i="6"/>
  <c r="E51" i="6"/>
  <c r="D45" i="6"/>
  <c r="N79" i="6"/>
  <c r="E77" i="6"/>
  <c r="N35" i="6"/>
  <c r="O57" i="6"/>
  <c r="O37" i="6"/>
  <c r="H31" i="6"/>
  <c r="H77" i="6"/>
  <c r="F35" i="6"/>
  <c r="F57" i="6"/>
  <c r="F53" i="6"/>
  <c r="H51" i="6"/>
  <c r="H55" i="6"/>
  <c r="F41" i="6"/>
  <c r="N55" i="6"/>
  <c r="F31" i="6"/>
  <c r="G75" i="6"/>
  <c r="O55" i="6"/>
  <c r="I69" i="6"/>
  <c r="H37" i="6"/>
  <c r="F29" i="6"/>
  <c r="G41" i="6"/>
  <c r="N37" i="6"/>
  <c r="G51" i="6"/>
  <c r="D51" i="6"/>
  <c r="N45" i="6"/>
  <c r="E79" i="6"/>
  <c r="N77" i="6"/>
  <c r="D57" i="6"/>
  <c r="F77" i="6"/>
  <c r="H53" i="6"/>
  <c r="F51" i="6"/>
  <c r="F45" i="6"/>
  <c r="D34" i="6"/>
  <c r="E72" i="6"/>
  <c r="N54" i="6"/>
  <c r="F64" i="6"/>
  <c r="G72" i="6"/>
  <c r="N18" i="6"/>
  <c r="O18" i="6" s="1"/>
  <c r="N34" i="6"/>
  <c r="E78" i="6"/>
  <c r="E34" i="6"/>
  <c r="O72" i="6"/>
  <c r="E74" i="6"/>
  <c r="G78" i="6"/>
  <c r="F74" i="6"/>
  <c r="O56" i="6"/>
  <c r="O50" i="6"/>
  <c r="F52" i="6"/>
  <c r="D16" i="6"/>
  <c r="E16" i="6" s="1"/>
  <c r="H16" i="6"/>
  <c r="I16" i="6" s="1"/>
  <c r="I56" i="6"/>
  <c r="E50" i="6"/>
  <c r="G56" i="6"/>
  <c r="D50" i="6"/>
  <c r="N52" i="6"/>
  <c r="N20" i="6"/>
  <c r="O20" i="6" s="1"/>
  <c r="F62" i="6"/>
  <c r="H46" i="6"/>
  <c r="K58" i="6"/>
  <c r="N70" i="6"/>
  <c r="J70" i="6"/>
  <c r="K66" i="6"/>
  <c r="J66" i="6"/>
  <c r="O34" i="6"/>
  <c r="H58" i="6"/>
  <c r="I78" i="6"/>
  <c r="L18" i="6"/>
  <c r="M18" i="6" s="1"/>
  <c r="D70" i="6"/>
  <c r="L34" i="6"/>
  <c r="O78" i="6"/>
  <c r="G34" i="6"/>
  <c r="H38" i="6"/>
  <c r="H74" i="6"/>
  <c r="K22" i="6"/>
  <c r="K34" i="6"/>
  <c r="J18" i="6"/>
  <c r="K18" i="6" s="1"/>
  <c r="L62" i="6"/>
  <c r="N36" i="6"/>
  <c r="K28" i="6"/>
  <c r="N58" i="6"/>
  <c r="D72" i="6"/>
  <c r="N78" i="6"/>
  <c r="F72" i="6"/>
  <c r="I72" i="6"/>
  <c r="D58" i="6"/>
  <c r="N72" i="6"/>
  <c r="D78" i="6"/>
  <c r="M22" i="6"/>
  <c r="H72" i="6"/>
  <c r="J54" i="6"/>
  <c r="I58" i="6"/>
  <c r="E58" i="6"/>
  <c r="H70" i="6"/>
  <c r="I28" i="6"/>
  <c r="L58" i="6"/>
  <c r="N28" i="6"/>
  <c r="O28" i="6" s="1"/>
  <c r="L78" i="6"/>
  <c r="N62" i="6"/>
  <c r="N22" i="6"/>
  <c r="O22" i="6" s="1"/>
  <c r="I62" i="6"/>
  <c r="H22" i="6"/>
  <c r="I22" i="6" s="1"/>
  <c r="J34" i="6"/>
  <c r="K78" i="6"/>
  <c r="J36" i="6"/>
  <c r="O58" i="6"/>
  <c r="O36" i="6"/>
  <c r="F58" i="6"/>
  <c r="H36" i="6"/>
  <c r="G58" i="6"/>
  <c r="E62" i="6"/>
  <c r="G36" i="6"/>
  <c r="K68" i="6"/>
  <c r="M28" i="6"/>
  <c r="E60" i="6"/>
  <c r="D74" i="6"/>
  <c r="O62" i="6"/>
  <c r="D22" i="6"/>
  <c r="E22" i="6" s="1"/>
  <c r="F22" i="6"/>
  <c r="G22" i="6" s="1"/>
  <c r="I34" i="6"/>
  <c r="H60" i="6"/>
  <c r="J62" i="6"/>
  <c r="J72" i="6"/>
  <c r="J74" i="6"/>
  <c r="F18" i="6"/>
  <c r="G18" i="6" s="1"/>
  <c r="E36" i="6"/>
  <c r="E70" i="6"/>
  <c r="L36" i="6"/>
  <c r="F28" i="6"/>
  <c r="G28" i="6" s="1"/>
  <c r="L60" i="6"/>
  <c r="O74" i="6"/>
  <c r="D62" i="6"/>
  <c r="F34" i="6"/>
  <c r="F78" i="6"/>
  <c r="G62" i="6"/>
  <c r="H34" i="6"/>
  <c r="H78" i="6"/>
  <c r="J58" i="6"/>
  <c r="K72" i="6"/>
  <c r="K74" i="6"/>
  <c r="J65" i="6"/>
  <c r="D64" i="6"/>
  <c r="D54" i="6"/>
  <c r="N48" i="6"/>
  <c r="M26" i="6"/>
  <c r="N46" i="6"/>
  <c r="O38" i="6"/>
  <c r="N42" i="6"/>
  <c r="O29" i="6"/>
  <c r="F54" i="6"/>
  <c r="I42" i="6"/>
  <c r="I70" i="6"/>
  <c r="I48" i="6"/>
  <c r="I60" i="6"/>
  <c r="J46" i="6"/>
  <c r="J26" i="6"/>
  <c r="M38" i="6"/>
  <c r="F73" i="6"/>
  <c r="G69" i="6"/>
  <c r="I79" i="6"/>
  <c r="F15" i="6"/>
  <c r="G15" i="6" s="1"/>
  <c r="M65" i="6"/>
  <c r="F63" i="6"/>
  <c r="M67" i="6"/>
  <c r="K21" i="6"/>
  <c r="K29" i="6"/>
  <c r="J13" i="6"/>
  <c r="K13" i="6" s="1"/>
  <c r="N64" i="6"/>
  <c r="L54" i="6"/>
  <c r="O71" i="6"/>
  <c r="L70" i="6"/>
  <c r="O48" i="6"/>
  <c r="D28" i="6"/>
  <c r="E28" i="6" s="1"/>
  <c r="D69" i="6"/>
  <c r="O79" i="6"/>
  <c r="O65" i="6"/>
  <c r="L46" i="6"/>
  <c r="D38" i="6"/>
  <c r="O67" i="6"/>
  <c r="N23" i="6"/>
  <c r="O23" i="6" s="1"/>
  <c r="M42" i="6"/>
  <c r="D36" i="6"/>
  <c r="F26" i="6"/>
  <c r="G26" i="6" s="1"/>
  <c r="F50" i="6"/>
  <c r="F36" i="6"/>
  <c r="H62" i="6"/>
  <c r="I36" i="6"/>
  <c r="H64" i="6"/>
  <c r="H28" i="6"/>
  <c r="K46" i="6"/>
  <c r="J22" i="6"/>
  <c r="L38" i="6"/>
  <c r="L73" i="6"/>
  <c r="K69" i="6"/>
  <c r="M25" i="6"/>
  <c r="L79" i="6"/>
  <c r="M27" i="6"/>
  <c r="F65" i="6"/>
  <c r="K63" i="6"/>
  <c r="I67" i="6"/>
  <c r="I23" i="6"/>
  <c r="F21" i="6"/>
  <c r="G21" i="6" s="1"/>
  <c r="H29" i="6"/>
  <c r="H19" i="6"/>
  <c r="I19" i="6" s="1"/>
  <c r="M71" i="6"/>
  <c r="G39" i="6"/>
  <c r="D18" i="6"/>
  <c r="E18" i="6" s="1"/>
  <c r="I63" i="6"/>
  <c r="N19" i="6"/>
  <c r="O19" i="6" s="1"/>
  <c r="L48" i="6"/>
  <c r="E65" i="6"/>
  <c r="D19" i="6"/>
  <c r="E19" i="6" s="1"/>
  <c r="E64" i="6"/>
  <c r="D13" i="6"/>
  <c r="D73" i="6"/>
  <c r="E69" i="6"/>
  <c r="D60" i="6"/>
  <c r="N65" i="6"/>
  <c r="E63" i="6"/>
  <c r="D67" i="6"/>
  <c r="N21" i="6"/>
  <c r="O21" i="6" s="1"/>
  <c r="G70" i="6"/>
  <c r="I54" i="6"/>
  <c r="I26" i="6"/>
  <c r="K62" i="6"/>
  <c r="K70" i="6"/>
  <c r="J48" i="6"/>
  <c r="K60" i="6"/>
  <c r="J42" i="6"/>
  <c r="J73" i="6"/>
  <c r="M69" i="6"/>
  <c r="J25" i="6"/>
  <c r="M79" i="6"/>
  <c r="K27" i="6"/>
  <c r="I65" i="6"/>
  <c r="J63" i="6"/>
  <c r="F67" i="6"/>
  <c r="I29" i="6"/>
  <c r="F19" i="6"/>
  <c r="G19" i="6" s="1"/>
  <c r="K71" i="6"/>
  <c r="E38" i="6"/>
  <c r="K54" i="6"/>
  <c r="H73" i="6"/>
  <c r="J67" i="6"/>
  <c r="O64" i="6"/>
  <c r="E67" i="6"/>
  <c r="I64" i="6"/>
  <c r="G65" i="6"/>
  <c r="L63" i="6"/>
  <c r="L19" i="6"/>
  <c r="M19" i="6" s="1"/>
  <c r="L64" i="6"/>
  <c r="O73" i="6"/>
  <c r="N69" i="6"/>
  <c r="O60" i="6"/>
  <c r="D65" i="6"/>
  <c r="O63" i="6"/>
  <c r="N67" i="6"/>
  <c r="F70" i="6"/>
  <c r="F48" i="6"/>
  <c r="G60" i="6"/>
  <c r="F38" i="6"/>
  <c r="H54" i="6"/>
  <c r="H26" i="6"/>
  <c r="K64" i="6"/>
  <c r="K48" i="6"/>
  <c r="J60" i="6"/>
  <c r="K42" i="6"/>
  <c r="K73" i="6"/>
  <c r="J69" i="6"/>
  <c r="L25" i="6"/>
  <c r="J79" i="6"/>
  <c r="J27" i="6"/>
  <c r="H65" i="6"/>
  <c r="M63" i="6"/>
  <c r="G67" i="6"/>
  <c r="F23" i="6"/>
  <c r="G23" i="6" s="1"/>
  <c r="I21" i="6"/>
  <c r="G29" i="6"/>
  <c r="J71" i="6"/>
  <c r="O54" i="6"/>
  <c r="G54" i="6"/>
  <c r="N38" i="6"/>
  <c r="M73" i="6"/>
  <c r="H67" i="6"/>
  <c r="E54" i="6"/>
  <c r="O70" i="6"/>
  <c r="N73" i="6"/>
  <c r="N26" i="6"/>
  <c r="O26" i="6" s="1"/>
  <c r="N60" i="6"/>
  <c r="D46" i="6"/>
  <c r="N63" i="6"/>
  <c r="D27" i="6"/>
  <c r="E27" i="6" s="1"/>
  <c r="O42" i="6"/>
  <c r="D29" i="6"/>
  <c r="E29" i="6" s="1"/>
  <c r="G64" i="6"/>
  <c r="G48" i="6"/>
  <c r="F60" i="6"/>
  <c r="F46" i="6"/>
  <c r="G38" i="6"/>
  <c r="I38" i="6"/>
  <c r="J64" i="6"/>
  <c r="J28" i="6"/>
  <c r="K36" i="6"/>
  <c r="M40" i="6"/>
  <c r="J44" i="6"/>
  <c r="H44" i="6"/>
  <c r="E44" i="6"/>
  <c r="G44" i="6"/>
  <c r="N44" i="6"/>
  <c r="F44" i="6"/>
  <c r="G66" i="6"/>
  <c r="F66" i="6"/>
  <c r="D66" i="6"/>
  <c r="N24" i="6"/>
  <c r="O24" i="6" s="1"/>
  <c r="F76" i="6"/>
  <c r="J24" i="6"/>
  <c r="H40" i="6"/>
  <c r="E66" i="6"/>
  <c r="F24" i="6"/>
  <c r="G24" i="6" s="1"/>
  <c r="I44" i="6"/>
  <c r="K40" i="6"/>
  <c r="D44" i="6"/>
  <c r="O44" i="6"/>
  <c r="O40" i="6"/>
  <c r="L24" i="6"/>
  <c r="K44" i="6"/>
  <c r="K24" i="6"/>
  <c r="D68" i="6"/>
  <c r="I40" i="6"/>
  <c r="J76" i="6"/>
  <c r="L68" i="6"/>
  <c r="N76" i="6"/>
  <c r="N40" i="6"/>
  <c r="N66" i="6"/>
  <c r="F68" i="6"/>
  <c r="F40" i="6"/>
  <c r="H24" i="6"/>
  <c r="I24" i="6" s="1"/>
  <c r="D14" i="6"/>
  <c r="E14" i="6" s="1"/>
  <c r="N14" i="6"/>
  <c r="O14" i="6" s="1"/>
  <c r="F14" i="6"/>
  <c r="G14" i="6" s="1"/>
  <c r="H14" i="6"/>
  <c r="I14" i="6" s="1"/>
  <c r="L14" i="6"/>
  <c r="M14" i="6" s="1"/>
  <c r="J14" i="6"/>
  <c r="K14" i="6" s="1"/>
  <c r="O68" i="6"/>
  <c r="N68" i="6"/>
  <c r="G76" i="6"/>
  <c r="E76" i="6"/>
  <c r="I68" i="6"/>
  <c r="K76" i="6"/>
  <c r="O76" i="6"/>
  <c r="D76" i="6"/>
  <c r="D40" i="6"/>
  <c r="D24" i="6"/>
  <c r="E24" i="6" s="1"/>
  <c r="G68" i="6"/>
  <c r="G40" i="6"/>
  <c r="I76" i="6"/>
  <c r="I66" i="6"/>
  <c r="H12" i="6"/>
  <c r="I12" i="6" s="1"/>
  <c r="J12" i="6"/>
  <c r="K12" i="6" s="1"/>
  <c r="L12" i="6"/>
  <c r="M12" i="6" s="1"/>
  <c r="D12" i="6"/>
  <c r="N12" i="6"/>
  <c r="O12" i="6" s="1"/>
  <c r="F12" i="6"/>
  <c r="G12" i="6" s="1"/>
  <c r="H68" i="6"/>
  <c r="E68" i="6"/>
  <c r="M76" i="6"/>
  <c r="E40" i="6"/>
  <c r="O66" i="6"/>
  <c r="H76" i="6"/>
  <c r="H66" i="6"/>
  <c r="J68" i="6"/>
  <c r="J40" i="6"/>
  <c r="Q61" i="6"/>
  <c r="P61" i="6"/>
  <c r="Q43" i="6"/>
  <c r="P43" i="6"/>
  <c r="B8" i="3"/>
  <c r="M16" i="2" s="1"/>
  <c r="B7" i="3"/>
  <c r="M21" i="2" s="1"/>
  <c r="Q80" i="6" l="1"/>
  <c r="P59" i="6"/>
  <c r="P32" i="6"/>
  <c r="P80" i="6"/>
  <c r="Q32" i="6"/>
  <c r="Q59" i="6"/>
  <c r="P49" i="6"/>
  <c r="Q30" i="6"/>
  <c r="P30" i="6"/>
  <c r="Q53" i="6"/>
  <c r="Q49" i="6"/>
  <c r="Q27" i="6"/>
  <c r="Q25" i="6"/>
  <c r="Q46" i="6"/>
  <c r="Q77" i="6"/>
  <c r="P71" i="6"/>
  <c r="P13" i="6"/>
  <c r="Q45" i="6"/>
  <c r="P27" i="6"/>
  <c r="Q57" i="6"/>
  <c r="P55" i="6"/>
  <c r="Q31" i="6"/>
  <c r="P47" i="6"/>
  <c r="P56" i="6"/>
  <c r="P37" i="6"/>
  <c r="P31" i="6"/>
  <c r="Q41" i="6"/>
  <c r="Q35" i="6"/>
  <c r="Q52" i="6"/>
  <c r="P17" i="6"/>
  <c r="Q33" i="6"/>
  <c r="P51" i="6"/>
  <c r="P35" i="6"/>
  <c r="Q11" i="6"/>
  <c r="Q39" i="6"/>
  <c r="Q47" i="6"/>
  <c r="P50" i="6"/>
  <c r="P75" i="6"/>
  <c r="P39" i="6"/>
  <c r="P53" i="6"/>
  <c r="P33" i="6"/>
  <c r="P29" i="6"/>
  <c r="Q20" i="6"/>
  <c r="P57" i="6"/>
  <c r="P41" i="6"/>
  <c r="Q55" i="6"/>
  <c r="Q75" i="6"/>
  <c r="P45" i="6"/>
  <c r="Q37" i="6"/>
  <c r="Q15" i="6"/>
  <c r="Q17" i="6"/>
  <c r="P11" i="6"/>
  <c r="P77" i="6"/>
  <c r="Q51" i="6"/>
  <c r="P79" i="6"/>
  <c r="E13" i="6"/>
  <c r="Q13" i="6" s="1"/>
  <c r="P25" i="6"/>
  <c r="Q71" i="6"/>
  <c r="Q29" i="6"/>
  <c r="P23" i="6"/>
  <c r="Q67" i="6"/>
  <c r="Q16" i="6"/>
  <c r="P69" i="6"/>
  <c r="P20" i="6"/>
  <c r="P15" i="6"/>
  <c r="P63" i="6"/>
  <c r="P48" i="6"/>
  <c r="Q65" i="6"/>
  <c r="P52" i="6"/>
  <c r="P21" i="6"/>
  <c r="Q56" i="6"/>
  <c r="P67" i="6"/>
  <c r="Q23" i="6"/>
  <c r="P73" i="6"/>
  <c r="P65" i="6"/>
  <c r="Q50" i="6"/>
  <c r="P16" i="6"/>
  <c r="Q79" i="6"/>
  <c r="Q62" i="6"/>
  <c r="P60" i="6"/>
  <c r="Q72" i="6"/>
  <c r="Q22" i="6"/>
  <c r="Q18" i="6"/>
  <c r="P58" i="6"/>
  <c r="Q63" i="6"/>
  <c r="P62" i="6"/>
  <c r="P74" i="6"/>
  <c r="Q21" i="6"/>
  <c r="P42" i="6"/>
  <c r="Q26" i="6"/>
  <c r="P72" i="6"/>
  <c r="Q73" i="6"/>
  <c r="Q78" i="6"/>
  <c r="Q69" i="6"/>
  <c r="P18" i="6"/>
  <c r="P70" i="6"/>
  <c r="Q58" i="6"/>
  <c r="P36" i="6"/>
  <c r="P54" i="6"/>
  <c r="Q34" i="6"/>
  <c r="Q28" i="6"/>
  <c r="P26" i="6"/>
  <c r="P78" i="6"/>
  <c r="Q74" i="6"/>
  <c r="P34" i="6"/>
  <c r="Q36" i="6"/>
  <c r="P22" i="6"/>
  <c r="P64" i="6"/>
  <c r="Q54" i="6"/>
  <c r="Q60" i="6"/>
  <c r="Q64" i="6"/>
  <c r="Q38" i="6"/>
  <c r="P38" i="6"/>
  <c r="P46" i="6"/>
  <c r="Q70" i="6"/>
  <c r="Q42" i="6"/>
  <c r="Q48" i="6"/>
  <c r="P28" i="6"/>
  <c r="P19" i="6"/>
  <c r="Q19" i="6"/>
  <c r="P44" i="6"/>
  <c r="Q44" i="6"/>
  <c r="Q68" i="6"/>
  <c r="Q66" i="6"/>
  <c r="P76" i="6"/>
  <c r="Q40" i="6"/>
  <c r="Q24" i="6"/>
  <c r="P40" i="6"/>
  <c r="Q76" i="6"/>
  <c r="P24" i="6"/>
  <c r="P68" i="6"/>
  <c r="P66" i="6"/>
  <c r="E12" i="6"/>
  <c r="Q12" i="6" s="1"/>
  <c r="P12" i="6"/>
  <c r="P14" i="6"/>
  <c r="Q14" i="6"/>
  <c r="B7" i="6" l="1"/>
  <c r="N21" i="2" s="1"/>
  <c r="B8" i="6"/>
  <c r="N16" i="2" s="1"/>
  <c r="C8" i="2"/>
  <c r="C30" i="2"/>
  <c r="C20" i="2"/>
  <c r="C19" i="2"/>
  <c r="C10" i="2"/>
  <c r="D30" i="2" l="1"/>
  <c r="E30" i="2" s="1"/>
  <c r="D19" i="2"/>
  <c r="E19" i="2" s="1"/>
  <c r="D8" i="2"/>
  <c r="C21" i="2"/>
  <c r="C41" i="2"/>
  <c r="C34" i="2"/>
  <c r="C32" i="2"/>
  <c r="C14" i="2"/>
  <c r="C48" i="2"/>
  <c r="C24" i="2"/>
  <c r="C44" i="2"/>
  <c r="C22" i="2"/>
  <c r="C38" i="2"/>
  <c r="C54" i="2"/>
  <c r="C28" i="2"/>
  <c r="C12" i="2"/>
  <c r="C52" i="2"/>
  <c r="C42" i="2"/>
  <c r="C31" i="2"/>
  <c r="C9" i="2"/>
  <c r="C11" i="2"/>
  <c r="C56" i="2"/>
  <c r="C58" i="2"/>
  <c r="C16" i="2"/>
  <c r="C36" i="2"/>
  <c r="C26" i="2"/>
  <c r="C46" i="2"/>
  <c r="C53" i="2"/>
  <c r="C43" i="2"/>
  <c r="C13" i="2"/>
  <c r="C23" i="2"/>
  <c r="C33" i="2"/>
  <c r="C35" i="2"/>
  <c r="C45" i="2"/>
  <c r="C55" i="2"/>
  <c r="C15" i="2"/>
  <c r="C60" i="2"/>
  <c r="C50" i="2"/>
  <c r="C37" i="2"/>
  <c r="C27" i="2"/>
  <c r="C57" i="2"/>
  <c r="C47" i="2"/>
  <c r="C17" i="2"/>
  <c r="C59" i="2"/>
  <c r="C39" i="2"/>
  <c r="C49" i="2"/>
  <c r="D52" i="2" l="1"/>
  <c r="E52" i="2" s="1"/>
  <c r="D41" i="2"/>
  <c r="E41" i="2" s="1"/>
  <c r="D9" i="2"/>
  <c r="E9" i="2" s="1"/>
  <c r="E8" i="2"/>
  <c r="D20" i="2"/>
  <c r="D31" i="2"/>
  <c r="C25" i="2"/>
  <c r="C61" i="2"/>
  <c r="D53" i="2" l="1"/>
  <c r="E53" i="2" s="1"/>
  <c r="D10" i="2"/>
  <c r="D11" i="2" s="1"/>
  <c r="D42" i="2"/>
  <c r="D43" i="2" s="1"/>
  <c r="E31" i="2"/>
  <c r="D32" i="2"/>
  <c r="E20" i="2"/>
  <c r="D21" i="2"/>
  <c r="F8" i="2"/>
  <c r="D54" i="2" l="1"/>
  <c r="E10" i="2"/>
  <c r="F9" i="2" s="1"/>
  <c r="G9" i="2" s="1"/>
  <c r="E42" i="2"/>
  <c r="F41" i="2" s="1"/>
  <c r="G41" i="2" s="1"/>
  <c r="F19" i="2"/>
  <c r="G19" i="2" s="1"/>
  <c r="E32" i="2"/>
  <c r="D33" i="2"/>
  <c r="E54" i="2"/>
  <c r="F53" i="2" s="1"/>
  <c r="G53" i="2" s="1"/>
  <c r="D55" i="2"/>
  <c r="E21" i="2"/>
  <c r="D22" i="2"/>
  <c r="E43" i="2"/>
  <c r="D44" i="2"/>
  <c r="G8" i="2"/>
  <c r="F30" i="2"/>
  <c r="G30" i="2" s="1"/>
  <c r="E11" i="2"/>
  <c r="D12" i="2"/>
  <c r="F52" i="2"/>
  <c r="G52" i="2" s="1"/>
  <c r="F10" i="2" l="1"/>
  <c r="G10" i="2" s="1"/>
  <c r="E55" i="2"/>
  <c r="F54" i="2" s="1"/>
  <c r="G54" i="2" s="1"/>
  <c r="D56" i="2"/>
  <c r="F42" i="2"/>
  <c r="G42" i="2" s="1"/>
  <c r="E12" i="2"/>
  <c r="D13" i="2"/>
  <c r="F31" i="2"/>
  <c r="G31" i="2" s="1"/>
  <c r="E22" i="2"/>
  <c r="F21" i="2" s="1"/>
  <c r="G21" i="2" s="1"/>
  <c r="D23" i="2"/>
  <c r="E33" i="2"/>
  <c r="D34" i="2"/>
  <c r="E44" i="2"/>
  <c r="D45" i="2"/>
  <c r="F20" i="2"/>
  <c r="G20" i="2" s="1"/>
  <c r="E56" i="2" l="1"/>
  <c r="F55" i="2" s="1"/>
  <c r="G55" i="2" s="1"/>
  <c r="D57" i="2"/>
  <c r="E45" i="2"/>
  <c r="D46" i="2"/>
  <c r="E34" i="2"/>
  <c r="D35" i="2"/>
  <c r="F43" i="2"/>
  <c r="G43" i="2" s="1"/>
  <c r="E23" i="2"/>
  <c r="F22" i="2" s="1"/>
  <c r="G22" i="2" s="1"/>
  <c r="D24" i="2"/>
  <c r="F32" i="2"/>
  <c r="G32" i="2" s="1"/>
  <c r="E13" i="2"/>
  <c r="D14" i="2"/>
  <c r="F11" i="2"/>
  <c r="E57" i="2" l="1"/>
  <c r="F56" i="2" s="1"/>
  <c r="G56" i="2" s="1"/>
  <c r="D58" i="2"/>
  <c r="F33" i="2"/>
  <c r="G33" i="2" s="1"/>
  <c r="E46" i="2"/>
  <c r="D47" i="2"/>
  <c r="E24" i="2"/>
  <c r="D25" i="2"/>
  <c r="F23" i="2"/>
  <c r="G23" i="2" s="1"/>
  <c r="G11" i="2"/>
  <c r="F12" i="2"/>
  <c r="G12" i="2" s="1"/>
  <c r="E14" i="2"/>
  <c r="F13" i="2" s="1"/>
  <c r="G13" i="2" s="1"/>
  <c r="D15" i="2"/>
  <c r="E35" i="2"/>
  <c r="D36" i="2"/>
  <c r="F44" i="2"/>
  <c r="G44" i="2" s="1"/>
  <c r="E15" i="2" l="1"/>
  <c r="D16" i="2"/>
  <c r="F14" i="2"/>
  <c r="E36" i="2"/>
  <c r="D37" i="2"/>
  <c r="E58" i="2"/>
  <c r="D59" i="2"/>
  <c r="F45" i="2"/>
  <c r="G45" i="2" s="1"/>
  <c r="E25" i="2"/>
  <c r="D26" i="2"/>
  <c r="E47" i="2"/>
  <c r="D48" i="2"/>
  <c r="F34" i="2"/>
  <c r="G34" i="2" s="1"/>
  <c r="D49" i="2" l="1"/>
  <c r="E48" i="2"/>
  <c r="E37" i="2"/>
  <c r="D38" i="2"/>
  <c r="G14" i="2"/>
  <c r="E59" i="2"/>
  <c r="D60" i="2"/>
  <c r="F36" i="2"/>
  <c r="G36" i="2" s="1"/>
  <c r="E26" i="2"/>
  <c r="D27" i="2"/>
  <c r="F25" i="2"/>
  <c r="G25" i="2" s="1"/>
  <c r="F35" i="2"/>
  <c r="G35" i="2" s="1"/>
  <c r="F57" i="2"/>
  <c r="G57" i="2" s="1"/>
  <c r="E16" i="2"/>
  <c r="D17" i="2"/>
  <c r="E17" i="2" s="1"/>
  <c r="F17" i="2" s="1"/>
  <c r="G17" i="2" s="1"/>
  <c r="F24" i="2"/>
  <c r="G24" i="2" s="1"/>
  <c r="F46" i="2"/>
  <c r="G46" i="2" s="1"/>
  <c r="F26" i="2" l="1"/>
  <c r="G26" i="2" s="1"/>
  <c r="E49" i="2"/>
  <c r="F49" i="2" s="1"/>
  <c r="G49" i="2" s="1"/>
  <c r="D50" i="2"/>
  <c r="E50" i="2" s="1"/>
  <c r="F50" i="2" s="1"/>
  <c r="G50" i="2" s="1"/>
  <c r="E27" i="2"/>
  <c r="D28" i="2"/>
  <c r="E28" i="2" s="1"/>
  <c r="F28" i="2" s="1"/>
  <c r="G28" i="2" s="1"/>
  <c r="D39" i="2"/>
  <c r="E39" i="2" s="1"/>
  <c r="F39" i="2" s="1"/>
  <c r="G39" i="2" s="1"/>
  <c r="E38" i="2"/>
  <c r="F38" i="2" s="1"/>
  <c r="G38" i="2" s="1"/>
  <c r="F37" i="2"/>
  <c r="G37" i="2" s="1"/>
  <c r="F16" i="2"/>
  <c r="G16" i="2" s="1"/>
  <c r="E60" i="2"/>
  <c r="F60" i="2" s="1"/>
  <c r="G60" i="2" s="1"/>
  <c r="D61" i="2"/>
  <c r="E61" i="2" s="1"/>
  <c r="F61" i="2" s="1"/>
  <c r="G61" i="2" s="1"/>
  <c r="F47" i="2"/>
  <c r="G47" i="2" s="1"/>
  <c r="F15" i="2"/>
  <c r="F58" i="2"/>
  <c r="G58" i="2" s="1"/>
  <c r="F48" i="2" l="1"/>
  <c r="G48" i="2" s="1"/>
  <c r="F59" i="2"/>
  <c r="G59" i="2" s="1"/>
  <c r="F27" i="2"/>
  <c r="G27" i="2" s="1"/>
  <c r="G15" i="2"/>
  <c r="F63" i="2"/>
  <c r="F65" i="2" l="1"/>
  <c r="F67" i="2"/>
  <c r="F66" i="2"/>
  <c r="G63" i="2"/>
  <c r="G64" i="2"/>
  <c r="G65" i="2"/>
  <c r="G67" i="2"/>
  <c r="G66" i="2"/>
  <c r="F64" i="2"/>
  <c r="J8" i="2"/>
  <c r="J10" i="2"/>
  <c r="L20" i="2" l="1"/>
  <c r="L21" i="2" s="1"/>
  <c r="O21" i="2" s="1"/>
  <c r="F15" i="1" s="1"/>
  <c r="F17" i="1" s="1"/>
  <c r="K20" i="2"/>
  <c r="K21" i="2" s="1"/>
  <c r="J9" i="2"/>
  <c r="L16" i="2" s="1"/>
  <c r="O16" i="2" s="1"/>
  <c r="J20" i="2"/>
  <c r="J21" i="2" s="1"/>
  <c r="J11" i="2"/>
  <c r="F16" i="1" l="1"/>
  <c r="J16" i="2"/>
  <c r="K16" i="2"/>
  <c r="N15" i="2"/>
  <c r="N17" i="2" s="1"/>
  <c r="N18" i="2" s="1"/>
  <c r="L15" i="2"/>
  <c r="M15" i="2"/>
  <c r="M17" i="2" s="1"/>
  <c r="M18" i="2" s="1"/>
  <c r="J15" i="2"/>
  <c r="K15" i="2"/>
  <c r="J17" i="2" l="1"/>
  <c r="J18" i="2" s="1"/>
  <c r="K17" i="2"/>
  <c r="K18" i="2" s="1"/>
  <c r="L17" i="2"/>
  <c r="O15" i="2"/>
  <c r="L18" i="2" l="1"/>
  <c r="O17" i="2"/>
  <c r="O18" i="2" s="1"/>
  <c r="F12" i="1" s="1"/>
  <c r="F13" i="1" s="1"/>
</calcChain>
</file>

<file path=xl/comments1.xml><?xml version="1.0" encoding="utf-8"?>
<comments xmlns="http://schemas.openxmlformats.org/spreadsheetml/2006/main">
  <authors>
    <author>Jaime Henao Estrada</author>
  </authors>
  <commentList>
    <comment ref="B2" authorId="0" shapeId="0">
      <text>
        <r>
          <rPr>
            <sz val="8"/>
            <color indexed="81"/>
            <rFont val="Tahoma"/>
            <family val="2"/>
          </rPr>
          <t xml:space="preserve">Ancho incluyendo orillos
</t>
        </r>
      </text>
    </comment>
    <comment ref="B3" authorId="0" shapeId="0">
      <text>
        <r>
          <rPr>
            <sz val="8"/>
            <color indexed="81"/>
            <rFont val="Tahoma"/>
            <family val="2"/>
          </rPr>
          <t xml:space="preserve">Ancho sin orillos (ancho útil)
</t>
        </r>
      </text>
    </comment>
    <comment ref="F5" authorId="0" shapeId="0">
      <text>
        <r>
          <rPr>
            <sz val="8"/>
            <color indexed="81"/>
            <rFont val="Tahoma"/>
            <family val="2"/>
          </rPr>
          <t xml:space="preserve">Longitud de las tiras sin incluir los empates de costura
</t>
        </r>
      </text>
    </comment>
  </commentList>
</comments>
</file>

<file path=xl/sharedStrings.xml><?xml version="1.0" encoding="utf-8"?>
<sst xmlns="http://schemas.openxmlformats.org/spreadsheetml/2006/main" count="197" uniqueCount="112">
  <si>
    <t>Ancho neto:</t>
  </si>
  <si>
    <t>Ancho bruto:</t>
  </si>
  <si>
    <t>Sentido:</t>
  </si>
  <si>
    <t>DATOS DEL SESGO</t>
  </si>
  <si>
    <t>DATOS DE LA TELA</t>
  </si>
  <si>
    <t>DATOS DEL CORTE</t>
  </si>
  <si>
    <t>sobreancho por cuchilla:</t>
  </si>
  <si>
    <t>DATOS DE CONFECCIÓN</t>
  </si>
  <si>
    <t>Elongación (%)</t>
  </si>
  <si>
    <t>Desperdicio entre piezas:</t>
  </si>
  <si>
    <t>Desperdicios:</t>
  </si>
  <si>
    <t>por confección:</t>
  </si>
  <si>
    <t>Long. Acum</t>
  </si>
  <si>
    <t>Long. Restante</t>
  </si>
  <si>
    <t>Orden</t>
  </si>
  <si>
    <t>Long. a sesgar</t>
  </si>
  <si>
    <t>Longitud neta tira:</t>
  </si>
  <si>
    <t>Consumo x según orden</t>
  </si>
  <si>
    <t>Cálculos</t>
  </si>
  <si>
    <t>Al hilo</t>
  </si>
  <si>
    <t>Al través</t>
  </si>
  <si>
    <t>Sobrante c/extremos rollo:</t>
  </si>
  <si>
    <t>Ancho bruto rollo (al sesgo)</t>
  </si>
  <si>
    <t>Ancho bruto rollo (al través)</t>
  </si>
  <si>
    <t>Num de tiras</t>
  </si>
  <si>
    <t>cm</t>
  </si>
  <si>
    <t>Ancho empates al sesgo=(ancho guía+ancho cuchilla)*raiz(2)</t>
  </si>
  <si>
    <t>NUM DE TIRA</t>
  </si>
  <si>
    <t>LONG. NETA</t>
  </si>
  <si>
    <t>DISTANCIA</t>
  </si>
  <si>
    <t>Num de tiras:</t>
  </si>
  <si>
    <t>Ancho tira restante:</t>
  </si>
  <si>
    <t>Al sesgo (ppal)</t>
  </si>
  <si>
    <t>Totales al sesgo</t>
  </si>
  <si>
    <t>Long. neta de tiras:</t>
  </si>
  <si>
    <t>Num de piezas sesgadas x tira:</t>
  </si>
  <si>
    <t>Piezas sesgadas</t>
  </si>
  <si>
    <t>Ancho neto rollo (cortado)</t>
  </si>
  <si>
    <t>Ancho neto tela</t>
  </si>
  <si>
    <t>Largo neto tela</t>
  </si>
  <si>
    <t>Ancho bruto tela</t>
  </si>
  <si>
    <t>Largo bruto tela</t>
  </si>
  <si>
    <t>Afectación por orillos</t>
  </si>
  <si>
    <t>Desp. por armada de rollo (cm2)</t>
  </si>
  <si>
    <t>Desperdicio por tira restante (cm2)</t>
  </si>
  <si>
    <t>Desperdicio por empates (cm2)</t>
  </si>
  <si>
    <t>% de desperdicio</t>
  </si>
  <si>
    <t>Desperdicio total (cm2)</t>
  </si>
  <si>
    <t>Al sesgo</t>
  </si>
  <si>
    <t>Desperdicio entre piezas (cm2):</t>
  </si>
  <si>
    <t>Subtotales (cm2)</t>
  </si>
  <si>
    <t>Subtotales (%)</t>
  </si>
  <si>
    <t>para la long. mínima</t>
  </si>
  <si>
    <t>Subtotal</t>
  </si>
  <si>
    <t>PROMEDIO TOTAL</t>
  </si>
  <si>
    <t>Desperdicio (cm2)</t>
  </si>
  <si>
    <t>Al sesgo (pañoleta ppal)</t>
  </si>
  <si>
    <t>Al sesgo (pañoleta restante)</t>
  </si>
  <si>
    <t>por tela (orillos):</t>
  </si>
  <si>
    <t>por corte de sesgo:</t>
  </si>
  <si>
    <t>Desperdicio por confección (cm2):</t>
  </si>
  <si>
    <t>Num de prendas sesgadas x tira:</t>
  </si>
  <si>
    <t>Piezas a sesgar:</t>
  </si>
  <si>
    <t>Dirección de ref</t>
  </si>
  <si>
    <t>Pieza 1</t>
  </si>
  <si>
    <t>Pieza 2</t>
  </si>
  <si>
    <t>Pieza 3</t>
  </si>
  <si>
    <t>Pieza 4</t>
  </si>
  <si>
    <t>Pieza 5</t>
  </si>
  <si>
    <t>Promedios:</t>
  </si>
  <si>
    <t>1&amp;2</t>
  </si>
  <si>
    <t>1&amp;2&amp;3</t>
  </si>
  <si>
    <t>1&amp;2&amp;3&amp;4</t>
  </si>
  <si>
    <t>1&amp;2&amp;3&amp;4&amp;5</t>
  </si>
  <si>
    <t>Num de piezas sesgadas x tira (real):</t>
  </si>
  <si>
    <t>Suma piezas a sesgar (cm):</t>
  </si>
  <si>
    <t>Desperdicio de conf. Por tira (cm):</t>
  </si>
  <si>
    <t>Long. a utilizar por tira (cm):</t>
  </si>
  <si>
    <t>Número total de prendas sesgadas</t>
  </si>
  <si>
    <t>PAÑOLETA PPAL</t>
  </si>
  <si>
    <t>Ancho guía + cuchilla:</t>
  </si>
  <si>
    <t>Pieza promedio</t>
  </si>
  <si>
    <t>PIEZA 1</t>
  </si>
  <si>
    <t>PIEZA 2</t>
  </si>
  <si>
    <t>PIEZA 3</t>
  </si>
  <si>
    <t>PIEZA 4</t>
  </si>
  <si>
    <t>PIEZA 5</t>
  </si>
  <si>
    <t>PIEZA PROM</t>
  </si>
  <si>
    <t>Longitud de empates (cm):</t>
  </si>
  <si>
    <t>Desperdicio total por confecc.(cm2)</t>
  </si>
  <si>
    <t>Al sesgo pañ 2</t>
  </si>
  <si>
    <t>Total al sesgo</t>
  </si>
  <si>
    <t>long. De tiras variable</t>
  </si>
  <si>
    <t>Num de piezas</t>
  </si>
  <si>
    <t>Num total de piezas sesgadas:</t>
  </si>
  <si>
    <t>PAÑOLETA 2</t>
  </si>
  <si>
    <t>Ancho tira restante (cm)</t>
  </si>
  <si>
    <t>Ancho entrada de la guía:</t>
  </si>
  <si>
    <t>Longitud mínima retazo:</t>
  </si>
  <si>
    <t>Consumo x unidad:</t>
  </si>
  <si>
    <t>Num. de tiras (principales)</t>
  </si>
  <si>
    <t>unidades</t>
  </si>
  <si>
    <t>Num de unidades por retazo:</t>
  </si>
  <si>
    <t>Longitud de cada empate:</t>
  </si>
  <si>
    <t>Long neta tira total (quitando empate centro):</t>
  </si>
  <si>
    <t>METROS</t>
  </si>
  <si>
    <t xml:space="preserve">METROS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</si>
  <si>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</si>
  <si>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TOTAL</t>
  </si>
  <si>
    <t>Escote frente</t>
  </si>
  <si>
    <t>Escote espalda</t>
  </si>
  <si>
    <t>Manga y tira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</si>
</sst>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0.000"/>
  </numFmts>
  <fonts count="6" x14ac:knownFonts="1">
    <font>
      <sz val="10"/>
      <name val="Arial"/>
    </font>
    <font>
      <sz val="10"/>
      <name val="Comic Sans MS"/>
      <family val="4"/>
    </font>
    <font>
      <sz val="8"/>
      <color indexed="81"/>
      <name val="Tahoma"/>
      <family val="2"/>
    </font>
    <font>
      <sz val="8"/>
      <name val="Arial"/>
      <family val="2"/>
    </font>
    <font>
      <b/>
      <sz val="10"/>
      <name val="Comic Sans MS"/>
      <family val="4"/>
    </font>
    <font>
      <b/>
      <sz val="10"/>
      <color rgb="FFFF0000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2" borderId="0" xfId="0" applyFont="1" applyFill="1" applyAlignment="1">
      <alignment horizontal="center"/>
    </xf>
    <xf numFmtId="2" fontId="1" fillId="0" borderId="0" xfId="0" applyNumberFormat="1" applyFont="1"/>
    <xf numFmtId="0" fontId="1" fillId="0" borderId="0" xfId="0" applyFont="1" applyAlignment="1">
      <alignment horizontal="left"/>
    </xf>
    <xf numFmtId="0" fontId="1" fillId="2" borderId="0" xfId="0" applyFont="1" applyFill="1"/>
    <xf numFmtId="165" fontId="0" fillId="0" borderId="0" xfId="0" applyNumberFormat="1" applyFill="1"/>
    <xf numFmtId="1" fontId="1" fillId="0" borderId="0" xfId="0" applyNumberFormat="1" applyFont="1"/>
    <xf numFmtId="2" fontId="0" fillId="0" borderId="0" xfId="0" applyNumberFormat="1" applyFill="1"/>
    <xf numFmtId="0" fontId="1" fillId="3" borderId="0" xfId="0" applyFont="1" applyFill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1" fillId="4" borderId="0" xfId="0" applyFont="1" applyFill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/>
    <xf numFmtId="2" fontId="1" fillId="0" borderId="0" xfId="0" applyNumberFormat="1" applyFont="1" applyProtection="1"/>
    <xf numFmtId="2" fontId="1" fillId="5" borderId="0" xfId="0" applyNumberFormat="1" applyFont="1" applyFill="1" applyProtection="1"/>
    <xf numFmtId="0" fontId="1" fillId="4" borderId="0" xfId="0" applyFont="1" applyFill="1" applyProtection="1"/>
    <xf numFmtId="164" fontId="1" fillId="5" borderId="0" xfId="0" applyNumberFormat="1" applyFont="1" applyFill="1" applyProtection="1"/>
    <xf numFmtId="2" fontId="1" fillId="4" borderId="0" xfId="0" applyNumberFormat="1" applyFont="1" applyFill="1" applyProtection="1"/>
    <xf numFmtId="166" fontId="4" fillId="6" borderId="0" xfId="0" applyNumberFormat="1" applyFont="1" applyFill="1" applyProtection="1"/>
    <xf numFmtId="2" fontId="1" fillId="0" borderId="0" xfId="0" applyNumberFormat="1" applyFont="1" applyProtection="1">
      <protection locked="0"/>
    </xf>
    <xf numFmtId="0" fontId="1" fillId="4" borderId="0" xfId="0" applyFont="1" applyFill="1" applyAlignment="1" applyProtection="1">
      <alignment horizontal="right"/>
      <protection locked="0"/>
    </xf>
    <xf numFmtId="0" fontId="1" fillId="0" borderId="0" xfId="0" applyFont="1" applyAlignment="1" applyProtection="1">
      <alignment horizontal="left" indent="2"/>
      <protection locked="0"/>
    </xf>
    <xf numFmtId="0" fontId="1" fillId="0" borderId="0" xfId="0" applyFont="1" applyAlignment="1" applyProtection="1">
      <alignment horizontal="right"/>
      <protection locked="0"/>
    </xf>
    <xf numFmtId="0" fontId="4" fillId="6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/>
    <xf numFmtId="0" fontId="5" fillId="0" borderId="0" xfId="0" applyFont="1" applyProtection="1">
      <protection locked="0"/>
    </xf>
    <xf numFmtId="166" fontId="4" fillId="6" borderId="0" xfId="0" applyNumberFormat="1" applyFont="1" applyFill="1" applyProtection="1">
      <protection locked="0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K26"/>
  <sheetViews>
    <sheetView tabSelected="1" workbookViewId="0">
      <selection activeCell="H10" sqref="H10"/>
    </sheetView>
  </sheetViews>
  <sheetFormatPr baseColWidth="10" defaultColWidth="11.42578125" defaultRowHeight="12.75" x14ac:dyDescent="0.2"/>
  <cols>
    <col min="1" max="1" width="25.85546875" style="18" bestFit="1" customWidth="1"/>
    <col min="2" max="4" width="11.42578125" style="18"/>
    <col min="5" max="5" width="26.140625" style="18" bestFit="1" customWidth="1"/>
    <col min="6" max="7" width="11.42578125" style="18"/>
    <col min="8" max="8" width="13.5703125" style="18" bestFit="1" customWidth="1"/>
    <col min="9" max="16384" width="11.42578125" style="18"/>
  </cols>
  <sheetData>
    <row r="1" spans="1:7" ht="15" x14ac:dyDescent="0.3">
      <c r="A1" s="16" t="s">
        <v>4</v>
      </c>
      <c r="B1" s="17"/>
      <c r="C1" s="17"/>
      <c r="D1" s="17"/>
      <c r="E1" s="17"/>
      <c r="F1" s="17"/>
      <c r="G1" s="17"/>
    </row>
    <row r="2" spans="1:7" ht="15" x14ac:dyDescent="0.3">
      <c r="A2" s="19" t="s">
        <v>1</v>
      </c>
      <c r="B2" s="19">
        <v>138</v>
      </c>
      <c r="C2" s="17"/>
      <c r="D2" s="17"/>
      <c r="E2" s="17"/>
      <c r="F2" s="17"/>
      <c r="G2" s="17"/>
    </row>
    <row r="3" spans="1:7" ht="15" x14ac:dyDescent="0.3">
      <c r="A3" s="19" t="s">
        <v>0</v>
      </c>
      <c r="B3" s="19">
        <v>133</v>
      </c>
      <c r="C3" s="17"/>
      <c r="D3" s="17"/>
      <c r="E3" s="17"/>
      <c r="F3" s="17"/>
      <c r="G3" s="17"/>
    </row>
    <row r="4" spans="1:7" ht="15" x14ac:dyDescent="0.3">
      <c r="A4" s="17" t="s">
        <v>8</v>
      </c>
      <c r="B4" s="17"/>
      <c r="C4" s="17"/>
      <c r="D4" s="17"/>
      <c r="E4" s="17" t="s">
        <v>98</v>
      </c>
      <c r="F4" s="23">
        <f>IF(B9="Al hilo",SUM(C21:C25)+B16*2,IF(B9="Al través",100,B3+100))</f>
        <v>233</v>
      </c>
      <c r="G4" s="17" t="s">
        <v>25</v>
      </c>
    </row>
    <row r="5" spans="1:7" ht="15" x14ac:dyDescent="0.3">
      <c r="B5" s="17"/>
      <c r="C5" s="17"/>
      <c r="D5" s="17"/>
      <c r="E5" s="17" t="s">
        <v>34</v>
      </c>
      <c r="F5" s="23">
        <f>IF(B9="Al hilo",F4-B16*2,IF(B9="Al través",B3-B16*2,(B3-B16*2)*SQRT(2)))</f>
        <v>186.67619023324855</v>
      </c>
      <c r="G5" s="17" t="s">
        <v>25</v>
      </c>
    </row>
    <row r="6" spans="1:7" ht="15" x14ac:dyDescent="0.3">
      <c r="A6" s="17"/>
      <c r="B6" s="17"/>
      <c r="C6" s="17"/>
      <c r="D6" s="17"/>
      <c r="E6" s="17"/>
      <c r="F6" s="28"/>
      <c r="G6" s="17"/>
    </row>
    <row r="7" spans="1:7" ht="15" x14ac:dyDescent="0.3">
      <c r="A7" s="16" t="s">
        <v>3</v>
      </c>
      <c r="B7" s="17"/>
      <c r="C7" s="17"/>
      <c r="D7" s="17"/>
      <c r="E7" s="19" t="s">
        <v>100</v>
      </c>
      <c r="F7" s="24">
        <f>IF(B9="Al hilo",INT((B3-2*B14)/(B8+B15)),IF(B9="Al través",INT((B12-2*B14)/(B8+B15)),INT((B13-2*B14)/(B8+B15))))</f>
        <v>16</v>
      </c>
      <c r="G7" s="17"/>
    </row>
    <row r="8" spans="1:7" ht="15" x14ac:dyDescent="0.3">
      <c r="A8" s="19" t="s">
        <v>97</v>
      </c>
      <c r="B8" s="19">
        <v>3.6</v>
      </c>
      <c r="C8" s="17" t="s">
        <v>25</v>
      </c>
      <c r="D8" s="17"/>
      <c r="E8" s="17"/>
      <c r="F8" s="17"/>
      <c r="G8" s="17"/>
    </row>
    <row r="9" spans="1:7" ht="15" x14ac:dyDescent="0.3">
      <c r="A9" s="19" t="s">
        <v>2</v>
      </c>
      <c r="B9" s="29" t="s">
        <v>48</v>
      </c>
      <c r="C9" s="17"/>
      <c r="D9" s="17"/>
      <c r="E9" s="17" t="s">
        <v>10</v>
      </c>
      <c r="F9" s="17"/>
      <c r="G9" s="17"/>
    </row>
    <row r="10" spans="1:7" ht="15" x14ac:dyDescent="0.3">
      <c r="A10" s="17"/>
      <c r="B10" s="17"/>
      <c r="C10" s="17"/>
      <c r="D10" s="17"/>
      <c r="E10" s="30" t="s">
        <v>58</v>
      </c>
      <c r="F10" s="25">
        <f>+(B2-B3)/B2</f>
        <v>3.6231884057971016E-2</v>
      </c>
      <c r="G10" s="17"/>
    </row>
    <row r="11" spans="1:7" ht="15" x14ac:dyDescent="0.3">
      <c r="A11" s="16" t="s">
        <v>5</v>
      </c>
      <c r="B11" s="17"/>
      <c r="C11" s="17"/>
      <c r="D11" s="17"/>
      <c r="E11" s="30" t="s">
        <v>59</v>
      </c>
      <c r="F11" s="25">
        <f>IF(B9="Al hilo",'Desperdicios por corte'!M3,IF(B9="Al través",'Desperdicios por corte'!M4,'Desperdicios por corte'!M9))</f>
        <v>0.19370477279800016</v>
      </c>
      <c r="G11" s="17"/>
    </row>
    <row r="12" spans="1:7" ht="15" x14ac:dyDescent="0.3">
      <c r="A12" s="17" t="s">
        <v>23</v>
      </c>
      <c r="B12" s="21">
        <v>100</v>
      </c>
      <c r="C12" s="17" t="s">
        <v>25</v>
      </c>
      <c r="D12" s="17"/>
      <c r="E12" s="30" t="s">
        <v>11</v>
      </c>
      <c r="F12" s="25">
        <f ca="1">IF(B9="Al hilo",Metodos!J18,IF(B9="Al través",Metodos!K18,Metodos!O18))</f>
        <v>0.21630349683588052</v>
      </c>
      <c r="G12" s="17"/>
    </row>
    <row r="13" spans="1:7" ht="15" x14ac:dyDescent="0.3">
      <c r="A13" s="17" t="s">
        <v>22</v>
      </c>
      <c r="B13" s="22">
        <f>100/SQRT(2)</f>
        <v>70.710678118654741</v>
      </c>
      <c r="C13" s="17" t="s">
        <v>25</v>
      </c>
      <c r="D13" s="17"/>
      <c r="E13" s="31" t="s">
        <v>53</v>
      </c>
      <c r="F13" s="25">
        <f ca="1">SUM(F10:F12)</f>
        <v>0.44624015369185166</v>
      </c>
      <c r="G13" s="17"/>
    </row>
    <row r="14" spans="1:7" ht="16.5" x14ac:dyDescent="0.35">
      <c r="A14" s="17" t="s">
        <v>21</v>
      </c>
      <c r="B14" s="34">
        <v>5</v>
      </c>
      <c r="C14" s="17" t="s">
        <v>25</v>
      </c>
      <c r="D14" s="17"/>
      <c r="E14" s="17"/>
      <c r="F14" s="17"/>
      <c r="G14" s="17"/>
    </row>
    <row r="15" spans="1:7" ht="15" x14ac:dyDescent="0.3">
      <c r="A15" s="17" t="s">
        <v>6</v>
      </c>
      <c r="B15" s="21">
        <f>1/10</f>
        <v>0.1</v>
      </c>
      <c r="C15" s="17" t="s">
        <v>25</v>
      </c>
      <c r="D15" s="17"/>
      <c r="E15" s="19" t="s">
        <v>99</v>
      </c>
      <c r="F15" s="26">
        <f ca="1">IF(B9="Al hilo",'Desperdicios por corte'!B3/Metodos!J21,IF(B9="Al través",'Desperdicios por corte'!B4/Metodos!K21,'Desperdicios por corte'!B9/Metodos!O21))</f>
        <v>10.241758241758241</v>
      </c>
      <c r="G15" s="17" t="s">
        <v>25</v>
      </c>
    </row>
    <row r="16" spans="1:7" ht="15" x14ac:dyDescent="0.3">
      <c r="A16" s="17" t="s">
        <v>103</v>
      </c>
      <c r="B16" s="21">
        <v>0.5</v>
      </c>
      <c r="C16" s="17" t="s">
        <v>25</v>
      </c>
      <c r="D16" s="17"/>
      <c r="E16" s="19" t="s">
        <v>102</v>
      </c>
      <c r="F16" s="24">
        <f ca="1">ROUNDDOWN(IF(B9="Al hilo",Metodos!J21,IF(B9="Al través",Metodos!K21,Metodos!O21)),0)</f>
        <v>22</v>
      </c>
      <c r="G16" s="17" t="s">
        <v>101</v>
      </c>
    </row>
    <row r="17" spans="1:11" ht="16.5" x14ac:dyDescent="0.35">
      <c r="A17" s="20"/>
      <c r="B17" s="17"/>
      <c r="C17" s="17"/>
      <c r="D17" s="17"/>
      <c r="E17" s="32" t="s">
        <v>105</v>
      </c>
      <c r="F17" s="27">
        <f ca="1">F15/100</f>
        <v>0.10241758241758241</v>
      </c>
      <c r="G17" s="33" t="s">
        <v>106</v>
      </c>
    </row>
    <row r="18" spans="1:11" ht="15" x14ac:dyDescent="0.3">
      <c r="A18" s="16" t="s">
        <v>7</v>
      </c>
      <c r="B18" s="17"/>
      <c r="C18" s="17"/>
      <c r="D18" s="17"/>
      <c r="E18" s="17"/>
      <c r="F18" s="17"/>
      <c r="G18" s="17"/>
      <c r="K18" s="18" t="s">
        <v>107</v>
      </c>
    </row>
    <row r="19" spans="1:11" ht="16.5" x14ac:dyDescent="0.35">
      <c r="A19" s="17" t="s">
        <v>9</v>
      </c>
      <c r="B19" s="35">
        <v>6</v>
      </c>
      <c r="C19" s="17" t="s">
        <v>25</v>
      </c>
      <c r="D19" s="17"/>
      <c r="F19" s="17"/>
      <c r="G19" s="17"/>
    </row>
    <row r="20" spans="1:11" ht="15" x14ac:dyDescent="0.3">
      <c r="A20" s="17" t="s">
        <v>62</v>
      </c>
      <c r="B20" s="17"/>
      <c r="C20" s="17"/>
      <c r="D20" s="17"/>
      <c r="F20" s="17"/>
      <c r="G20" s="17"/>
    </row>
    <row r="21" spans="1:11" ht="15" x14ac:dyDescent="0.3">
      <c r="A21" s="17" t="s">
        <v>109</v>
      </c>
      <c r="B21" s="19">
        <v>35</v>
      </c>
      <c r="C21" s="19">
        <f>IF(B21=0,0,B21+$B$19)</f>
        <v>41</v>
      </c>
      <c r="D21" s="17" t="s">
        <v>25</v>
      </c>
      <c r="F21" s="17"/>
      <c r="G21" s="17"/>
    </row>
    <row r="22" spans="1:11" ht="15" x14ac:dyDescent="0.3">
      <c r="A22" s="17" t="s">
        <v>110</v>
      </c>
      <c r="B22" s="19">
        <v>35</v>
      </c>
      <c r="C22" s="19">
        <f>IF(B22=0,0,B22+$B$19)</f>
        <v>41</v>
      </c>
      <c r="D22" s="17" t="s">
        <v>25</v>
      </c>
      <c r="F22" s="17"/>
      <c r="G22" s="17"/>
    </row>
    <row r="23" spans="1:11" ht="15" x14ac:dyDescent="0.3">
      <c r="A23" s="17" t="s">
        <v>111</v>
      </c>
      <c r="B23" s="19">
        <v>54</v>
      </c>
      <c r="C23" s="19">
        <f>IF(B23=0,0,B23+$B$19)</f>
        <v>60</v>
      </c>
      <c r="D23" s="17" t="s">
        <v>25</v>
      </c>
      <c r="F23" s="17"/>
      <c r="G23" s="17"/>
    </row>
    <row r="24" spans="1:11" ht="15" x14ac:dyDescent="0.3">
      <c r="A24" s="17" t="s">
        <v>111</v>
      </c>
      <c r="B24" s="19">
        <v>54</v>
      </c>
      <c r="C24" s="19">
        <f>IF(B24=0,0,B24+$B$19)</f>
        <v>60</v>
      </c>
      <c r="D24" s="17" t="s">
        <v>25</v>
      </c>
      <c r="F24" s="17"/>
      <c r="G24" s="17"/>
    </row>
    <row r="25" spans="1:11" ht="15" x14ac:dyDescent="0.3">
      <c r="A25" s="17"/>
      <c r="B25" s="19">
        <v>0</v>
      </c>
      <c r="C25" s="19">
        <f>IF(B25=0,0,B25+$B$19)</f>
        <v>0</v>
      </c>
      <c r="D25" s="17" t="s">
        <v>25</v>
      </c>
      <c r="G25" s="17"/>
    </row>
    <row r="26" spans="1:11" ht="16.5" x14ac:dyDescent="0.35">
      <c r="B26" s="32" t="s">
        <v>108</v>
      </c>
      <c r="C26" s="36">
        <f>SUM(C21:C25)</f>
        <v>202</v>
      </c>
    </row>
  </sheetData>
  <sheetProtection sheet="1" objects="1" scenarios="1" formatCells="0" formatColumns="0"/>
  <phoneticPr fontId="3" type="noConversion"/>
  <dataValidations count="1">
    <dataValidation type="list" allowBlank="1" showInputMessage="1" showErrorMessage="1" sqref="B9">
      <formula1>"Al hilo,Al través,Al sesgo"</formula1>
    </dataValidation>
  </dataValidations>
  <pageMargins left="0.75" right="0.75" top="1" bottom="1" header="0" footer="0"/>
  <pageSetup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9"/>
  <sheetViews>
    <sheetView topLeftCell="D1" workbookViewId="0">
      <selection activeCell="H5" sqref="H5"/>
    </sheetView>
  </sheetViews>
  <sheetFormatPr baseColWidth="10" defaultRowHeight="12.75" x14ac:dyDescent="0.2"/>
  <cols>
    <col min="1" max="1" width="25.140625" bestFit="1" customWidth="1"/>
    <col min="2" max="5" width="10.7109375" customWidth="1"/>
    <col min="8" max="8" width="14.7109375" customWidth="1"/>
    <col min="9" max="9" width="15.5703125" customWidth="1"/>
    <col min="10" max="10" width="14.85546875" customWidth="1"/>
    <col min="11" max="11" width="12.5703125" bestFit="1" customWidth="1"/>
  </cols>
  <sheetData>
    <row r="1" spans="1:13" ht="15" x14ac:dyDescent="0.3">
      <c r="A1" s="1"/>
      <c r="B1" s="37" t="s">
        <v>42</v>
      </c>
      <c r="C1" s="37"/>
      <c r="D1" s="37"/>
      <c r="E1" s="37"/>
      <c r="F1" s="1"/>
      <c r="G1" s="1"/>
      <c r="H1" s="1"/>
      <c r="I1" s="1"/>
      <c r="J1" s="1"/>
      <c r="K1" s="1"/>
    </row>
    <row r="2" spans="1:13" ht="45" x14ac:dyDescent="0.3">
      <c r="A2" s="1"/>
      <c r="B2" s="4" t="s">
        <v>41</v>
      </c>
      <c r="C2" s="4" t="s">
        <v>40</v>
      </c>
      <c r="D2" s="4" t="s">
        <v>39</v>
      </c>
      <c r="E2" s="4" t="s">
        <v>38</v>
      </c>
      <c r="F2" s="4" t="s">
        <v>43</v>
      </c>
      <c r="G2" s="4" t="s">
        <v>37</v>
      </c>
      <c r="H2" s="4" t="s">
        <v>24</v>
      </c>
      <c r="I2" s="4" t="s">
        <v>96</v>
      </c>
      <c r="J2" s="4" t="s">
        <v>44</v>
      </c>
      <c r="K2" s="4" t="s">
        <v>45</v>
      </c>
      <c r="L2" s="4" t="s">
        <v>47</v>
      </c>
      <c r="M2" s="4" t="s">
        <v>46</v>
      </c>
    </row>
    <row r="3" spans="1:13" ht="15" x14ac:dyDescent="0.3">
      <c r="A3" s="1" t="s">
        <v>19</v>
      </c>
      <c r="B3" s="1">
        <f>+Datos!F4</f>
        <v>233</v>
      </c>
      <c r="C3" s="1">
        <f>+Datos!B2</f>
        <v>138</v>
      </c>
      <c r="D3" s="1">
        <f>+B3</f>
        <v>233</v>
      </c>
      <c r="E3" s="1">
        <f>+Datos!B3</f>
        <v>133</v>
      </c>
      <c r="F3" s="7">
        <f>+Datos!B14*2*D3</f>
        <v>2330</v>
      </c>
      <c r="G3" s="7">
        <f>+E3-2*Datos!B14</f>
        <v>123</v>
      </c>
      <c r="H3" s="1">
        <f>INT(G3/(Datos!B8+Datos!B15))</f>
        <v>33</v>
      </c>
      <c r="I3" s="7">
        <f>MOD(G3,Datos!B8+Datos!B15)</f>
        <v>0.89999999999999414</v>
      </c>
      <c r="J3" s="7">
        <f>+I3*D3</f>
        <v>209.69999999999862</v>
      </c>
      <c r="K3" s="7">
        <f>+Datos!B16*(Datos!B8+Datos!B15)*2*H3</f>
        <v>122.10000000000001</v>
      </c>
      <c r="L3" s="7">
        <f>+F3+J3+K3</f>
        <v>2661.7999999999984</v>
      </c>
      <c r="M3" s="6">
        <f>+L3/(B3*C3)</f>
        <v>8.2782857498289425E-2</v>
      </c>
    </row>
    <row r="4" spans="1:13" ht="15" x14ac:dyDescent="0.3">
      <c r="A4" s="1" t="s">
        <v>20</v>
      </c>
      <c r="B4" s="1">
        <v>100</v>
      </c>
      <c r="C4" s="1">
        <f>+Datos!B2</f>
        <v>138</v>
      </c>
      <c r="D4" s="1">
        <f>+B4</f>
        <v>100</v>
      </c>
      <c r="E4" s="1">
        <f>+Datos!B3</f>
        <v>133</v>
      </c>
      <c r="F4" s="7">
        <f>+Datos!B14*2*E4</f>
        <v>1330</v>
      </c>
      <c r="G4" s="7">
        <f>+D4-2*Datos!B14</f>
        <v>90</v>
      </c>
      <c r="H4" s="1">
        <f>INT(G4/(Datos!B8+Datos!B15))</f>
        <v>24</v>
      </c>
      <c r="I4" s="7">
        <f>MOD(G4,Datos!B8+Datos!B15)</f>
        <v>1.1999999999999957</v>
      </c>
      <c r="J4" s="7">
        <f>+I4*E4</f>
        <v>159.59999999999943</v>
      </c>
      <c r="K4" s="7">
        <f>+Datos!B16*(Datos!B8+Datos!B15)*2*H4</f>
        <v>88.800000000000011</v>
      </c>
      <c r="L4" s="7">
        <f>+F4+J4+K4</f>
        <v>1578.3999999999994</v>
      </c>
      <c r="M4" s="6">
        <f>+L4/(B4*C4)</f>
        <v>0.11437681159420286</v>
      </c>
    </row>
    <row r="5" spans="1:13" ht="15" x14ac:dyDescent="0.3">
      <c r="A5" s="1" t="s">
        <v>32</v>
      </c>
      <c r="B5" s="1">
        <v>100</v>
      </c>
      <c r="C5" s="1">
        <f>+Datos!B2</f>
        <v>138</v>
      </c>
      <c r="D5" s="1">
        <f>+B5</f>
        <v>100</v>
      </c>
      <c r="E5" s="1">
        <f>+Datos!B3</f>
        <v>133</v>
      </c>
      <c r="F5" s="7">
        <f>+Datos!B14*2*E5*SQRT(2)</f>
        <v>1880.9040379562166</v>
      </c>
      <c r="G5" s="7">
        <f>+Datos!B13-2*Datos!B14</f>
        <v>60.710678118654741</v>
      </c>
      <c r="H5" s="1">
        <f>INT(G5/(Datos!B8+Datos!B15))</f>
        <v>16</v>
      </c>
      <c r="I5" s="7">
        <f>MOD(G5,Datos!B8+Datos!B15)</f>
        <v>1.510678118654738</v>
      </c>
      <c r="J5" s="7">
        <f>+I5*E5*SQRT(2)</f>
        <v>284.14405734297969</v>
      </c>
      <c r="K5" s="7">
        <f>+Datos!B16*(Datos!B8+Datos!B15)*SQRT(2)*2*H5</f>
        <v>83.721442892487232</v>
      </c>
      <c r="L5" s="7">
        <f>+F5+J5+K5</f>
        <v>2248.7695381916833</v>
      </c>
      <c r="M5" s="6">
        <f>+L5/(B5*C5)</f>
        <v>0.16295431436171617</v>
      </c>
    </row>
    <row r="6" spans="1:13" ht="15" x14ac:dyDescent="0.3">
      <c r="A6" s="1" t="s">
        <v>56</v>
      </c>
      <c r="B6" s="1">
        <v>100</v>
      </c>
      <c r="C6" s="1">
        <f>+Datos!B2</f>
        <v>138</v>
      </c>
      <c r="D6" s="1">
        <f>+B6</f>
        <v>100</v>
      </c>
      <c r="E6" s="1">
        <f>+Datos!B3</f>
        <v>133</v>
      </c>
      <c r="F6" s="7">
        <f>+Datos!B14*2*E6*SQRT(2)</f>
        <v>1880.9040379562166</v>
      </c>
      <c r="G6" s="7">
        <f>+Datos!B13-2*Datos!B14</f>
        <v>60.710678118654741</v>
      </c>
      <c r="H6" s="1">
        <f>INT(G6/(Datos!B8+Datos!B15))</f>
        <v>16</v>
      </c>
      <c r="I6" s="7">
        <f>MOD(G6,Datos!B8+Datos!B15)</f>
        <v>1.510678118654738</v>
      </c>
      <c r="J6" s="7">
        <f>+I6*E6*SQRT(2)</f>
        <v>284.14405734297969</v>
      </c>
      <c r="K6" s="7">
        <f>+Datos!B16*(Datos!B8+Datos!B15)*SQRT(2)*4*H6</f>
        <v>167.44288578497446</v>
      </c>
      <c r="L6" s="7">
        <f>+F6+J6+K6</f>
        <v>2332.4909810841705</v>
      </c>
      <c r="M6" s="6">
        <f>+L6/(B6*C6)</f>
        <v>0.16902108558580944</v>
      </c>
    </row>
    <row r="7" spans="1:13" ht="15" x14ac:dyDescent="0.3">
      <c r="A7" s="1" t="s">
        <v>57</v>
      </c>
      <c r="B7" s="1">
        <f>+E7-100</f>
        <v>33</v>
      </c>
      <c r="C7" s="1">
        <f>+Datos!B2</f>
        <v>138</v>
      </c>
      <c r="D7" s="1">
        <f>+B7</f>
        <v>33</v>
      </c>
      <c r="E7" s="1">
        <f>+Datos!B3</f>
        <v>133</v>
      </c>
      <c r="F7" s="7">
        <f>+Datos!B14*E7*SQRT(2)</f>
        <v>940.4520189781083</v>
      </c>
      <c r="G7" s="8">
        <f>+D7/SQRT(2)-Datos!B14</f>
        <v>18.334523779156068</v>
      </c>
      <c r="H7">
        <f>INT(G7/(Datos!B8+Datos!B15))</f>
        <v>4</v>
      </c>
      <c r="I7" s="8">
        <f>MOD(G7,Datos!B8+Datos!B15)</f>
        <v>3.5345237791560677</v>
      </c>
      <c r="J7" s="7">
        <f>+I7*E7*SQRT(2)</f>
        <v>664.81000484669141</v>
      </c>
      <c r="K7" s="7">
        <f>+Datos!B16*(Datos!B8+Datos!B15)*SQRT(2)*4*H7</f>
        <v>41.860721446243616</v>
      </c>
      <c r="L7" s="7">
        <f>+F7+J7+K7</f>
        <v>1647.1227452710432</v>
      </c>
      <c r="M7" s="6">
        <f>+L7/(B7*C7)</f>
        <v>0.36168703233883248</v>
      </c>
    </row>
    <row r="9" spans="1:13" ht="15" x14ac:dyDescent="0.3">
      <c r="A9" t="s">
        <v>33</v>
      </c>
      <c r="B9">
        <f>SUM(B5:B7)</f>
        <v>233</v>
      </c>
      <c r="C9">
        <f>+C5</f>
        <v>138</v>
      </c>
      <c r="G9" s="8"/>
      <c r="K9" t="s">
        <v>91</v>
      </c>
      <c r="L9" s="7">
        <f>+L5+L6+L7</f>
        <v>6228.3832645468974</v>
      </c>
      <c r="M9" s="6">
        <f>+L9/(B9*C9)</f>
        <v>0.19370477279800016</v>
      </c>
    </row>
  </sheetData>
  <sheetProtection algorithmName="SHA-512" hashValue="bPVLcyUWu3NAVnTUOnigpSqt5fLkPmYvPCZlM4M3n12R4UOWhWAbirXk+oA+LnO5HhUi/+VAREPC9+cTCHWAJA==" saltValue="lXoFA5hckY6LI5C1AH05GA==" spinCount="100000" sheet="1" objects="1" scenarios="1"/>
  <mergeCells count="1">
    <mergeCell ref="B1:E1"/>
  </mergeCells>
  <phoneticPr fontId="3" type="noConversion"/>
  <pageMargins left="0.75" right="0.75" top="1" bottom="1" header="0" footer="0"/>
  <pageSetup orientation="portrait" horizontalDpi="360" verticalDpi="36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O71"/>
  <sheetViews>
    <sheetView workbookViewId="0">
      <selection activeCell="E18" sqref="E18"/>
    </sheetView>
  </sheetViews>
  <sheetFormatPr baseColWidth="10" defaultRowHeight="12.75" x14ac:dyDescent="0.2"/>
  <cols>
    <col min="2" max="2" width="13.42578125" customWidth="1"/>
    <col min="3" max="3" width="14.7109375" customWidth="1"/>
    <col min="4" max="4" width="12.85546875" customWidth="1"/>
    <col min="5" max="5" width="15.85546875" customWidth="1"/>
    <col min="6" max="6" width="12.42578125" bestFit="1" customWidth="1"/>
    <col min="7" max="7" width="12.42578125" customWidth="1"/>
    <col min="9" max="9" width="33.140625" bestFit="1" customWidth="1"/>
    <col min="10" max="10" width="12.42578125" bestFit="1" customWidth="1"/>
    <col min="13" max="13" width="21.5703125" bestFit="1" customWidth="1"/>
    <col min="14" max="14" width="18.7109375" bestFit="1" customWidth="1"/>
    <col min="15" max="15" width="14.85546875" bestFit="1" customWidth="1"/>
  </cols>
  <sheetData>
    <row r="1" spans="1:15" ht="15" x14ac:dyDescent="0.3">
      <c r="A1" s="1" t="s">
        <v>16</v>
      </c>
      <c r="B1" s="1"/>
      <c r="C1" s="1">
        <f>+Datos!F5</f>
        <v>186.67619023324855</v>
      </c>
      <c r="D1" s="1"/>
      <c r="E1" s="1" t="s">
        <v>64</v>
      </c>
      <c r="F1" s="1">
        <f>+Datos!C21</f>
        <v>41</v>
      </c>
      <c r="G1" s="1"/>
      <c r="H1" s="1"/>
      <c r="I1" s="1"/>
    </row>
    <row r="2" spans="1:15" ht="15" x14ac:dyDescent="0.3">
      <c r="A2" s="1" t="s">
        <v>75</v>
      </c>
      <c r="B2" s="1"/>
      <c r="C2" s="1">
        <f>SUM(Datos!C21:C25)</f>
        <v>202</v>
      </c>
      <c r="D2" s="1"/>
      <c r="E2" s="1" t="s">
        <v>65</v>
      </c>
      <c r="F2" s="1">
        <f>+Datos!C22</f>
        <v>41</v>
      </c>
      <c r="G2" s="1"/>
      <c r="H2" s="1"/>
      <c r="I2" s="1"/>
    </row>
    <row r="3" spans="1:15" ht="15" x14ac:dyDescent="0.3">
      <c r="A3" t="s">
        <v>62</v>
      </c>
      <c r="C3">
        <f>COUNTIF(Datos!C21:C25,"&lt;&gt;0")</f>
        <v>4</v>
      </c>
      <c r="D3" s="1"/>
      <c r="E3" s="1" t="s">
        <v>66</v>
      </c>
      <c r="F3" s="1">
        <f>+Datos!C23</f>
        <v>60</v>
      </c>
      <c r="G3" s="1"/>
      <c r="H3" s="1"/>
      <c r="I3" s="1"/>
    </row>
    <row r="4" spans="1:15" ht="15" x14ac:dyDescent="0.3">
      <c r="D4" s="1"/>
      <c r="E4" s="1" t="s">
        <v>67</v>
      </c>
      <c r="F4" s="1">
        <f>+Datos!C24</f>
        <v>60</v>
      </c>
      <c r="G4" s="1"/>
      <c r="H4" s="1"/>
      <c r="I4" s="1"/>
    </row>
    <row r="5" spans="1:15" ht="15" x14ac:dyDescent="0.3">
      <c r="D5" s="1"/>
      <c r="E5" s="1" t="s">
        <v>68</v>
      </c>
      <c r="F5" s="1">
        <f>+Datos!C25</f>
        <v>0</v>
      </c>
      <c r="G5" s="1"/>
      <c r="H5" s="1"/>
      <c r="I5" s="1"/>
    </row>
    <row r="6" spans="1:15" ht="15" x14ac:dyDescent="0.3">
      <c r="D6" s="1"/>
      <c r="E6" s="1"/>
      <c r="F6" s="1"/>
      <c r="G6" s="1"/>
      <c r="H6" s="1"/>
      <c r="I6" s="1"/>
    </row>
    <row r="7" spans="1:15" ht="30" x14ac:dyDescent="0.3">
      <c r="A7" s="4" t="s">
        <v>14</v>
      </c>
      <c r="B7" s="4" t="s">
        <v>63</v>
      </c>
      <c r="C7" s="4" t="s">
        <v>15</v>
      </c>
      <c r="D7" s="4" t="s">
        <v>12</v>
      </c>
      <c r="E7" s="4" t="s">
        <v>13</v>
      </c>
      <c r="F7" s="4" t="s">
        <v>17</v>
      </c>
      <c r="G7" s="4" t="s">
        <v>36</v>
      </c>
      <c r="H7" s="1"/>
      <c r="I7" s="4" t="s">
        <v>18</v>
      </c>
    </row>
    <row r="8" spans="1:15" ht="15" x14ac:dyDescent="0.3">
      <c r="A8" s="1">
        <v>1</v>
      </c>
      <c r="B8" s="3">
        <f>IF(A8&gt;$C$3,A8-$C$3+7,A8)</f>
        <v>1</v>
      </c>
      <c r="C8" s="1">
        <f ca="1">IF(A8&lt;=$C$3,INDIRECT(ADDRESS(B8,6)),INDIRECT(ADDRESS(B8,3)))</f>
        <v>41</v>
      </c>
      <c r="D8" s="2">
        <f ca="1">+C8</f>
        <v>41</v>
      </c>
      <c r="E8" s="3">
        <f ca="1">+$C$1-D8</f>
        <v>145.67619023324855</v>
      </c>
      <c r="F8" s="1">
        <f ca="1">IF(E8&gt;=0,IF(E9&lt;0,D8,0),0)</f>
        <v>0</v>
      </c>
      <c r="G8" s="1">
        <f ca="1">IF(F8=0,0,COUNTIF(C8,"&lt;&gt;0"))</f>
        <v>0</v>
      </c>
      <c r="H8" s="1"/>
      <c r="I8" s="1" t="s">
        <v>77</v>
      </c>
      <c r="J8" s="10">
        <f ca="1">INDIRECT(ADDRESS(62+C3,6))</f>
        <v>151.5</v>
      </c>
    </row>
    <row r="9" spans="1:15" ht="15" x14ac:dyDescent="0.3">
      <c r="A9" s="1">
        <v>2</v>
      </c>
      <c r="B9" s="3">
        <f t="shared" ref="B9:B61" si="0">IF(A9&gt;$C$3,A9-$C$3+7,A9)</f>
        <v>2</v>
      </c>
      <c r="C9" s="1">
        <f t="shared" ref="C9:C61" ca="1" si="1">IF(A9&lt;=$C$3,INDIRECT(ADDRESS(B9,6)),INDIRECT(ADDRESS(B9,3)))</f>
        <v>41</v>
      </c>
      <c r="D9" s="2">
        <f ca="1">+C9+D8</f>
        <v>82</v>
      </c>
      <c r="E9" s="3">
        <f ca="1">+$C$1-D9</f>
        <v>104.67619023324855</v>
      </c>
      <c r="F9" s="1">
        <f ca="1">IF(E9&gt;=0,IF(E10&lt;0,D9,0),0)</f>
        <v>0</v>
      </c>
      <c r="G9" s="1">
        <f ca="1">IF(F9=0,0,COUNTIF($C$8:C9,"&lt;&gt;0"))</f>
        <v>0</v>
      </c>
      <c r="H9" s="1"/>
      <c r="I9" s="1" t="s">
        <v>76</v>
      </c>
      <c r="J9" s="5">
        <f ca="1">+C1-J8</f>
        <v>35.176190233248548</v>
      </c>
    </row>
    <row r="10" spans="1:15" ht="15" x14ac:dyDescent="0.3">
      <c r="A10" s="1">
        <v>3</v>
      </c>
      <c r="B10" s="3">
        <f t="shared" si="0"/>
        <v>3</v>
      </c>
      <c r="C10" s="1">
        <f t="shared" ca="1" si="1"/>
        <v>60</v>
      </c>
      <c r="D10" s="2">
        <f t="shared" ref="D10:D17" ca="1" si="2">+C10+D9</f>
        <v>142</v>
      </c>
      <c r="E10" s="3">
        <f t="shared" ref="E10:E17" ca="1" si="3">+$C$1-D10</f>
        <v>44.676190233248548</v>
      </c>
      <c r="F10" s="1">
        <f t="shared" ref="F10:F17" ca="1" si="4">IF(E10&gt;=0,IF(E11&lt;0,D10,0),0)</f>
        <v>142</v>
      </c>
      <c r="G10" s="1">
        <f ca="1">IF(F10=0,0,COUNTIF($C$8:C10,"&lt;&gt;0"))</f>
        <v>3</v>
      </c>
      <c r="H10" s="1"/>
      <c r="I10" s="1" t="s">
        <v>35</v>
      </c>
      <c r="J10" s="10">
        <f ca="1">INDIRECT(ADDRESS(62+C3,7))</f>
        <v>3</v>
      </c>
    </row>
    <row r="11" spans="1:15" ht="15" x14ac:dyDescent="0.3">
      <c r="A11" s="1">
        <v>4</v>
      </c>
      <c r="B11" s="3">
        <f t="shared" si="0"/>
        <v>4</v>
      </c>
      <c r="C11" s="1">
        <f t="shared" ca="1" si="1"/>
        <v>60</v>
      </c>
      <c r="D11" s="2">
        <f t="shared" ca="1" si="2"/>
        <v>202</v>
      </c>
      <c r="E11" s="3">
        <f t="shared" ca="1" si="3"/>
        <v>-15.323809766751452</v>
      </c>
      <c r="F11" s="1">
        <f t="shared" ca="1" si="4"/>
        <v>0</v>
      </c>
      <c r="G11" s="1">
        <f ca="1">IF(F11=0,0,COUNTIF($C$8:C11,"&lt;&gt;0"))</f>
        <v>0</v>
      </c>
      <c r="H11" s="1"/>
      <c r="I11" s="1" t="s">
        <v>74</v>
      </c>
      <c r="J11" s="10">
        <f ca="1">ROUNDDOWN(J10,0)</f>
        <v>3</v>
      </c>
    </row>
    <row r="12" spans="1:15" ht="15" x14ac:dyDescent="0.3">
      <c r="A12" s="1">
        <v>5</v>
      </c>
      <c r="B12" s="3">
        <f t="shared" si="0"/>
        <v>8</v>
      </c>
      <c r="C12" s="1">
        <f t="shared" ca="1" si="1"/>
        <v>41</v>
      </c>
      <c r="D12" s="2">
        <f t="shared" ca="1" si="2"/>
        <v>243</v>
      </c>
      <c r="E12" s="3">
        <f t="shared" ca="1" si="3"/>
        <v>-56.323809766751452</v>
      </c>
      <c r="F12" s="1">
        <f t="shared" ca="1" si="4"/>
        <v>0</v>
      </c>
      <c r="G12" s="1">
        <f ca="1">IF(F12=0,0,COUNTIF($C$8:C12,"&lt;&gt;0"))</f>
        <v>0</v>
      </c>
      <c r="H12" s="1"/>
    </row>
    <row r="13" spans="1:15" ht="15" x14ac:dyDescent="0.3">
      <c r="A13" s="1">
        <v>6</v>
      </c>
      <c r="B13" s="3">
        <f t="shared" si="0"/>
        <v>9</v>
      </c>
      <c r="C13" s="1">
        <f t="shared" ca="1" si="1"/>
        <v>41</v>
      </c>
      <c r="D13" s="2">
        <f t="shared" ca="1" si="2"/>
        <v>284</v>
      </c>
      <c r="E13" s="3">
        <f t="shared" ca="1" si="3"/>
        <v>-97.323809766751452</v>
      </c>
      <c r="F13" s="1">
        <f t="shared" ca="1" si="4"/>
        <v>0</v>
      </c>
      <c r="G13" s="1">
        <f ca="1">IF(F13=0,0,COUNTIF($C$8:C13,"&lt;&gt;0"))</f>
        <v>0</v>
      </c>
      <c r="H13" s="1"/>
      <c r="I13" s="1"/>
      <c r="J13" s="1"/>
    </row>
    <row r="14" spans="1:15" ht="15" x14ac:dyDescent="0.3">
      <c r="A14">
        <v>7</v>
      </c>
      <c r="B14" s="3">
        <f t="shared" si="0"/>
        <v>10</v>
      </c>
      <c r="C14" s="1">
        <f t="shared" ca="1" si="1"/>
        <v>60</v>
      </c>
      <c r="D14" s="2">
        <f t="shared" ca="1" si="2"/>
        <v>344</v>
      </c>
      <c r="E14" s="3">
        <f t="shared" ca="1" si="3"/>
        <v>-157.32380976675145</v>
      </c>
      <c r="F14" s="1">
        <f t="shared" ca="1" si="4"/>
        <v>0</v>
      </c>
      <c r="G14" s="1">
        <f ca="1">IF(F14=0,0,COUNTIF($C$8:C14,"&lt;&gt;0"))</f>
        <v>0</v>
      </c>
      <c r="H14" s="1"/>
      <c r="J14" s="9" t="s">
        <v>19</v>
      </c>
      <c r="K14" s="9" t="s">
        <v>20</v>
      </c>
      <c r="L14" s="9" t="s">
        <v>48</v>
      </c>
      <c r="M14" s="9" t="s">
        <v>56</v>
      </c>
      <c r="N14" s="9" t="s">
        <v>90</v>
      </c>
      <c r="O14" s="9" t="s">
        <v>33</v>
      </c>
    </row>
    <row r="15" spans="1:15" ht="15" x14ac:dyDescent="0.3">
      <c r="A15">
        <v>8</v>
      </c>
      <c r="B15" s="3">
        <f t="shared" si="0"/>
        <v>11</v>
      </c>
      <c r="C15" s="1">
        <f t="shared" ca="1" si="1"/>
        <v>60</v>
      </c>
      <c r="D15" s="2">
        <f t="shared" ca="1" si="2"/>
        <v>404</v>
      </c>
      <c r="E15" s="3">
        <f t="shared" ca="1" si="3"/>
        <v>-217.32380976675145</v>
      </c>
      <c r="F15" s="1">
        <f t="shared" ca="1" si="4"/>
        <v>0</v>
      </c>
      <c r="G15" s="1">
        <f ca="1">IF(F15=0,0,COUNTIF($C$8:C15,"&lt;&gt;0"))</f>
        <v>0</v>
      </c>
      <c r="H15" s="1"/>
      <c r="I15" s="1" t="s">
        <v>49</v>
      </c>
      <c r="J15" s="8">
        <f ca="1">+$J$11*Datos!$B$19*'Desperdicios por corte'!H3</f>
        <v>594</v>
      </c>
      <c r="K15" s="8">
        <f ca="1">+$J$11*Datos!$B$19*'Desperdicios por corte'!H4</f>
        <v>432</v>
      </c>
      <c r="L15" s="8">
        <f ca="1">+$J$11*Datos!$B$19*'Desperdicios por corte'!H5</f>
        <v>288</v>
      </c>
      <c r="M15" s="8">
        <f ca="1">+$J$11*Datos!$B$19*'Desperdicios por corte'!H6</f>
        <v>288</v>
      </c>
      <c r="N15" s="8">
        <f ca="1">+$J$11*Datos!$B$19*'Desperdicios por corte'!H7</f>
        <v>72</v>
      </c>
      <c r="O15" s="8">
        <f ca="1">SUM(L15:N15)</f>
        <v>648</v>
      </c>
    </row>
    <row r="16" spans="1:15" ht="15" x14ac:dyDescent="0.3">
      <c r="A16">
        <v>9</v>
      </c>
      <c r="B16" s="3">
        <f t="shared" si="0"/>
        <v>12</v>
      </c>
      <c r="C16" s="1">
        <f t="shared" ca="1" si="1"/>
        <v>41</v>
      </c>
      <c r="D16" s="2">
        <f t="shared" ca="1" si="2"/>
        <v>445</v>
      </c>
      <c r="E16" s="3">
        <f t="shared" ca="1" si="3"/>
        <v>-258.32380976675142</v>
      </c>
      <c r="F16" s="1">
        <f t="shared" ca="1" si="4"/>
        <v>0</v>
      </c>
      <c r="G16" s="1">
        <f ca="1">IF(F16=0,0,COUNTIF($C$8:C16,"&lt;&gt;0"))</f>
        <v>0</v>
      </c>
      <c r="H16" s="1"/>
      <c r="I16" s="1" t="s">
        <v>60</v>
      </c>
      <c r="J16" s="5">
        <f ca="1">+$J$9*(Datos!$B$8+Datos!$B$15)*'Desperdicios por corte'!H3</f>
        <v>4295.012827479648</v>
      </c>
      <c r="K16" s="5">
        <f ca="1">+$J$9*(Datos!$B$8+Datos!$B$15)*'Desperdicios por corte'!H4</f>
        <v>3123.6456927124714</v>
      </c>
      <c r="L16" s="15">
        <f ca="1">+$J$9*(Datos!$B$8+Datos!$B$15)*'Desperdicios por corte'!H5</f>
        <v>2082.4304618083142</v>
      </c>
      <c r="M16" s="5">
        <f>+'Pañoleta ppal'!B8</f>
        <v>3284.5097403620698</v>
      </c>
      <c r="N16" s="5">
        <f>+'Pañoleta 2'!B8</f>
        <v>940.08243509051749</v>
      </c>
      <c r="O16" s="5">
        <f ca="1">SUM(L16:N16)</f>
        <v>6307.0226372609022</v>
      </c>
    </row>
    <row r="17" spans="1:15" ht="15" x14ac:dyDescent="0.3">
      <c r="A17">
        <v>10</v>
      </c>
      <c r="B17" s="3">
        <f t="shared" si="0"/>
        <v>13</v>
      </c>
      <c r="C17" s="1">
        <f t="shared" ca="1" si="1"/>
        <v>41</v>
      </c>
      <c r="D17" s="2">
        <f t="shared" ca="1" si="2"/>
        <v>486</v>
      </c>
      <c r="E17" s="3">
        <f t="shared" ca="1" si="3"/>
        <v>-299.32380976675142</v>
      </c>
      <c r="F17" s="1">
        <f t="shared" ca="1" si="4"/>
        <v>0</v>
      </c>
      <c r="G17" s="1">
        <f ca="1">IF(F17=0,0,COUNTIF($C$8:C17,"&lt;&gt;0"))</f>
        <v>0</v>
      </c>
      <c r="H17" s="1"/>
      <c r="I17" s="1" t="s">
        <v>50</v>
      </c>
      <c r="J17" s="8">
        <f ca="1">+J15+J16</f>
        <v>4889.012827479648</v>
      </c>
      <c r="K17" s="8">
        <f ca="1">+K15+K16</f>
        <v>3555.6456927124714</v>
      </c>
      <c r="L17" s="13">
        <f ca="1">+L15+L16</f>
        <v>2370.4304618083142</v>
      </c>
      <c r="M17" s="13">
        <f ca="1">+M15+M16</f>
        <v>3572.5097403620698</v>
      </c>
      <c r="N17" s="13">
        <f ca="1">+N15+N16</f>
        <v>1012.0824350905175</v>
      </c>
      <c r="O17" s="8">
        <f ca="1">SUM(L17:N17)</f>
        <v>6955.0226372609022</v>
      </c>
    </row>
    <row r="18" spans="1:15" ht="15" x14ac:dyDescent="0.3">
      <c r="H18" s="1"/>
      <c r="I18" s="1" t="s">
        <v>51</v>
      </c>
      <c r="J18" s="6">
        <f ca="1">+J17/('Desperdicios por corte'!B3*'Desperdicios por corte'!C3)</f>
        <v>0.15204991066367007</v>
      </c>
      <c r="K18" s="6">
        <f ca="1">+K17/('Desperdicios por corte'!B4*'Desperdicios por corte'!C4)</f>
        <v>0.25765548497916457</v>
      </c>
      <c r="L18" s="6">
        <f ca="1">+L17/('Desperdicios por corte'!B5*'Desperdicios por corte'!C5)</f>
        <v>0.17177032331944306</v>
      </c>
      <c r="M18" s="6">
        <f ca="1">+M17/('Desperdicios por corte'!B6*'Desperdicios por corte'!C6)</f>
        <v>0.25887751741754128</v>
      </c>
      <c r="N18" s="6">
        <f ca="1">+N17/('Desperdicios por corte'!B7*'Desperdicios por corte'!C7)</f>
        <v>0.22224032391096124</v>
      </c>
      <c r="O18" s="6">
        <f ca="1">+O17/('Desperdicios por corte'!B9*'Desperdicios por corte'!C9)</f>
        <v>0.21630349683588052</v>
      </c>
    </row>
    <row r="19" spans="1:15" ht="15" x14ac:dyDescent="0.3">
      <c r="A19" s="1">
        <v>2</v>
      </c>
      <c r="B19" s="3">
        <f t="shared" si="0"/>
        <v>2</v>
      </c>
      <c r="C19" s="1">
        <f t="shared" ca="1" si="1"/>
        <v>41</v>
      </c>
      <c r="D19" s="2">
        <f ca="1">+C19</f>
        <v>41</v>
      </c>
      <c r="E19" s="3">
        <f ca="1">+$C$1-D19</f>
        <v>145.67619023324855</v>
      </c>
      <c r="F19" s="1">
        <f ca="1">IF(E19&gt;=0,IF(E20&lt;0,D19,0),0)</f>
        <v>0</v>
      </c>
      <c r="G19" s="1">
        <f ca="1">IF(F19=0,0,COUNTIF(C19,"&lt;&gt;0"))</f>
        <v>0</v>
      </c>
      <c r="H19" s="1"/>
    </row>
    <row r="20" spans="1:15" ht="15" x14ac:dyDescent="0.3">
      <c r="A20" s="1">
        <v>3</v>
      </c>
      <c r="B20" s="3">
        <f t="shared" si="0"/>
        <v>3</v>
      </c>
      <c r="C20" s="1">
        <f t="shared" ca="1" si="1"/>
        <v>60</v>
      </c>
      <c r="D20" s="2">
        <f ca="1">+C20+D19</f>
        <v>101</v>
      </c>
      <c r="E20" s="3">
        <f ca="1">+$C$1-D20</f>
        <v>85.676190233248548</v>
      </c>
      <c r="F20" s="1">
        <f ca="1">IF(E20&gt;=0,IF(E21&lt;0,D20,0),0)</f>
        <v>0</v>
      </c>
      <c r="G20" s="1">
        <f ca="1">IF(F20=0,0,COUNTIF($C$19:C20,"&lt;&gt;0"))</f>
        <v>0</v>
      </c>
      <c r="H20" s="1"/>
      <c r="I20" s="1" t="s">
        <v>61</v>
      </c>
      <c r="J20" s="10">
        <f ca="1">+J8/C2</f>
        <v>0.75</v>
      </c>
      <c r="K20" s="5">
        <f ca="1">+J8/C2</f>
        <v>0.75</v>
      </c>
      <c r="L20" s="5">
        <f ca="1">+J8/C2</f>
        <v>0.75</v>
      </c>
      <c r="M20" s="5" t="s">
        <v>92</v>
      </c>
      <c r="N20" s="5" t="s">
        <v>92</v>
      </c>
      <c r="O20" s="5" t="s">
        <v>92</v>
      </c>
    </row>
    <row r="21" spans="1:15" ht="15" x14ac:dyDescent="0.3">
      <c r="A21" s="1">
        <v>4</v>
      </c>
      <c r="B21" s="3">
        <f t="shared" si="0"/>
        <v>4</v>
      </c>
      <c r="C21" s="1">
        <f t="shared" ca="1" si="1"/>
        <v>60</v>
      </c>
      <c r="D21" s="2">
        <f t="shared" ref="D21:D28" ca="1" si="5">+C21+D20</f>
        <v>161</v>
      </c>
      <c r="E21" s="3">
        <f t="shared" ref="E21:E28" ca="1" si="6">+$C$1-D21</f>
        <v>25.676190233248548</v>
      </c>
      <c r="F21" s="1">
        <f t="shared" ref="F21:F28" ca="1" si="7">IF(E21&gt;=0,IF(E22&lt;0,D21,0),0)</f>
        <v>161</v>
      </c>
      <c r="G21" s="1">
        <f ca="1">IF(F21=0,0,COUNTIF($C$19:C21,"&lt;&gt;0"))</f>
        <v>3</v>
      </c>
      <c r="H21" s="1"/>
      <c r="I21" t="s">
        <v>78</v>
      </c>
      <c r="J21" s="8">
        <f ca="1">+$J20*'Desperdicios por corte'!H3</f>
        <v>24.75</v>
      </c>
      <c r="K21" s="8">
        <f ca="1">+K20*'Desperdicios por corte'!H4</f>
        <v>18</v>
      </c>
      <c r="L21" s="8">
        <f ca="1">+L20*'Desperdicios por corte'!H5</f>
        <v>12</v>
      </c>
      <c r="M21">
        <f>+'Pañoleta ppal'!B7/C3</f>
        <v>8.75</v>
      </c>
      <c r="N21">
        <f>+'Pañoleta 2'!B7/Metodos!C3</f>
        <v>2</v>
      </c>
      <c r="O21" s="8">
        <f ca="1">SUM(L21:N21)</f>
        <v>22.75</v>
      </c>
    </row>
    <row r="22" spans="1:15" ht="15" x14ac:dyDescent="0.3">
      <c r="A22" s="1">
        <v>5</v>
      </c>
      <c r="B22" s="3">
        <f t="shared" si="0"/>
        <v>8</v>
      </c>
      <c r="C22" s="1">
        <f t="shared" ca="1" si="1"/>
        <v>41</v>
      </c>
      <c r="D22" s="2">
        <f t="shared" ca="1" si="5"/>
        <v>202</v>
      </c>
      <c r="E22" s="3">
        <f t="shared" ca="1" si="6"/>
        <v>-15.323809766751452</v>
      </c>
      <c r="F22" s="1">
        <f t="shared" ca="1" si="7"/>
        <v>0</v>
      </c>
      <c r="G22" s="1">
        <f ca="1">IF(F22=0,0,COUNTIF($C$19:C22,"&lt;&gt;0"))</f>
        <v>0</v>
      </c>
      <c r="H22" s="1"/>
      <c r="I22" s="1" t="s">
        <v>52</v>
      </c>
    </row>
    <row r="23" spans="1:15" ht="15" x14ac:dyDescent="0.3">
      <c r="A23" s="1">
        <v>6</v>
      </c>
      <c r="B23" s="3">
        <f t="shared" si="0"/>
        <v>9</v>
      </c>
      <c r="C23" s="1">
        <f t="shared" ca="1" si="1"/>
        <v>41</v>
      </c>
      <c r="D23" s="2">
        <f t="shared" ca="1" si="5"/>
        <v>243</v>
      </c>
      <c r="E23" s="3">
        <f t="shared" ca="1" si="6"/>
        <v>-56.323809766751452</v>
      </c>
      <c r="F23" s="1">
        <f t="shared" ca="1" si="7"/>
        <v>0</v>
      </c>
      <c r="G23" s="1">
        <f ca="1">IF(F23=0,0,COUNTIF($C$19:C23,"&lt;&gt;0"))</f>
        <v>0</v>
      </c>
      <c r="H23" s="1"/>
    </row>
    <row r="24" spans="1:15" ht="15" x14ac:dyDescent="0.3">
      <c r="A24">
        <v>7</v>
      </c>
      <c r="B24" s="3">
        <f t="shared" si="0"/>
        <v>10</v>
      </c>
      <c r="C24" s="1">
        <f t="shared" ca="1" si="1"/>
        <v>60</v>
      </c>
      <c r="D24" s="2">
        <f t="shared" ca="1" si="5"/>
        <v>303</v>
      </c>
      <c r="E24" s="3">
        <f t="shared" ca="1" si="6"/>
        <v>-116.32380976675145</v>
      </c>
      <c r="F24" s="1">
        <f t="shared" ca="1" si="7"/>
        <v>0</v>
      </c>
      <c r="G24" s="1">
        <f ca="1">IF(F24=0,0,COUNTIF($C$19:C24,"&lt;&gt;0"))</f>
        <v>0</v>
      </c>
      <c r="H24" s="1"/>
    </row>
    <row r="25" spans="1:15" ht="15" x14ac:dyDescent="0.3">
      <c r="A25">
        <v>8</v>
      </c>
      <c r="B25" s="3">
        <f t="shared" si="0"/>
        <v>11</v>
      </c>
      <c r="C25" s="1">
        <f t="shared" ca="1" si="1"/>
        <v>60</v>
      </c>
      <c r="D25" s="2">
        <f t="shared" ca="1" si="5"/>
        <v>363</v>
      </c>
      <c r="E25" s="3">
        <f t="shared" ca="1" si="6"/>
        <v>-176.32380976675145</v>
      </c>
      <c r="F25" s="1">
        <f t="shared" ca="1" si="7"/>
        <v>0</v>
      </c>
      <c r="G25" s="1">
        <f ca="1">IF(F25=0,0,COUNTIF($C$19:C25,"&lt;&gt;0"))</f>
        <v>0</v>
      </c>
      <c r="H25" s="1"/>
    </row>
    <row r="26" spans="1:15" ht="15" x14ac:dyDescent="0.3">
      <c r="A26">
        <v>9</v>
      </c>
      <c r="B26" s="3">
        <f t="shared" si="0"/>
        <v>12</v>
      </c>
      <c r="C26" s="1">
        <f t="shared" ca="1" si="1"/>
        <v>41</v>
      </c>
      <c r="D26" s="2">
        <f t="shared" ca="1" si="5"/>
        <v>404</v>
      </c>
      <c r="E26" s="3">
        <f t="shared" ca="1" si="6"/>
        <v>-217.32380976675145</v>
      </c>
      <c r="F26" s="1">
        <f t="shared" ca="1" si="7"/>
        <v>0</v>
      </c>
      <c r="G26" s="1">
        <f ca="1">IF(F26=0,0,COUNTIF($C$19:C26,"&lt;&gt;0"))</f>
        <v>0</v>
      </c>
      <c r="H26" s="1"/>
    </row>
    <row r="27" spans="1:15" ht="15" x14ac:dyDescent="0.3">
      <c r="A27">
        <v>10</v>
      </c>
      <c r="B27" s="3">
        <f t="shared" si="0"/>
        <v>13</v>
      </c>
      <c r="C27" s="1">
        <f t="shared" ca="1" si="1"/>
        <v>41</v>
      </c>
      <c r="D27" s="2">
        <f t="shared" ca="1" si="5"/>
        <v>445</v>
      </c>
      <c r="E27" s="3">
        <f t="shared" ca="1" si="6"/>
        <v>-258.32380976675142</v>
      </c>
      <c r="F27" s="1">
        <f t="shared" ca="1" si="7"/>
        <v>0</v>
      </c>
      <c r="G27" s="1">
        <f ca="1">IF(F27=0,0,COUNTIF($C$19:C27,"&lt;&gt;0"))</f>
        <v>0</v>
      </c>
      <c r="H27" s="1"/>
    </row>
    <row r="28" spans="1:15" ht="15" x14ac:dyDescent="0.3">
      <c r="A28">
        <v>11</v>
      </c>
      <c r="B28" s="3">
        <f t="shared" si="0"/>
        <v>14</v>
      </c>
      <c r="C28" s="1">
        <f t="shared" ca="1" si="1"/>
        <v>60</v>
      </c>
      <c r="D28" s="2">
        <f t="shared" ca="1" si="5"/>
        <v>505</v>
      </c>
      <c r="E28" s="3">
        <f t="shared" ca="1" si="6"/>
        <v>-318.32380976675142</v>
      </c>
      <c r="F28" s="1">
        <f t="shared" ca="1" si="7"/>
        <v>0</v>
      </c>
      <c r="G28" s="1">
        <f ca="1">IF(F28=0,0,COUNTIF($C$19:C28,"&lt;&gt;0"))</f>
        <v>0</v>
      </c>
      <c r="H28" s="1"/>
    </row>
    <row r="29" spans="1:15" ht="15" x14ac:dyDescent="0.3">
      <c r="H29" s="1"/>
    </row>
    <row r="30" spans="1:15" ht="15" x14ac:dyDescent="0.3">
      <c r="A30" s="1">
        <v>3</v>
      </c>
      <c r="B30" s="3">
        <f t="shared" si="0"/>
        <v>3</v>
      </c>
      <c r="C30" s="1">
        <f t="shared" ca="1" si="1"/>
        <v>60</v>
      </c>
      <c r="D30" s="2">
        <f ca="1">+C30</f>
        <v>60</v>
      </c>
      <c r="E30" s="3">
        <f ca="1">+$C$1-D30</f>
        <v>126.67619023324855</v>
      </c>
      <c r="F30" s="1">
        <f ca="1">IF(E30&gt;=0,IF(E31&lt;0,D30,0),0)</f>
        <v>0</v>
      </c>
      <c r="G30" s="1">
        <f ca="1">IF(F30=0,0,COUNTIF(C30,"&lt;&gt;0"))</f>
        <v>0</v>
      </c>
      <c r="H30" s="1"/>
    </row>
    <row r="31" spans="1:15" ht="15" x14ac:dyDescent="0.3">
      <c r="A31" s="1">
        <v>4</v>
      </c>
      <c r="B31" s="3">
        <f t="shared" si="0"/>
        <v>4</v>
      </c>
      <c r="C31" s="1">
        <f t="shared" ca="1" si="1"/>
        <v>60</v>
      </c>
      <c r="D31" s="2">
        <f ca="1">+C31+D30</f>
        <v>120</v>
      </c>
      <c r="E31" s="3">
        <f ca="1">+$C$1-D31</f>
        <v>66.676190233248548</v>
      </c>
      <c r="F31" s="1">
        <f ca="1">IF(E31&gt;=0,IF(E32&lt;0,D31,0),0)</f>
        <v>0</v>
      </c>
      <c r="G31" s="1">
        <f ca="1">IF(F31=0,0,COUNTIF($C$30:C31,"&lt;&gt;0"))</f>
        <v>0</v>
      </c>
      <c r="H31" s="1"/>
      <c r="I31" s="1"/>
    </row>
    <row r="32" spans="1:15" ht="15" x14ac:dyDescent="0.3">
      <c r="A32" s="1">
        <v>5</v>
      </c>
      <c r="B32" s="3">
        <f t="shared" si="0"/>
        <v>8</v>
      </c>
      <c r="C32" s="1">
        <f t="shared" ca="1" si="1"/>
        <v>41</v>
      </c>
      <c r="D32" s="2">
        <f t="shared" ref="D32:D39" ca="1" si="8">+C32+D31</f>
        <v>161</v>
      </c>
      <c r="E32" s="3">
        <f t="shared" ref="E32:E39" ca="1" si="9">+$C$1-D32</f>
        <v>25.676190233248548</v>
      </c>
      <c r="F32" s="1">
        <f t="shared" ref="F32:F39" ca="1" si="10">IF(E32&gt;=0,IF(E33&lt;0,D32,0),0)</f>
        <v>161</v>
      </c>
      <c r="G32" s="1">
        <f ca="1">IF(F32=0,0,COUNTIF($C$30:C32,"&lt;&gt;0"))</f>
        <v>3</v>
      </c>
      <c r="H32" s="1"/>
      <c r="I32" s="1"/>
    </row>
    <row r="33" spans="1:9" ht="15" x14ac:dyDescent="0.3">
      <c r="A33" s="1">
        <v>6</v>
      </c>
      <c r="B33" s="3">
        <f t="shared" si="0"/>
        <v>9</v>
      </c>
      <c r="C33" s="1">
        <f t="shared" ca="1" si="1"/>
        <v>41</v>
      </c>
      <c r="D33" s="2">
        <f t="shared" ca="1" si="8"/>
        <v>202</v>
      </c>
      <c r="E33" s="3">
        <f t="shared" ca="1" si="9"/>
        <v>-15.323809766751452</v>
      </c>
      <c r="F33" s="1">
        <f t="shared" ca="1" si="10"/>
        <v>0</v>
      </c>
      <c r="G33" s="1">
        <f ca="1">IF(F33=0,0,COUNTIF($C$30:C33,"&lt;&gt;0"))</f>
        <v>0</v>
      </c>
      <c r="H33" s="1"/>
      <c r="I33" s="1"/>
    </row>
    <row r="34" spans="1:9" ht="15" x14ac:dyDescent="0.3">
      <c r="A34" s="1">
        <v>7</v>
      </c>
      <c r="B34" s="3">
        <f t="shared" si="0"/>
        <v>10</v>
      </c>
      <c r="C34" s="1">
        <f t="shared" ca="1" si="1"/>
        <v>60</v>
      </c>
      <c r="D34" s="2">
        <f t="shared" ca="1" si="8"/>
        <v>262</v>
      </c>
      <c r="E34" s="3">
        <f t="shared" ca="1" si="9"/>
        <v>-75.323809766751452</v>
      </c>
      <c r="F34" s="1">
        <f t="shared" ca="1" si="10"/>
        <v>0</v>
      </c>
      <c r="G34" s="1">
        <f ca="1">IF(F34=0,0,COUNTIF($C$30:C34,"&lt;&gt;0"))</f>
        <v>0</v>
      </c>
      <c r="H34" s="1"/>
      <c r="I34" s="1"/>
    </row>
    <row r="35" spans="1:9" ht="15" x14ac:dyDescent="0.3">
      <c r="A35">
        <v>8</v>
      </c>
      <c r="B35" s="3">
        <f t="shared" si="0"/>
        <v>11</v>
      </c>
      <c r="C35" s="1">
        <f t="shared" ca="1" si="1"/>
        <v>60</v>
      </c>
      <c r="D35" s="2">
        <f t="shared" ca="1" si="8"/>
        <v>322</v>
      </c>
      <c r="E35" s="3">
        <f t="shared" ca="1" si="9"/>
        <v>-135.32380976675145</v>
      </c>
      <c r="F35" s="1">
        <f t="shared" ca="1" si="10"/>
        <v>0</v>
      </c>
      <c r="G35" s="1">
        <f ca="1">IF(F35=0,0,COUNTIF($C$30:C35,"&lt;&gt;0"))</f>
        <v>0</v>
      </c>
      <c r="H35" s="1"/>
      <c r="I35" s="1"/>
    </row>
    <row r="36" spans="1:9" ht="15" x14ac:dyDescent="0.3">
      <c r="A36">
        <v>9</v>
      </c>
      <c r="B36" s="3">
        <f t="shared" si="0"/>
        <v>12</v>
      </c>
      <c r="C36" s="1">
        <f t="shared" ca="1" si="1"/>
        <v>41</v>
      </c>
      <c r="D36" s="2">
        <f t="shared" ca="1" si="8"/>
        <v>363</v>
      </c>
      <c r="E36" s="3">
        <f t="shared" ca="1" si="9"/>
        <v>-176.32380976675145</v>
      </c>
      <c r="F36" s="1">
        <f t="shared" ca="1" si="10"/>
        <v>0</v>
      </c>
      <c r="G36" s="1">
        <f ca="1">IF(F36=0,0,COUNTIF($C$30:C36,"&lt;&gt;0"))</f>
        <v>0</v>
      </c>
      <c r="H36" s="1"/>
    </row>
    <row r="37" spans="1:9" ht="15" x14ac:dyDescent="0.3">
      <c r="A37">
        <v>10</v>
      </c>
      <c r="B37" s="3">
        <f t="shared" si="0"/>
        <v>13</v>
      </c>
      <c r="C37" s="1">
        <f t="shared" ca="1" si="1"/>
        <v>41</v>
      </c>
      <c r="D37" s="2">
        <f t="shared" ca="1" si="8"/>
        <v>404</v>
      </c>
      <c r="E37" s="3">
        <f t="shared" ca="1" si="9"/>
        <v>-217.32380976675145</v>
      </c>
      <c r="F37" s="1">
        <f t="shared" ca="1" si="10"/>
        <v>0</v>
      </c>
      <c r="G37" s="1">
        <f ca="1">IF(F37=0,0,COUNTIF($C$30:C37,"&lt;&gt;0"))</f>
        <v>0</v>
      </c>
      <c r="H37" s="1"/>
      <c r="I37" s="1"/>
    </row>
    <row r="38" spans="1:9" ht="15" x14ac:dyDescent="0.3">
      <c r="A38" s="1">
        <v>11</v>
      </c>
      <c r="B38" s="3">
        <f t="shared" si="0"/>
        <v>14</v>
      </c>
      <c r="C38" s="1">
        <f t="shared" ca="1" si="1"/>
        <v>60</v>
      </c>
      <c r="D38" s="2">
        <f t="shared" ca="1" si="8"/>
        <v>464</v>
      </c>
      <c r="E38" s="3">
        <f t="shared" ca="1" si="9"/>
        <v>-277.32380976675142</v>
      </c>
      <c r="F38" s="1">
        <f t="shared" ca="1" si="10"/>
        <v>0</v>
      </c>
      <c r="G38" s="1">
        <f ca="1">IF(F38=0,0,COUNTIF($C$30:C38,"&lt;&gt;0"))</f>
        <v>0</v>
      </c>
      <c r="H38" s="1"/>
      <c r="I38" s="1"/>
    </row>
    <row r="39" spans="1:9" ht="15" x14ac:dyDescent="0.3">
      <c r="A39">
        <v>12</v>
      </c>
      <c r="B39" s="3">
        <f t="shared" si="0"/>
        <v>15</v>
      </c>
      <c r="C39" s="1">
        <f t="shared" ca="1" si="1"/>
        <v>60</v>
      </c>
      <c r="D39" s="2">
        <f t="shared" ca="1" si="8"/>
        <v>524</v>
      </c>
      <c r="E39" s="3">
        <f t="shared" ca="1" si="9"/>
        <v>-337.32380976675142</v>
      </c>
      <c r="F39" s="1">
        <f t="shared" ca="1" si="10"/>
        <v>0</v>
      </c>
      <c r="G39" s="1">
        <f ca="1">IF(F39=0,0,COUNTIF($C$30:C39,"&lt;&gt;0"))</f>
        <v>0</v>
      </c>
      <c r="H39" s="1"/>
      <c r="I39" s="1"/>
    </row>
    <row r="40" spans="1:9" ht="15" x14ac:dyDescent="0.3">
      <c r="H40" s="1"/>
      <c r="I40" s="1"/>
    </row>
    <row r="41" spans="1:9" ht="15" x14ac:dyDescent="0.3">
      <c r="A41" s="1">
        <v>4</v>
      </c>
      <c r="B41" s="3">
        <f t="shared" si="0"/>
        <v>4</v>
      </c>
      <c r="C41" s="1">
        <f t="shared" ca="1" si="1"/>
        <v>60</v>
      </c>
      <c r="D41" s="2">
        <f ca="1">+C41</f>
        <v>60</v>
      </c>
      <c r="E41" s="3">
        <f ca="1">+$C$1-D41</f>
        <v>126.67619023324855</v>
      </c>
      <c r="F41" s="1">
        <f ca="1">IF(E41&gt;=0,IF(E42&lt;0,D41,0),0)</f>
        <v>0</v>
      </c>
      <c r="G41" s="1">
        <f ca="1">IF(F41=0,0,COUNTIF(C41,"&lt;&gt;0"))</f>
        <v>0</v>
      </c>
      <c r="H41" s="1"/>
      <c r="I41" s="1"/>
    </row>
    <row r="42" spans="1:9" ht="15" x14ac:dyDescent="0.3">
      <c r="A42" s="1">
        <v>5</v>
      </c>
      <c r="B42" s="3">
        <f t="shared" si="0"/>
        <v>8</v>
      </c>
      <c r="C42" s="1">
        <f t="shared" ca="1" si="1"/>
        <v>41</v>
      </c>
      <c r="D42" s="2">
        <f ca="1">+C42+D41</f>
        <v>101</v>
      </c>
      <c r="E42" s="3">
        <f ca="1">+$C$1-D42</f>
        <v>85.676190233248548</v>
      </c>
      <c r="F42" s="1">
        <f ca="1">IF(E42&gt;=0,IF(E43&lt;0,D42,0),0)</f>
        <v>0</v>
      </c>
      <c r="G42" s="1">
        <f ca="1">IF(F42=0,0,COUNTIF($C$41:C42,"&lt;&gt;0"))</f>
        <v>0</v>
      </c>
      <c r="H42" s="1"/>
      <c r="I42" s="1"/>
    </row>
    <row r="43" spans="1:9" ht="15" x14ac:dyDescent="0.3">
      <c r="A43" s="1">
        <v>6</v>
      </c>
      <c r="B43" s="3">
        <f t="shared" si="0"/>
        <v>9</v>
      </c>
      <c r="C43" s="1">
        <f t="shared" ca="1" si="1"/>
        <v>41</v>
      </c>
      <c r="D43" s="2">
        <f t="shared" ref="D43:D50" ca="1" si="11">+C43+D42</f>
        <v>142</v>
      </c>
      <c r="E43" s="3">
        <f t="shared" ref="E43:E50" ca="1" si="12">+$C$1-D43</f>
        <v>44.676190233248548</v>
      </c>
      <c r="F43" s="1">
        <f t="shared" ref="F43:F50" ca="1" si="13">IF(E43&gt;=0,IF(E44&lt;0,D43,0),0)</f>
        <v>142</v>
      </c>
      <c r="G43" s="1">
        <f ca="1">IF(F43=0,0,COUNTIF($C$41:C43,"&lt;&gt;0"))</f>
        <v>3</v>
      </c>
      <c r="H43" s="1"/>
      <c r="I43" s="1"/>
    </row>
    <row r="44" spans="1:9" ht="15" x14ac:dyDescent="0.3">
      <c r="A44" s="1">
        <v>7</v>
      </c>
      <c r="B44" s="3">
        <f t="shared" si="0"/>
        <v>10</v>
      </c>
      <c r="C44" s="1">
        <f t="shared" ca="1" si="1"/>
        <v>60</v>
      </c>
      <c r="D44" s="2">
        <f t="shared" ca="1" si="11"/>
        <v>202</v>
      </c>
      <c r="E44" s="3">
        <f t="shared" ca="1" si="12"/>
        <v>-15.323809766751452</v>
      </c>
      <c r="F44" s="1">
        <f t="shared" ca="1" si="13"/>
        <v>0</v>
      </c>
      <c r="G44" s="1">
        <f ca="1">IF(F44=0,0,COUNTIF($C$41:C44,"&lt;&gt;0"))</f>
        <v>0</v>
      </c>
      <c r="H44" s="1"/>
      <c r="I44" s="1"/>
    </row>
    <row r="45" spans="1:9" ht="15" x14ac:dyDescent="0.3">
      <c r="A45" s="1">
        <v>8</v>
      </c>
      <c r="B45" s="3">
        <f t="shared" si="0"/>
        <v>11</v>
      </c>
      <c r="C45" s="1">
        <f t="shared" ca="1" si="1"/>
        <v>60</v>
      </c>
      <c r="D45" s="2">
        <f t="shared" ca="1" si="11"/>
        <v>262</v>
      </c>
      <c r="E45" s="3">
        <f t="shared" ca="1" si="12"/>
        <v>-75.323809766751452</v>
      </c>
      <c r="F45" s="1">
        <f t="shared" ca="1" si="13"/>
        <v>0</v>
      </c>
      <c r="G45" s="1">
        <f ca="1">IF(F45=0,0,COUNTIF($C$41:C45,"&lt;&gt;0"))</f>
        <v>0</v>
      </c>
      <c r="H45" s="1"/>
      <c r="I45" s="1"/>
    </row>
    <row r="46" spans="1:9" ht="15" x14ac:dyDescent="0.3">
      <c r="A46">
        <v>9</v>
      </c>
      <c r="B46" s="3">
        <f t="shared" si="0"/>
        <v>12</v>
      </c>
      <c r="C46" s="1">
        <f t="shared" ca="1" si="1"/>
        <v>41</v>
      </c>
      <c r="D46" s="2">
        <f t="shared" ca="1" si="11"/>
        <v>303</v>
      </c>
      <c r="E46" s="3">
        <f t="shared" ca="1" si="12"/>
        <v>-116.32380976675145</v>
      </c>
      <c r="F46" s="1">
        <f t="shared" ca="1" si="13"/>
        <v>0</v>
      </c>
      <c r="G46" s="1">
        <f ca="1">IF(F46=0,0,COUNTIF($C$41:C46,"&lt;&gt;0"))</f>
        <v>0</v>
      </c>
      <c r="H46" s="1"/>
      <c r="I46" s="1"/>
    </row>
    <row r="47" spans="1:9" ht="15" x14ac:dyDescent="0.3">
      <c r="A47">
        <v>10</v>
      </c>
      <c r="B47" s="3">
        <f t="shared" si="0"/>
        <v>13</v>
      </c>
      <c r="C47" s="1">
        <f t="shared" ca="1" si="1"/>
        <v>41</v>
      </c>
      <c r="D47" s="2">
        <f t="shared" ca="1" si="11"/>
        <v>344</v>
      </c>
      <c r="E47" s="3">
        <f t="shared" ca="1" si="12"/>
        <v>-157.32380976675145</v>
      </c>
      <c r="F47" s="1">
        <f t="shared" ca="1" si="13"/>
        <v>0</v>
      </c>
      <c r="G47" s="1">
        <f ca="1">IF(F47=0,0,COUNTIF($C$41:C47,"&lt;&gt;0"))</f>
        <v>0</v>
      </c>
      <c r="H47" s="1"/>
      <c r="I47" s="1"/>
    </row>
    <row r="48" spans="1:9" ht="15" x14ac:dyDescent="0.3">
      <c r="A48">
        <v>11</v>
      </c>
      <c r="B48" s="3">
        <f t="shared" si="0"/>
        <v>14</v>
      </c>
      <c r="C48" s="1">
        <f t="shared" ca="1" si="1"/>
        <v>60</v>
      </c>
      <c r="D48" s="2">
        <f t="shared" ca="1" si="11"/>
        <v>404</v>
      </c>
      <c r="E48" s="3">
        <f t="shared" ca="1" si="12"/>
        <v>-217.32380976675145</v>
      </c>
      <c r="F48" s="1">
        <f t="shared" ca="1" si="13"/>
        <v>0</v>
      </c>
      <c r="G48" s="1">
        <f ca="1">IF(F48=0,0,COUNTIF($C$41:C48,"&lt;&gt;0"))</f>
        <v>0</v>
      </c>
      <c r="H48" s="1"/>
      <c r="I48" s="1"/>
    </row>
    <row r="49" spans="1:9" ht="15" x14ac:dyDescent="0.3">
      <c r="A49">
        <v>12</v>
      </c>
      <c r="B49" s="3">
        <f t="shared" si="0"/>
        <v>15</v>
      </c>
      <c r="C49" s="1">
        <f t="shared" ca="1" si="1"/>
        <v>60</v>
      </c>
      <c r="D49" s="2">
        <f t="shared" ca="1" si="11"/>
        <v>464</v>
      </c>
      <c r="E49" s="3">
        <f t="shared" ca="1" si="12"/>
        <v>-277.32380976675142</v>
      </c>
      <c r="F49" s="1">
        <f t="shared" ca="1" si="13"/>
        <v>0</v>
      </c>
      <c r="G49" s="1">
        <f ca="1">IF(F49=0,0,COUNTIF($C$41:C49,"&lt;&gt;0"))</f>
        <v>0</v>
      </c>
      <c r="H49" s="1"/>
      <c r="I49" s="1"/>
    </row>
    <row r="50" spans="1:9" ht="15" x14ac:dyDescent="0.3">
      <c r="A50" s="1">
        <v>13</v>
      </c>
      <c r="B50" s="3">
        <f t="shared" si="0"/>
        <v>16</v>
      </c>
      <c r="C50" s="1">
        <f t="shared" ca="1" si="1"/>
        <v>41</v>
      </c>
      <c r="D50" s="2">
        <f t="shared" ca="1" si="11"/>
        <v>505</v>
      </c>
      <c r="E50" s="3">
        <f t="shared" ca="1" si="12"/>
        <v>-318.32380976675142</v>
      </c>
      <c r="F50" s="1">
        <f t="shared" ca="1" si="13"/>
        <v>0</v>
      </c>
      <c r="G50" s="1">
        <f ca="1">IF(F50=0,0,COUNTIF($C$41:C50,"&lt;&gt;0"))</f>
        <v>0</v>
      </c>
      <c r="H50" s="1"/>
      <c r="I50" s="1"/>
    </row>
    <row r="51" spans="1:9" ht="15" x14ac:dyDescent="0.3">
      <c r="H51" s="1"/>
      <c r="I51" s="1"/>
    </row>
    <row r="52" spans="1:9" ht="15" x14ac:dyDescent="0.3">
      <c r="A52" s="1">
        <v>5</v>
      </c>
      <c r="B52" s="3">
        <f t="shared" si="0"/>
        <v>8</v>
      </c>
      <c r="C52" s="1">
        <f t="shared" ca="1" si="1"/>
        <v>41</v>
      </c>
      <c r="D52" s="2">
        <f ca="1">+C52</f>
        <v>41</v>
      </c>
      <c r="E52" s="3">
        <f ca="1">+$C$1-D52</f>
        <v>145.67619023324855</v>
      </c>
      <c r="F52" s="1">
        <f ca="1">IF(E52&gt;=0,IF(E53&lt;0,D52,0),0)</f>
        <v>0</v>
      </c>
      <c r="G52" s="1">
        <f ca="1">IF(F52=0,0,COUNTIF(C52,"&lt;&gt;0"))</f>
        <v>0</v>
      </c>
      <c r="H52" s="1"/>
      <c r="I52" s="1"/>
    </row>
    <row r="53" spans="1:9" ht="15" x14ac:dyDescent="0.3">
      <c r="A53" s="1">
        <v>6</v>
      </c>
      <c r="B53" s="3">
        <f t="shared" si="0"/>
        <v>9</v>
      </c>
      <c r="C53" s="1">
        <f t="shared" ca="1" si="1"/>
        <v>41</v>
      </c>
      <c r="D53" s="2">
        <f ca="1">+C53+D52</f>
        <v>82</v>
      </c>
      <c r="E53" s="3">
        <f ca="1">+$C$1-D53</f>
        <v>104.67619023324855</v>
      </c>
      <c r="F53" s="1">
        <f ca="1">IF(E53&gt;=0,IF(E54&lt;0,D53,0),0)</f>
        <v>0</v>
      </c>
      <c r="G53" s="1">
        <f ca="1">IF(F53=0,0,COUNTIF($C$52:C53,"&lt;&gt;0"))</f>
        <v>0</v>
      </c>
    </row>
    <row r="54" spans="1:9" ht="15" x14ac:dyDescent="0.3">
      <c r="A54" s="1">
        <v>7</v>
      </c>
      <c r="B54" s="3">
        <f t="shared" si="0"/>
        <v>10</v>
      </c>
      <c r="C54" s="1">
        <f t="shared" ca="1" si="1"/>
        <v>60</v>
      </c>
      <c r="D54" s="2">
        <f t="shared" ref="D54:D61" ca="1" si="14">+C54+D53</f>
        <v>142</v>
      </c>
      <c r="E54" s="3">
        <f t="shared" ref="E54:E61" ca="1" si="15">+$C$1-D54</f>
        <v>44.676190233248548</v>
      </c>
      <c r="F54" s="1">
        <f t="shared" ref="F54:F61" ca="1" si="16">IF(E54&gt;=0,IF(E55&lt;0,D54,0),0)</f>
        <v>142</v>
      </c>
      <c r="G54" s="1">
        <f ca="1">IF(F54=0,0,COUNTIF($C$52:C54,"&lt;&gt;0"))</f>
        <v>3</v>
      </c>
    </row>
    <row r="55" spans="1:9" ht="15" x14ac:dyDescent="0.3">
      <c r="A55" s="1">
        <v>8</v>
      </c>
      <c r="B55" s="3">
        <f t="shared" si="0"/>
        <v>11</v>
      </c>
      <c r="C55" s="1">
        <f t="shared" ca="1" si="1"/>
        <v>60</v>
      </c>
      <c r="D55" s="2">
        <f t="shared" ca="1" si="14"/>
        <v>202</v>
      </c>
      <c r="E55" s="3">
        <f t="shared" ca="1" si="15"/>
        <v>-15.323809766751452</v>
      </c>
      <c r="F55" s="1">
        <f t="shared" ca="1" si="16"/>
        <v>0</v>
      </c>
      <c r="G55" s="1">
        <f ca="1">IF(F55=0,0,COUNTIF($C$52:C55,"&lt;&gt;0"))</f>
        <v>0</v>
      </c>
    </row>
    <row r="56" spans="1:9" ht="15" x14ac:dyDescent="0.3">
      <c r="A56" s="1">
        <v>9</v>
      </c>
      <c r="B56" s="3">
        <f t="shared" si="0"/>
        <v>12</v>
      </c>
      <c r="C56" s="1">
        <f t="shared" ca="1" si="1"/>
        <v>41</v>
      </c>
      <c r="D56" s="2">
        <f t="shared" ca="1" si="14"/>
        <v>243</v>
      </c>
      <c r="E56" s="3">
        <f t="shared" ca="1" si="15"/>
        <v>-56.323809766751452</v>
      </c>
      <c r="F56" s="1">
        <f t="shared" ca="1" si="16"/>
        <v>0</v>
      </c>
      <c r="G56" s="1">
        <f ca="1">IF(F56=0,0,COUNTIF($C$52:C56,"&lt;&gt;0"))</f>
        <v>0</v>
      </c>
    </row>
    <row r="57" spans="1:9" ht="15" x14ac:dyDescent="0.3">
      <c r="A57" s="1">
        <v>10</v>
      </c>
      <c r="B57" s="3">
        <f t="shared" si="0"/>
        <v>13</v>
      </c>
      <c r="C57" s="1">
        <f t="shared" ca="1" si="1"/>
        <v>41</v>
      </c>
      <c r="D57" s="2">
        <f t="shared" ca="1" si="14"/>
        <v>284</v>
      </c>
      <c r="E57" s="3">
        <f t="shared" ca="1" si="15"/>
        <v>-97.323809766751452</v>
      </c>
      <c r="F57" s="1">
        <f t="shared" ca="1" si="16"/>
        <v>0</v>
      </c>
      <c r="G57" s="1">
        <f ca="1">IF(F57=0,0,COUNTIF($C$52:C57,"&lt;&gt;0"))</f>
        <v>0</v>
      </c>
    </row>
    <row r="58" spans="1:9" ht="15" x14ac:dyDescent="0.3">
      <c r="A58" s="1">
        <v>11</v>
      </c>
      <c r="B58" s="3">
        <f t="shared" si="0"/>
        <v>14</v>
      </c>
      <c r="C58" s="1">
        <f t="shared" ca="1" si="1"/>
        <v>60</v>
      </c>
      <c r="D58" s="2">
        <f t="shared" ca="1" si="14"/>
        <v>344</v>
      </c>
      <c r="E58" s="3">
        <f t="shared" ca="1" si="15"/>
        <v>-157.32380976675145</v>
      </c>
      <c r="F58" s="1">
        <f t="shared" ca="1" si="16"/>
        <v>0</v>
      </c>
      <c r="G58" s="1">
        <f ca="1">IF(F58=0,0,COUNTIF($C$52:C58,"&lt;&gt;0"))</f>
        <v>0</v>
      </c>
    </row>
    <row r="59" spans="1:9" ht="15" x14ac:dyDescent="0.3">
      <c r="A59" s="1">
        <v>12</v>
      </c>
      <c r="B59" s="3">
        <f t="shared" si="0"/>
        <v>15</v>
      </c>
      <c r="C59" s="1">
        <f t="shared" ca="1" si="1"/>
        <v>60</v>
      </c>
      <c r="D59" s="2">
        <f t="shared" ca="1" si="14"/>
        <v>404</v>
      </c>
      <c r="E59" s="3">
        <f t="shared" ca="1" si="15"/>
        <v>-217.32380976675145</v>
      </c>
      <c r="F59" s="1">
        <f t="shared" ca="1" si="16"/>
        <v>0</v>
      </c>
      <c r="G59" s="1">
        <f ca="1">IF(F59=0,0,COUNTIF($C$52:C59,"&lt;&gt;0"))</f>
        <v>0</v>
      </c>
    </row>
    <row r="60" spans="1:9" ht="15" x14ac:dyDescent="0.3">
      <c r="A60" s="1">
        <v>13</v>
      </c>
      <c r="B60" s="3">
        <f t="shared" si="0"/>
        <v>16</v>
      </c>
      <c r="C60" s="1">
        <f t="shared" ca="1" si="1"/>
        <v>41</v>
      </c>
      <c r="D60" s="2">
        <f t="shared" ca="1" si="14"/>
        <v>445</v>
      </c>
      <c r="E60" s="3">
        <f t="shared" ca="1" si="15"/>
        <v>-258.32380976675142</v>
      </c>
      <c r="F60" s="1">
        <f t="shared" ca="1" si="16"/>
        <v>0</v>
      </c>
      <c r="G60" s="1">
        <f ca="1">IF(F60=0,0,COUNTIF($C$52:C60,"&lt;&gt;0"))</f>
        <v>0</v>
      </c>
    </row>
    <row r="61" spans="1:9" ht="15" x14ac:dyDescent="0.3">
      <c r="A61" s="1">
        <v>14</v>
      </c>
      <c r="B61" s="3">
        <f t="shared" si="0"/>
        <v>17</v>
      </c>
      <c r="C61" s="1">
        <f t="shared" ca="1" si="1"/>
        <v>41</v>
      </c>
      <c r="D61" s="2">
        <f t="shared" ca="1" si="14"/>
        <v>486</v>
      </c>
      <c r="E61" s="3">
        <f t="shared" ca="1" si="15"/>
        <v>-299.32380976675142</v>
      </c>
      <c r="F61" s="1">
        <f t="shared" ca="1" si="16"/>
        <v>0</v>
      </c>
      <c r="G61" s="1">
        <f ca="1">IF(F61=0,0,COUNTIF($C$52:C61,"&lt;&gt;0"))</f>
        <v>0</v>
      </c>
    </row>
    <row r="62" spans="1:9" ht="15" x14ac:dyDescent="0.3">
      <c r="A62" s="1"/>
      <c r="B62" s="1"/>
      <c r="C62" s="1"/>
      <c r="D62" s="1"/>
      <c r="E62" s="1"/>
      <c r="F62" s="1"/>
      <c r="G62" s="1"/>
    </row>
    <row r="63" spans="1:9" ht="15" x14ac:dyDescent="0.3">
      <c r="A63" s="1"/>
      <c r="B63" s="1"/>
      <c r="C63" s="1"/>
      <c r="D63" s="1" t="s">
        <v>69</v>
      </c>
      <c r="E63" s="11">
        <v>1</v>
      </c>
      <c r="F63" s="5">
        <f ca="1">SUM(F8:F17)</f>
        <v>142</v>
      </c>
      <c r="G63" s="5">
        <f ca="1">SUM(G8:G17)</f>
        <v>3</v>
      </c>
    </row>
    <row r="64" spans="1:9" ht="15" x14ac:dyDescent="0.3">
      <c r="A64" s="1"/>
      <c r="B64" s="1"/>
      <c r="C64" s="1"/>
      <c r="D64" s="1"/>
      <c r="E64" s="1" t="s">
        <v>70</v>
      </c>
      <c r="F64" s="5">
        <f ca="1">SUM(F8:F28)/2</f>
        <v>151.5</v>
      </c>
      <c r="G64" s="5">
        <f ca="1">SUM(G8:G28)/2</f>
        <v>3</v>
      </c>
    </row>
    <row r="65" spans="1:7" ht="15" x14ac:dyDescent="0.3">
      <c r="A65" s="1"/>
      <c r="B65" s="1"/>
      <c r="C65" s="1"/>
      <c r="D65" s="1"/>
      <c r="E65" s="1" t="s">
        <v>71</v>
      </c>
      <c r="F65" s="10">
        <f ca="1">SUM(F8:F39)/3</f>
        <v>154.66666666666666</v>
      </c>
      <c r="G65" s="10">
        <f ca="1">SUM(G8:G39)/3</f>
        <v>3</v>
      </c>
    </row>
    <row r="66" spans="1:7" ht="15" x14ac:dyDescent="0.3">
      <c r="A66" s="1"/>
      <c r="B66" s="1"/>
      <c r="C66" s="1"/>
      <c r="D66" s="1"/>
      <c r="E66" s="1" t="s">
        <v>72</v>
      </c>
      <c r="F66" s="10">
        <f ca="1">SUM(F8:F50)/4</f>
        <v>151.5</v>
      </c>
      <c r="G66" s="10">
        <f ca="1">SUM(G8:G50)/4</f>
        <v>3</v>
      </c>
    </row>
    <row r="67" spans="1:7" ht="15" x14ac:dyDescent="0.3">
      <c r="A67" s="1"/>
      <c r="B67" s="1"/>
      <c r="C67" s="1"/>
      <c r="D67" s="1"/>
      <c r="E67" s="1" t="s">
        <v>73</v>
      </c>
      <c r="F67" s="10">
        <f ca="1">SUM(F8:F61)/5</f>
        <v>149.6</v>
      </c>
      <c r="G67" s="10">
        <f ca="1">SUM(G8:G61)/5</f>
        <v>3</v>
      </c>
    </row>
    <row r="68" spans="1:7" ht="15" x14ac:dyDescent="0.3">
      <c r="A68" s="1"/>
      <c r="B68" s="1"/>
      <c r="C68" s="1"/>
      <c r="D68" s="1"/>
      <c r="E68" s="1"/>
      <c r="F68" s="1"/>
      <c r="G68" s="1"/>
    </row>
    <row r="69" spans="1:7" ht="15" x14ac:dyDescent="0.3">
      <c r="A69" s="1"/>
      <c r="B69" s="1"/>
      <c r="C69" s="1"/>
      <c r="D69" s="1"/>
      <c r="E69" s="1"/>
      <c r="F69" s="1"/>
      <c r="G69" s="1"/>
    </row>
    <row r="70" spans="1:7" ht="15" x14ac:dyDescent="0.3">
      <c r="A70" s="1"/>
      <c r="B70" s="1"/>
      <c r="C70" s="1"/>
      <c r="D70" s="1"/>
      <c r="E70" s="1"/>
      <c r="F70" s="1"/>
      <c r="G70" s="1"/>
    </row>
    <row r="71" spans="1:7" ht="15" x14ac:dyDescent="0.3">
      <c r="A71" s="1"/>
      <c r="B71" s="1"/>
      <c r="C71" s="1"/>
      <c r="D71" s="1"/>
      <c r="E71" s="1"/>
      <c r="F71" s="1"/>
      <c r="G71" s="1"/>
    </row>
  </sheetData>
  <sheetProtection algorithmName="SHA-512" hashValue="d446FXvvNVqh/AaCaQb3Ig7psOji9qehcoOnvnGcfwOIjqFIO1Br/AdUCC7j/RJZXo5HAFcqZLklOiCpDJqR0A==" saltValue="MYOZ3w96cI8JDKFvz0W2GA==" spinCount="100000" sheet="1" objects="1" scenarios="1"/>
  <phoneticPr fontId="3" type="noConversion"/>
  <pageMargins left="0.75" right="0.75" top="1" bottom="1" header="0" footer="0"/>
  <pageSetup orientation="portrait" horizontalDpi="360" verticalDpi="36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80"/>
  <sheetViews>
    <sheetView workbookViewId="0">
      <selection activeCell="F5" sqref="F5"/>
    </sheetView>
  </sheetViews>
  <sheetFormatPr baseColWidth="10" defaultRowHeight="12.75" x14ac:dyDescent="0.2"/>
  <cols>
    <col min="1" max="1" width="32.140625" bestFit="1" customWidth="1"/>
    <col min="2" max="2" width="13.7109375" customWidth="1"/>
    <col min="3" max="3" width="13.85546875" customWidth="1"/>
    <col min="4" max="4" width="15.85546875" customWidth="1"/>
    <col min="5" max="5" width="16" bestFit="1" customWidth="1"/>
    <col min="9" max="9" width="16.7109375" bestFit="1" customWidth="1"/>
    <col min="10" max="10" width="12.85546875" customWidth="1"/>
    <col min="11" max="11" width="16.7109375" bestFit="1" customWidth="1"/>
    <col min="13" max="13" width="16.7109375" bestFit="1" customWidth="1"/>
    <col min="14" max="14" width="13.140625" customWidth="1"/>
    <col min="15" max="15" width="16.7109375" bestFit="1" customWidth="1"/>
    <col min="16" max="16" width="14.140625" customWidth="1"/>
    <col min="17" max="17" width="16.7109375" bestFit="1" customWidth="1"/>
  </cols>
  <sheetData>
    <row r="1" spans="1:17" ht="15" x14ac:dyDescent="0.3">
      <c r="A1" s="1" t="s">
        <v>79</v>
      </c>
      <c r="B1" s="1"/>
      <c r="C1" s="1"/>
      <c r="D1" s="1" t="s">
        <v>64</v>
      </c>
      <c r="E1" s="1">
        <f>IF(Datos!C21=0,"",Datos!C21)</f>
        <v>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3">
      <c r="A2" s="1" t="s">
        <v>30</v>
      </c>
      <c r="B2" s="1">
        <f>+Datos!F7</f>
        <v>16</v>
      </c>
      <c r="C2" s="1"/>
      <c r="D2" s="1" t="s">
        <v>65</v>
      </c>
      <c r="E2" s="1">
        <f>IF(Datos!C22=0,"",Datos!C22)</f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x14ac:dyDescent="0.3">
      <c r="A3" s="1" t="s">
        <v>31</v>
      </c>
      <c r="B3" s="10">
        <f>+MOD((Datos!B13-Datos!B14*2),B5)</f>
        <v>1.510678118654738</v>
      </c>
      <c r="C3" s="1" t="s">
        <v>25</v>
      </c>
      <c r="D3" s="1" t="s">
        <v>66</v>
      </c>
      <c r="E3" s="1">
        <f>IF(Datos!C23=0,"",Datos!C23)</f>
        <v>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x14ac:dyDescent="0.3">
      <c r="A4" s="1" t="s">
        <v>104</v>
      </c>
      <c r="B4" s="10">
        <f>+Datos!F5-Datos!B16*SQRT(2)</f>
        <v>185.96908345206199</v>
      </c>
      <c r="C4" s="1" t="s">
        <v>25</v>
      </c>
      <c r="D4" s="1" t="s">
        <v>67</v>
      </c>
      <c r="E4" s="1">
        <f>IF(Datos!C24=0,"",Datos!C24)</f>
        <v>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x14ac:dyDescent="0.3">
      <c r="A5" s="1" t="s">
        <v>80</v>
      </c>
      <c r="B5" s="1">
        <f>+Datos!B8+Datos!B15</f>
        <v>3.7</v>
      </c>
      <c r="C5" s="1" t="s">
        <v>25</v>
      </c>
      <c r="D5" s="1" t="s">
        <v>68</v>
      </c>
      <c r="E5" s="1" t="str">
        <f>IF(Datos!C25=0,"",Datos!C25)</f>
        <v/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 x14ac:dyDescent="0.3">
      <c r="A6" s="1" t="s">
        <v>88</v>
      </c>
      <c r="B6" s="1">
        <f>+Datos!B16</f>
        <v>0.5</v>
      </c>
      <c r="C6" s="1" t="s">
        <v>25</v>
      </c>
      <c r="D6" s="1" t="s">
        <v>81</v>
      </c>
      <c r="E6" s="10">
        <f>AVERAGE(E1:E5)</f>
        <v>50.5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x14ac:dyDescent="0.3">
      <c r="A7" s="1" t="s">
        <v>94</v>
      </c>
      <c r="B7" s="7">
        <f>SUM(P11:P80)</f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x14ac:dyDescent="0.3">
      <c r="A8" s="1" t="s">
        <v>89</v>
      </c>
      <c r="B8" s="10">
        <f>SUM(Q11:Q80)</f>
        <v>3284.5097403620698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x14ac:dyDescent="0.3">
      <c r="A9" s="39" t="s">
        <v>27</v>
      </c>
      <c r="B9" s="39" t="s">
        <v>29</v>
      </c>
      <c r="C9" s="39" t="s">
        <v>28</v>
      </c>
      <c r="D9" s="38" t="s">
        <v>82</v>
      </c>
      <c r="E9" s="38"/>
      <c r="F9" s="38" t="s">
        <v>83</v>
      </c>
      <c r="G9" s="38"/>
      <c r="H9" s="38" t="s">
        <v>84</v>
      </c>
      <c r="I9" s="38"/>
      <c r="J9" s="38" t="s">
        <v>85</v>
      </c>
      <c r="K9" s="38"/>
      <c r="L9" s="38" t="s">
        <v>86</v>
      </c>
      <c r="M9" s="38"/>
      <c r="N9" s="38" t="s">
        <v>87</v>
      </c>
      <c r="O9" s="38"/>
      <c r="P9" s="38" t="s">
        <v>54</v>
      </c>
      <c r="Q9" s="38"/>
    </row>
    <row r="10" spans="1:17" ht="15" x14ac:dyDescent="0.3">
      <c r="A10" s="39"/>
      <c r="B10" s="39"/>
      <c r="C10" s="39"/>
      <c r="D10" s="12" t="s">
        <v>93</v>
      </c>
      <c r="E10" s="12" t="s">
        <v>55</v>
      </c>
      <c r="F10" s="12" t="s">
        <v>93</v>
      </c>
      <c r="G10" s="12" t="s">
        <v>55</v>
      </c>
      <c r="H10" s="12" t="s">
        <v>93</v>
      </c>
      <c r="I10" s="12" t="s">
        <v>55</v>
      </c>
      <c r="J10" s="12" t="s">
        <v>93</v>
      </c>
      <c r="K10" s="12" t="s">
        <v>55</v>
      </c>
      <c r="L10" s="12" t="s">
        <v>93</v>
      </c>
      <c r="M10" s="12" t="s">
        <v>55</v>
      </c>
      <c r="N10" s="12" t="s">
        <v>93</v>
      </c>
      <c r="O10" s="12" t="s">
        <v>55</v>
      </c>
      <c r="P10" s="12" t="s">
        <v>93</v>
      </c>
      <c r="Q10" s="12" t="s">
        <v>55</v>
      </c>
    </row>
    <row r="11" spans="1:17" ht="15" x14ac:dyDescent="0.3">
      <c r="A11" s="1">
        <v>1</v>
      </c>
      <c r="B11" s="10">
        <f>+A11*$B$5</f>
        <v>3.7</v>
      </c>
      <c r="C11" s="10">
        <v>0</v>
      </c>
      <c r="D11" s="1">
        <f t="shared" ref="D11:D42" si="0">IF($E$1="","",+INT($C11/$E$1))</f>
        <v>0</v>
      </c>
      <c r="E11" s="1">
        <v>0</v>
      </c>
      <c r="F11" s="1">
        <f>IF($E$2="","",+INT($C11/$E$2))</f>
        <v>0</v>
      </c>
      <c r="G11" s="1">
        <v>0</v>
      </c>
      <c r="H11" s="1">
        <f>IF($E$3="","",+INT($C11/$E$3))</f>
        <v>0</v>
      </c>
      <c r="I11" s="1">
        <v>0</v>
      </c>
      <c r="J11" s="1">
        <f>IF($E$4="","",+INT($C11/$E$4))</f>
        <v>0</v>
      </c>
      <c r="K11" s="1">
        <v>0</v>
      </c>
      <c r="L11" s="1" t="str">
        <f>IF($E$5="","",+INT($C11/$E$5))</f>
        <v/>
      </c>
      <c r="M11" s="1">
        <v>0</v>
      </c>
      <c r="N11" s="1">
        <f t="shared" ref="N11:N42" si="1">IF($E$6="","",+INT($C11/$E$6))</f>
        <v>0</v>
      </c>
      <c r="O11" s="1">
        <v>0</v>
      </c>
      <c r="P11" s="14">
        <f t="shared" ref="P11:P42" si="2">ROUNDDOWN(AVERAGE(D11,F11,H11,J11,L11,N11),0)</f>
        <v>0</v>
      </c>
      <c r="Q11" s="1">
        <f t="shared" ref="Q11:Q42" si="3">AVERAGE(E11,G11,I11,K11,M11,O11)</f>
        <v>0</v>
      </c>
    </row>
    <row r="12" spans="1:17" ht="15" x14ac:dyDescent="0.3">
      <c r="A12" s="1">
        <v>1</v>
      </c>
      <c r="B12" s="10">
        <f t="shared" ref="B12:B79" si="4">+A12*$B$5</f>
        <v>3.7</v>
      </c>
      <c r="C12" s="10">
        <f>+B4-B5*2</f>
        <v>178.56908345206199</v>
      </c>
      <c r="D12" s="1">
        <f t="shared" si="0"/>
        <v>4</v>
      </c>
      <c r="E12" s="1">
        <f t="shared" ref="E12:E43" si="5">IF($E$1="","",IF($C12=0,0,+($C12-D12*$E$1)*$B$5+$B$5*$B$5))</f>
        <v>67.595608772629362</v>
      </c>
      <c r="F12" s="1">
        <f t="shared" ref="F12:F80" si="6">IF($E$2="","",+INT($C12/$E$2))</f>
        <v>4</v>
      </c>
      <c r="G12" s="1">
        <f t="shared" ref="G12:G43" si="7">IF($E$2="","",IF($C12=0,0,+($C12-F12*$E$2)*$B$5+$B$5*$B$5))</f>
        <v>67.595608772629362</v>
      </c>
      <c r="H12" s="1">
        <f t="shared" ref="H12:H80" si="8">IF($E$3="","",+INT($C12/$E$3))</f>
        <v>2</v>
      </c>
      <c r="I12" s="1">
        <f t="shared" ref="I12:I43" si="9">IF($E$3="","",IF($C12=0,0,+($C12-H12*$E$3)*$B$5+$B$5*$B$5))</f>
        <v>230.39560877262937</v>
      </c>
      <c r="J12" s="1">
        <f t="shared" ref="J12:J80" si="10">IF($E$4="","",+INT($C12/$E$4))</f>
        <v>2</v>
      </c>
      <c r="K12" s="1">
        <f t="shared" ref="K12:K43" si="11">IF($E$4="","",IF($C12=0,0,+($C12-J12*$E$4)*$B$5+$B$5*$B$5))</f>
        <v>230.39560877262937</v>
      </c>
      <c r="L12" s="1" t="str">
        <f t="shared" ref="L12:L80" si="12">IF($E$5="","",+INT($C12/$E$5))</f>
        <v/>
      </c>
      <c r="M12" s="1" t="str">
        <f t="shared" ref="M12:M43" si="13">IF($E$5="","",IF($C12=0,0,+($C12-L12*$E$5)*$B$5+$B$5*$B$5))</f>
        <v/>
      </c>
      <c r="N12" s="1">
        <f t="shared" si="1"/>
        <v>3</v>
      </c>
      <c r="O12" s="1">
        <f t="shared" ref="O12:O43" si="14">IF($E$6="","",IF($C12=0,0,+($C12-N12*$E$6)*$B$5+$B$5*$B$5))</f>
        <v>113.84560877262936</v>
      </c>
      <c r="P12" s="14">
        <f t="shared" si="2"/>
        <v>3</v>
      </c>
      <c r="Q12" s="1">
        <f t="shared" si="3"/>
        <v>141.96560877262937</v>
      </c>
    </row>
    <row r="13" spans="1:17" ht="15" x14ac:dyDescent="0.3">
      <c r="A13" s="1">
        <v>2</v>
      </c>
      <c r="B13" s="10">
        <f t="shared" si="4"/>
        <v>7.4</v>
      </c>
      <c r="C13" s="10">
        <f>IF(A13&lt;=$B$2,(B13-$B$5)*2-2*SQRT(2)*$B$6,0)</f>
        <v>5.9857864376269054</v>
      </c>
      <c r="D13" s="1">
        <f t="shared" si="0"/>
        <v>0</v>
      </c>
      <c r="E13" s="1">
        <f t="shared" si="5"/>
        <v>35.837409819219552</v>
      </c>
      <c r="F13" s="1">
        <f>IF($E$2="","",+INT($C13/$E$2))</f>
        <v>0</v>
      </c>
      <c r="G13" s="1">
        <f t="shared" si="7"/>
        <v>35.837409819219552</v>
      </c>
      <c r="H13" s="1">
        <f>IF($E$3="","",+INT($C13/$E$3))</f>
        <v>0</v>
      </c>
      <c r="I13" s="1">
        <f t="shared" si="9"/>
        <v>35.837409819219552</v>
      </c>
      <c r="J13" s="1">
        <f>IF($E$4="","",+INT($C13/$E$4))</f>
        <v>0</v>
      </c>
      <c r="K13" s="1">
        <f t="shared" si="11"/>
        <v>35.837409819219552</v>
      </c>
      <c r="L13" s="1" t="str">
        <f>IF($E$5="","",+INT($C13/$E$5))</f>
        <v/>
      </c>
      <c r="M13" s="1" t="str">
        <f t="shared" si="13"/>
        <v/>
      </c>
      <c r="N13" s="1">
        <f t="shared" si="1"/>
        <v>0</v>
      </c>
      <c r="O13" s="1">
        <f t="shared" si="14"/>
        <v>35.837409819219552</v>
      </c>
      <c r="P13" s="14">
        <f t="shared" si="2"/>
        <v>0</v>
      </c>
      <c r="Q13" s="1">
        <f t="shared" si="3"/>
        <v>35.837409819219552</v>
      </c>
    </row>
    <row r="14" spans="1:17" ht="15" x14ac:dyDescent="0.3">
      <c r="A14" s="1">
        <v>2</v>
      </c>
      <c r="B14" s="10">
        <f t="shared" si="4"/>
        <v>7.4</v>
      </c>
      <c r="C14" s="10">
        <f>IF(A14&lt;=$B$2,$B$4-(B14*2-2*SQRT(2)*$B$6),0)</f>
        <v>172.58329701443509</v>
      </c>
      <c r="D14" s="1">
        <f t="shared" si="0"/>
        <v>4</v>
      </c>
      <c r="E14" s="1">
        <f t="shared" si="5"/>
        <v>45.448198953409829</v>
      </c>
      <c r="F14" s="1">
        <f t="shared" si="6"/>
        <v>4</v>
      </c>
      <c r="G14" s="1">
        <f t="shared" si="7"/>
        <v>45.448198953409829</v>
      </c>
      <c r="H14" s="1">
        <f t="shared" si="8"/>
        <v>2</v>
      </c>
      <c r="I14" s="1">
        <f t="shared" si="9"/>
        <v>208.24819895340983</v>
      </c>
      <c r="J14" s="1">
        <f t="shared" si="10"/>
        <v>2</v>
      </c>
      <c r="K14" s="1">
        <f t="shared" si="11"/>
        <v>208.24819895340983</v>
      </c>
      <c r="L14" s="1" t="str">
        <f t="shared" si="12"/>
        <v/>
      </c>
      <c r="M14" s="1" t="str">
        <f t="shared" si="13"/>
        <v/>
      </c>
      <c r="N14" s="1">
        <f t="shared" si="1"/>
        <v>3</v>
      </c>
      <c r="O14" s="1">
        <f t="shared" si="14"/>
        <v>91.698198953409829</v>
      </c>
      <c r="P14" s="14">
        <f t="shared" si="2"/>
        <v>3</v>
      </c>
      <c r="Q14" s="1">
        <f t="shared" si="3"/>
        <v>119.81819895340985</v>
      </c>
    </row>
    <row r="15" spans="1:17" ht="15" x14ac:dyDescent="0.3">
      <c r="A15" s="1">
        <v>3</v>
      </c>
      <c r="B15" s="10">
        <f t="shared" si="4"/>
        <v>11.100000000000001</v>
      </c>
      <c r="C15" s="10">
        <f>IF(A15&lt;=$B$2,(B15-$B$5)*2-2*SQRT(2)*$B$6,0)</f>
        <v>13.385786437626907</v>
      </c>
      <c r="D15" s="1">
        <f t="shared" si="0"/>
        <v>0</v>
      </c>
      <c r="E15" s="1">
        <f t="shared" si="5"/>
        <v>63.217409819219554</v>
      </c>
      <c r="F15" s="1">
        <f>IF($E$2="","",+INT($C15/$E$2))</f>
        <v>0</v>
      </c>
      <c r="G15" s="1">
        <f t="shared" si="7"/>
        <v>63.217409819219554</v>
      </c>
      <c r="H15" s="1">
        <f>IF($E$3="","",+INT($C15/$E$3))</f>
        <v>0</v>
      </c>
      <c r="I15" s="1">
        <f t="shared" si="9"/>
        <v>63.217409819219554</v>
      </c>
      <c r="J15" s="1">
        <f>IF($E$4="","",+INT($C15/$E$4))</f>
        <v>0</v>
      </c>
      <c r="K15" s="1">
        <f t="shared" si="11"/>
        <v>63.217409819219554</v>
      </c>
      <c r="L15" s="1" t="str">
        <f>IF($E$5="","",+INT($C15/$E$5))</f>
        <v/>
      </c>
      <c r="M15" s="1" t="str">
        <f t="shared" si="13"/>
        <v/>
      </c>
      <c r="N15" s="1">
        <f t="shared" si="1"/>
        <v>0</v>
      </c>
      <c r="O15" s="1">
        <f t="shared" si="14"/>
        <v>63.217409819219554</v>
      </c>
      <c r="P15" s="14">
        <f t="shared" si="2"/>
        <v>0</v>
      </c>
      <c r="Q15" s="1">
        <f t="shared" si="3"/>
        <v>63.217409819219554</v>
      </c>
    </row>
    <row r="16" spans="1:17" ht="15" x14ac:dyDescent="0.3">
      <c r="A16" s="1">
        <v>3</v>
      </c>
      <c r="B16" s="10">
        <f t="shared" si="4"/>
        <v>11.100000000000001</v>
      </c>
      <c r="C16" s="10">
        <f>IF(A16&lt;=$B$2,$B$4-(B16*2-2*SQRT(2)*$B$6),0)</f>
        <v>165.18329701443508</v>
      </c>
      <c r="D16" s="1">
        <f t="shared" si="0"/>
        <v>4</v>
      </c>
      <c r="E16" s="1">
        <f t="shared" si="5"/>
        <v>18.068198953409812</v>
      </c>
      <c r="F16" s="1">
        <f t="shared" si="6"/>
        <v>4</v>
      </c>
      <c r="G16" s="1">
        <f t="shared" si="7"/>
        <v>18.068198953409812</v>
      </c>
      <c r="H16" s="1">
        <f t="shared" si="8"/>
        <v>2</v>
      </c>
      <c r="I16" s="1">
        <f t="shared" si="9"/>
        <v>180.8681989534098</v>
      </c>
      <c r="J16" s="1">
        <f t="shared" si="10"/>
        <v>2</v>
      </c>
      <c r="K16" s="1">
        <f t="shared" si="11"/>
        <v>180.8681989534098</v>
      </c>
      <c r="L16" s="1" t="str">
        <f t="shared" si="12"/>
        <v/>
      </c>
      <c r="M16" s="1" t="str">
        <f t="shared" si="13"/>
        <v/>
      </c>
      <c r="N16" s="1">
        <f t="shared" si="1"/>
        <v>3</v>
      </c>
      <c r="O16" s="1">
        <f t="shared" si="14"/>
        <v>64.318198953409819</v>
      </c>
      <c r="P16" s="14">
        <f t="shared" si="2"/>
        <v>3</v>
      </c>
      <c r="Q16" s="1">
        <f t="shared" si="3"/>
        <v>92.438198953409795</v>
      </c>
    </row>
    <row r="17" spans="1:17" ht="15" x14ac:dyDescent="0.3">
      <c r="A17" s="1">
        <v>4</v>
      </c>
      <c r="B17" s="10">
        <f t="shared" si="4"/>
        <v>14.8</v>
      </c>
      <c r="C17" s="10">
        <f>IF(A17&lt;=$B$2,(B17-$B$5)*2-2*SQRT(2)*$B$6,0)</f>
        <v>20.785786437626907</v>
      </c>
      <c r="D17" s="1">
        <f t="shared" si="0"/>
        <v>0</v>
      </c>
      <c r="E17" s="1">
        <f t="shared" si="5"/>
        <v>90.597409819219564</v>
      </c>
      <c r="F17" s="1">
        <f>IF($E$2="","",+INT($C17/$E$2))</f>
        <v>0</v>
      </c>
      <c r="G17" s="1">
        <f t="shared" si="7"/>
        <v>90.597409819219564</v>
      </c>
      <c r="H17" s="1">
        <f>IF($E$3="","",+INT($C17/$E$3))</f>
        <v>0</v>
      </c>
      <c r="I17" s="1">
        <f t="shared" si="9"/>
        <v>90.597409819219564</v>
      </c>
      <c r="J17" s="1">
        <f>IF($E$4="","",+INT($C17/$E$4))</f>
        <v>0</v>
      </c>
      <c r="K17" s="1">
        <f t="shared" si="11"/>
        <v>90.597409819219564</v>
      </c>
      <c r="L17" s="1" t="str">
        <f>IF($E$5="","",+INT($C17/$E$5))</f>
        <v/>
      </c>
      <c r="M17" s="1" t="str">
        <f t="shared" si="13"/>
        <v/>
      </c>
      <c r="N17" s="1">
        <f t="shared" si="1"/>
        <v>0</v>
      </c>
      <c r="O17" s="1">
        <f t="shared" si="14"/>
        <v>90.597409819219564</v>
      </c>
      <c r="P17" s="14">
        <f t="shared" si="2"/>
        <v>0</v>
      </c>
      <c r="Q17" s="1">
        <f t="shared" si="3"/>
        <v>90.597409819219564</v>
      </c>
    </row>
    <row r="18" spans="1:17" ht="15" x14ac:dyDescent="0.3">
      <c r="A18" s="1">
        <v>4</v>
      </c>
      <c r="B18" s="10">
        <f t="shared" si="4"/>
        <v>14.8</v>
      </c>
      <c r="C18" s="10">
        <f>IF(A18&lt;=$B$2,$B$4-(B18*2-2*SQRT(2)*$B$6),0)</f>
        <v>157.78329701443508</v>
      </c>
      <c r="D18" s="1">
        <f t="shared" si="0"/>
        <v>3</v>
      </c>
      <c r="E18" s="1">
        <f t="shared" si="5"/>
        <v>142.38819895340978</v>
      </c>
      <c r="F18" s="1">
        <f t="shared" si="6"/>
        <v>3</v>
      </c>
      <c r="G18" s="1">
        <f t="shared" si="7"/>
        <v>142.38819895340978</v>
      </c>
      <c r="H18" s="1">
        <f t="shared" si="8"/>
        <v>2</v>
      </c>
      <c r="I18" s="1">
        <f t="shared" si="9"/>
        <v>153.48819895340981</v>
      </c>
      <c r="J18" s="1">
        <f t="shared" si="10"/>
        <v>2</v>
      </c>
      <c r="K18" s="1">
        <f t="shared" si="11"/>
        <v>153.48819895340981</v>
      </c>
      <c r="L18" s="1" t="str">
        <f t="shared" si="12"/>
        <v/>
      </c>
      <c r="M18" s="1" t="str">
        <f t="shared" si="13"/>
        <v/>
      </c>
      <c r="N18" s="1">
        <f t="shared" si="1"/>
        <v>3</v>
      </c>
      <c r="O18" s="1">
        <f t="shared" si="14"/>
        <v>36.938198953409795</v>
      </c>
      <c r="P18" s="14">
        <f t="shared" si="2"/>
        <v>2</v>
      </c>
      <c r="Q18" s="1">
        <f t="shared" si="3"/>
        <v>125.73819895340981</v>
      </c>
    </row>
    <row r="19" spans="1:17" ht="15" x14ac:dyDescent="0.3">
      <c r="A19" s="1">
        <v>5</v>
      </c>
      <c r="B19" s="10">
        <f t="shared" si="4"/>
        <v>18.5</v>
      </c>
      <c r="C19" s="10">
        <f>IF(A19&lt;=$B$2,(B19-$B$5)*2-2*SQRT(2)*$B$6,0)</f>
        <v>28.185786437626906</v>
      </c>
      <c r="D19" s="1">
        <f t="shared" si="0"/>
        <v>0</v>
      </c>
      <c r="E19" s="1">
        <f t="shared" si="5"/>
        <v>117.97740981921956</v>
      </c>
      <c r="F19" s="1">
        <f>IF($E$2="","",+INT($C19/$E$2))</f>
        <v>0</v>
      </c>
      <c r="G19" s="1">
        <f t="shared" si="7"/>
        <v>117.97740981921956</v>
      </c>
      <c r="H19" s="1">
        <f>IF($E$3="","",+INT($C19/$E$3))</f>
        <v>0</v>
      </c>
      <c r="I19" s="1">
        <f t="shared" si="9"/>
        <v>117.97740981921956</v>
      </c>
      <c r="J19" s="1">
        <f>IF($E$4="","",+INT($C19/$E$4))</f>
        <v>0</v>
      </c>
      <c r="K19" s="1">
        <f t="shared" si="11"/>
        <v>117.97740981921956</v>
      </c>
      <c r="L19" s="1" t="str">
        <f>IF($E$5="","",+INT($C19/$E$5))</f>
        <v/>
      </c>
      <c r="M19" s="1" t="str">
        <f t="shared" si="13"/>
        <v/>
      </c>
      <c r="N19" s="1">
        <f t="shared" si="1"/>
        <v>0</v>
      </c>
      <c r="O19" s="1">
        <f t="shared" si="14"/>
        <v>117.97740981921956</v>
      </c>
      <c r="P19" s="14">
        <f t="shared" si="2"/>
        <v>0</v>
      </c>
      <c r="Q19" s="1">
        <f t="shared" si="3"/>
        <v>117.97740981921956</v>
      </c>
    </row>
    <row r="20" spans="1:17" ht="15" x14ac:dyDescent="0.3">
      <c r="A20" s="1">
        <v>5</v>
      </c>
      <c r="B20" s="10">
        <f t="shared" si="4"/>
        <v>18.5</v>
      </c>
      <c r="C20" s="10">
        <f>IF(A20&lt;=$B$2,$B$4-(B20*2-2*SQRT(2)*$B$6),0)</f>
        <v>150.38329701443507</v>
      </c>
      <c r="D20" s="1">
        <f t="shared" si="0"/>
        <v>3</v>
      </c>
      <c r="E20" s="1">
        <f t="shared" si="5"/>
        <v>115.00819895340977</v>
      </c>
      <c r="F20" s="1">
        <f t="shared" si="6"/>
        <v>3</v>
      </c>
      <c r="G20" s="1">
        <f t="shared" si="7"/>
        <v>115.00819895340977</v>
      </c>
      <c r="H20" s="1">
        <f t="shared" si="8"/>
        <v>2</v>
      </c>
      <c r="I20" s="1">
        <f t="shared" si="9"/>
        <v>126.10819895340977</v>
      </c>
      <c r="J20" s="1">
        <f t="shared" si="10"/>
        <v>2</v>
      </c>
      <c r="K20" s="1">
        <f t="shared" si="11"/>
        <v>126.10819895340977</v>
      </c>
      <c r="L20" s="1" t="str">
        <f t="shared" si="12"/>
        <v/>
      </c>
      <c r="M20" s="1" t="str">
        <f t="shared" si="13"/>
        <v/>
      </c>
      <c r="N20" s="1">
        <f t="shared" si="1"/>
        <v>2</v>
      </c>
      <c r="O20" s="1">
        <f t="shared" si="14"/>
        <v>196.40819895340977</v>
      </c>
      <c r="P20" s="14">
        <f t="shared" si="2"/>
        <v>2</v>
      </c>
      <c r="Q20" s="1">
        <f t="shared" si="3"/>
        <v>135.72819895340976</v>
      </c>
    </row>
    <row r="21" spans="1:17" ht="15" x14ac:dyDescent="0.3">
      <c r="A21" s="1">
        <v>6</v>
      </c>
      <c r="B21" s="10">
        <f t="shared" si="4"/>
        <v>22.200000000000003</v>
      </c>
      <c r="C21" s="10">
        <f>IF(A21&lt;=$B$2,(B21-$B$5)*2-2*SQRT(2)*$B$6,0)</f>
        <v>35.585786437626915</v>
      </c>
      <c r="D21" s="1">
        <f t="shared" si="0"/>
        <v>0</v>
      </c>
      <c r="E21" s="1">
        <f t="shared" si="5"/>
        <v>145.35740981921958</v>
      </c>
      <c r="F21" s="1">
        <f>IF($E$2="","",+INT($C21/$E$2))</f>
        <v>0</v>
      </c>
      <c r="G21" s="1">
        <f t="shared" si="7"/>
        <v>145.35740981921958</v>
      </c>
      <c r="H21" s="1">
        <f>IF($E$3="","",+INT($C21/$E$3))</f>
        <v>0</v>
      </c>
      <c r="I21" s="1">
        <f t="shared" si="9"/>
        <v>145.35740981921958</v>
      </c>
      <c r="J21" s="1">
        <f>IF($E$4="","",+INT($C21/$E$4))</f>
        <v>0</v>
      </c>
      <c r="K21" s="1">
        <f t="shared" si="11"/>
        <v>145.35740981921958</v>
      </c>
      <c r="L21" s="1" t="str">
        <f>IF($E$5="","",+INT($C21/$E$5))</f>
        <v/>
      </c>
      <c r="M21" s="1" t="str">
        <f t="shared" si="13"/>
        <v/>
      </c>
      <c r="N21" s="1">
        <f t="shared" si="1"/>
        <v>0</v>
      </c>
      <c r="O21" s="1">
        <f t="shared" si="14"/>
        <v>145.35740981921958</v>
      </c>
      <c r="P21" s="14">
        <f t="shared" si="2"/>
        <v>0</v>
      </c>
      <c r="Q21" s="1">
        <f t="shared" si="3"/>
        <v>145.35740981921958</v>
      </c>
    </row>
    <row r="22" spans="1:17" ht="15" x14ac:dyDescent="0.3">
      <c r="A22" s="1">
        <v>6</v>
      </c>
      <c r="B22" s="10">
        <f t="shared" si="4"/>
        <v>22.200000000000003</v>
      </c>
      <c r="C22" s="10">
        <f>IF(A22&lt;=$B$2,$B$4-(B22*2-2*SQRT(2)*$B$6),0)</f>
        <v>142.9832970144351</v>
      </c>
      <c r="D22" s="1">
        <f t="shared" si="0"/>
        <v>3</v>
      </c>
      <c r="E22" s="1">
        <f t="shared" si="5"/>
        <v>87.62819895340985</v>
      </c>
      <c r="F22" s="1">
        <f t="shared" si="6"/>
        <v>3</v>
      </c>
      <c r="G22" s="1">
        <f t="shared" si="7"/>
        <v>87.62819895340985</v>
      </c>
      <c r="H22" s="1">
        <f t="shared" si="8"/>
        <v>2</v>
      </c>
      <c r="I22" s="1">
        <f t="shared" si="9"/>
        <v>98.728198953409859</v>
      </c>
      <c r="J22" s="1">
        <f t="shared" si="10"/>
        <v>2</v>
      </c>
      <c r="K22" s="1">
        <f t="shared" si="11"/>
        <v>98.728198953409859</v>
      </c>
      <c r="L22" s="1" t="str">
        <f t="shared" si="12"/>
        <v/>
      </c>
      <c r="M22" s="1" t="str">
        <f t="shared" si="13"/>
        <v/>
      </c>
      <c r="N22" s="1">
        <f t="shared" si="1"/>
        <v>2</v>
      </c>
      <c r="O22" s="1">
        <f t="shared" si="14"/>
        <v>169.02819895340986</v>
      </c>
      <c r="P22" s="14">
        <f t="shared" si="2"/>
        <v>2</v>
      </c>
      <c r="Q22" s="1">
        <f t="shared" si="3"/>
        <v>108.34819895340983</v>
      </c>
    </row>
    <row r="23" spans="1:17" ht="15" x14ac:dyDescent="0.3">
      <c r="A23" s="1">
        <v>7</v>
      </c>
      <c r="B23" s="10">
        <f t="shared" si="4"/>
        <v>25.900000000000002</v>
      </c>
      <c r="C23" s="10">
        <f>IF(A23&lt;=$B$2,(B23-$B$5)*2-2*SQRT(2)*$B$6,0)</f>
        <v>42.985786437626913</v>
      </c>
      <c r="D23" s="1">
        <f t="shared" si="0"/>
        <v>1</v>
      </c>
      <c r="E23" s="1">
        <f t="shared" si="5"/>
        <v>21.037409819219583</v>
      </c>
      <c r="F23" s="1">
        <f>IF($E$2="","",+INT($C23/$E$2))</f>
        <v>1</v>
      </c>
      <c r="G23" s="1">
        <f t="shared" si="7"/>
        <v>21.037409819219583</v>
      </c>
      <c r="H23" s="1">
        <f>IF($E$3="","",+INT($C23/$E$3))</f>
        <v>0</v>
      </c>
      <c r="I23" s="1">
        <f t="shared" si="9"/>
        <v>172.73740981921958</v>
      </c>
      <c r="J23" s="1">
        <f>IF($E$4="","",+INT($C23/$E$4))</f>
        <v>0</v>
      </c>
      <c r="K23" s="1">
        <f t="shared" si="11"/>
        <v>172.73740981921958</v>
      </c>
      <c r="L23" s="1" t="str">
        <f>IF($E$5="","",+INT($C23/$E$5))</f>
        <v/>
      </c>
      <c r="M23" s="1" t="str">
        <f t="shared" si="13"/>
        <v/>
      </c>
      <c r="N23" s="1">
        <f t="shared" si="1"/>
        <v>0</v>
      </c>
      <c r="O23" s="1">
        <f t="shared" si="14"/>
        <v>172.73740981921958</v>
      </c>
      <c r="P23" s="14">
        <f t="shared" si="2"/>
        <v>0</v>
      </c>
      <c r="Q23" s="1">
        <f t="shared" si="3"/>
        <v>112.05740981921959</v>
      </c>
    </row>
    <row r="24" spans="1:17" ht="15" x14ac:dyDescent="0.3">
      <c r="A24" s="1">
        <v>7</v>
      </c>
      <c r="B24" s="10">
        <f t="shared" si="4"/>
        <v>25.900000000000002</v>
      </c>
      <c r="C24" s="10">
        <f>IF(A24&lt;=$B$2,$B$4-(B24*2-2*SQRT(2)*$B$6),0)</f>
        <v>135.58329701443509</v>
      </c>
      <c r="D24" s="1">
        <f t="shared" si="0"/>
        <v>3</v>
      </c>
      <c r="E24" s="1">
        <f t="shared" si="5"/>
        <v>60.24819895340984</v>
      </c>
      <c r="F24" s="1">
        <f t="shared" si="6"/>
        <v>3</v>
      </c>
      <c r="G24" s="1">
        <f t="shared" si="7"/>
        <v>60.24819895340984</v>
      </c>
      <c r="H24" s="1">
        <f t="shared" si="8"/>
        <v>2</v>
      </c>
      <c r="I24" s="1">
        <f t="shared" si="9"/>
        <v>71.348198953409835</v>
      </c>
      <c r="J24" s="1">
        <f t="shared" si="10"/>
        <v>2</v>
      </c>
      <c r="K24" s="1">
        <f t="shared" si="11"/>
        <v>71.348198953409835</v>
      </c>
      <c r="L24" s="1" t="str">
        <f t="shared" si="12"/>
        <v/>
      </c>
      <c r="M24" s="1" t="str">
        <f t="shared" si="13"/>
        <v/>
      </c>
      <c r="N24" s="1">
        <f t="shared" si="1"/>
        <v>2</v>
      </c>
      <c r="O24" s="1">
        <f t="shared" si="14"/>
        <v>141.64819895340983</v>
      </c>
      <c r="P24" s="14">
        <f t="shared" si="2"/>
        <v>2</v>
      </c>
      <c r="Q24" s="1">
        <f t="shared" si="3"/>
        <v>80.968198953409839</v>
      </c>
    </row>
    <row r="25" spans="1:17" ht="15" x14ac:dyDescent="0.3">
      <c r="A25" s="1">
        <v>8</v>
      </c>
      <c r="B25" s="10">
        <f t="shared" si="4"/>
        <v>29.6</v>
      </c>
      <c r="C25" s="10">
        <f>IF(A25&lt;=$B$2,(B25-$B$5)*2-2*SQRT(2)*$B$6,0)</f>
        <v>50.385786437626912</v>
      </c>
      <c r="D25" s="1">
        <f t="shared" si="0"/>
        <v>1</v>
      </c>
      <c r="E25" s="1">
        <f t="shared" si="5"/>
        <v>48.417409819219571</v>
      </c>
      <c r="F25" s="1">
        <f>IF($E$2="","",+INT($C25/$E$2))</f>
        <v>1</v>
      </c>
      <c r="G25" s="1">
        <f t="shared" si="7"/>
        <v>48.417409819219571</v>
      </c>
      <c r="H25" s="1">
        <f>IF($E$3="","",+INT($C25/$E$3))</f>
        <v>0</v>
      </c>
      <c r="I25" s="1">
        <f t="shared" si="9"/>
        <v>200.11740981921957</v>
      </c>
      <c r="J25" s="1">
        <f>IF($E$4="","",+INT($C25/$E$4))</f>
        <v>0</v>
      </c>
      <c r="K25" s="1">
        <f t="shared" si="11"/>
        <v>200.11740981921957</v>
      </c>
      <c r="L25" s="1" t="str">
        <f>IF($E$5="","",+INT($C25/$E$5))</f>
        <v/>
      </c>
      <c r="M25" s="1" t="str">
        <f t="shared" si="13"/>
        <v/>
      </c>
      <c r="N25" s="1">
        <f t="shared" si="1"/>
        <v>0</v>
      </c>
      <c r="O25" s="1">
        <f t="shared" si="14"/>
        <v>200.11740981921957</v>
      </c>
      <c r="P25" s="14">
        <f t="shared" si="2"/>
        <v>0</v>
      </c>
      <c r="Q25" s="1">
        <f t="shared" si="3"/>
        <v>139.43740981921957</v>
      </c>
    </row>
    <row r="26" spans="1:17" ht="15" x14ac:dyDescent="0.3">
      <c r="A26" s="1">
        <v>8</v>
      </c>
      <c r="B26" s="10">
        <f t="shared" si="4"/>
        <v>29.6</v>
      </c>
      <c r="C26" s="10">
        <f>IF(A26&lt;=$B$2,$B$4-(B26*2-2*SQRT(2)*$B$6),0)</f>
        <v>128.18329701443508</v>
      </c>
      <c r="D26" s="1">
        <f t="shared" si="0"/>
        <v>3</v>
      </c>
      <c r="E26" s="1">
        <f t="shared" si="5"/>
        <v>32.868198953409816</v>
      </c>
      <c r="F26" s="1">
        <f t="shared" si="6"/>
        <v>3</v>
      </c>
      <c r="G26" s="1">
        <f t="shared" si="7"/>
        <v>32.868198953409816</v>
      </c>
      <c r="H26" s="1">
        <f t="shared" si="8"/>
        <v>2</v>
      </c>
      <c r="I26" s="1">
        <f t="shared" si="9"/>
        <v>43.968198953409811</v>
      </c>
      <c r="J26" s="1">
        <f t="shared" si="10"/>
        <v>2</v>
      </c>
      <c r="K26" s="1">
        <f t="shared" si="11"/>
        <v>43.968198953409811</v>
      </c>
      <c r="L26" s="1" t="str">
        <f t="shared" si="12"/>
        <v/>
      </c>
      <c r="M26" s="1" t="str">
        <f t="shared" si="13"/>
        <v/>
      </c>
      <c r="N26" s="1">
        <f t="shared" si="1"/>
        <v>2</v>
      </c>
      <c r="O26" s="1">
        <f t="shared" si="14"/>
        <v>114.26819895340981</v>
      </c>
      <c r="P26" s="14">
        <f t="shared" si="2"/>
        <v>2</v>
      </c>
      <c r="Q26" s="1">
        <f t="shared" si="3"/>
        <v>53.588198953409815</v>
      </c>
    </row>
    <row r="27" spans="1:17" ht="15" x14ac:dyDescent="0.3">
      <c r="A27" s="1">
        <v>9</v>
      </c>
      <c r="B27" s="10">
        <f t="shared" si="4"/>
        <v>33.300000000000004</v>
      </c>
      <c r="C27" s="10">
        <f>IF(A27&lt;=$B$2,(B27-$B$5)*2-2*SQRT(2)*$B$6,0)</f>
        <v>57.785786437626918</v>
      </c>
      <c r="D27" s="1">
        <f t="shared" si="0"/>
        <v>1</v>
      </c>
      <c r="E27" s="1">
        <f t="shared" si="5"/>
        <v>75.797409819219595</v>
      </c>
      <c r="F27" s="1">
        <f>IF($E$2="","",+INT($C27/$E$2))</f>
        <v>1</v>
      </c>
      <c r="G27" s="1">
        <f t="shared" si="7"/>
        <v>75.797409819219595</v>
      </c>
      <c r="H27" s="1">
        <f>IF($E$3="","",+INT($C27/$E$3))</f>
        <v>0</v>
      </c>
      <c r="I27" s="1">
        <f t="shared" si="9"/>
        <v>227.4974098192196</v>
      </c>
      <c r="J27" s="1">
        <f>IF($E$4="","",+INT($C27/$E$4))</f>
        <v>0</v>
      </c>
      <c r="K27" s="1">
        <f t="shared" si="11"/>
        <v>227.4974098192196</v>
      </c>
      <c r="L27" s="1" t="str">
        <f>IF($E$5="","",+INT($C27/$E$5))</f>
        <v/>
      </c>
      <c r="M27" s="1" t="str">
        <f t="shared" si="13"/>
        <v/>
      </c>
      <c r="N27" s="1">
        <f t="shared" si="1"/>
        <v>1</v>
      </c>
      <c r="O27" s="1">
        <f t="shared" si="14"/>
        <v>40.647409819219597</v>
      </c>
      <c r="P27" s="14">
        <f t="shared" si="2"/>
        <v>0</v>
      </c>
      <c r="Q27" s="1">
        <f t="shared" si="3"/>
        <v>129.44740981921959</v>
      </c>
    </row>
    <row r="28" spans="1:17" ht="15" x14ac:dyDescent="0.3">
      <c r="A28" s="1">
        <v>9</v>
      </c>
      <c r="B28" s="10">
        <f t="shared" si="4"/>
        <v>33.300000000000004</v>
      </c>
      <c r="C28" s="10">
        <f>IF(A28&lt;=$B$2,$B$4-(B28*2-2*SQRT(2)*$B$6),0)</f>
        <v>120.78329701443508</v>
      </c>
      <c r="D28" s="1">
        <f t="shared" si="0"/>
        <v>2</v>
      </c>
      <c r="E28" s="1">
        <f t="shared" si="5"/>
        <v>157.1881989534098</v>
      </c>
      <c r="F28" s="1">
        <f t="shared" si="6"/>
        <v>2</v>
      </c>
      <c r="G28" s="1">
        <f t="shared" si="7"/>
        <v>157.1881989534098</v>
      </c>
      <c r="H28" s="1">
        <f t="shared" si="8"/>
        <v>2</v>
      </c>
      <c r="I28" s="1">
        <f t="shared" si="9"/>
        <v>16.58819895340979</v>
      </c>
      <c r="J28" s="1">
        <f t="shared" si="10"/>
        <v>2</v>
      </c>
      <c r="K28" s="1">
        <f t="shared" si="11"/>
        <v>16.58819895340979</v>
      </c>
      <c r="L28" s="1" t="str">
        <f t="shared" si="12"/>
        <v/>
      </c>
      <c r="M28" s="1" t="str">
        <f t="shared" si="13"/>
        <v/>
      </c>
      <c r="N28" s="1">
        <f t="shared" si="1"/>
        <v>2</v>
      </c>
      <c r="O28" s="1">
        <f t="shared" si="14"/>
        <v>86.888198953409784</v>
      </c>
      <c r="P28" s="14">
        <f t="shared" si="2"/>
        <v>2</v>
      </c>
      <c r="Q28" s="1">
        <f t="shared" si="3"/>
        <v>86.888198953409798</v>
      </c>
    </row>
    <row r="29" spans="1:17" ht="15" x14ac:dyDescent="0.3">
      <c r="A29" s="1">
        <v>10</v>
      </c>
      <c r="B29" s="10">
        <f t="shared" si="4"/>
        <v>37</v>
      </c>
      <c r="C29" s="10">
        <f>IF(A29&lt;=$B$2,(B29-$B$5)*2-2*SQRT(2)*$B$6,0)</f>
        <v>65.185786437626902</v>
      </c>
      <c r="D29" s="1">
        <f t="shared" si="0"/>
        <v>1</v>
      </c>
      <c r="E29" s="1">
        <f t="shared" si="5"/>
        <v>103.17740981921953</v>
      </c>
      <c r="F29" s="1">
        <f>IF($E$2="","",+INT($C29/$E$2))</f>
        <v>1</v>
      </c>
      <c r="G29" s="1">
        <f t="shared" si="7"/>
        <v>103.17740981921953</v>
      </c>
      <c r="H29" s="1">
        <f>IF($E$3="","",+INT($C29/$E$3))</f>
        <v>1</v>
      </c>
      <c r="I29" s="1">
        <f t="shared" si="9"/>
        <v>32.877409819219537</v>
      </c>
      <c r="J29" s="1">
        <f>IF($E$4="","",+INT($C29/$E$4))</f>
        <v>1</v>
      </c>
      <c r="K29" s="1">
        <f t="shared" si="11"/>
        <v>32.877409819219537</v>
      </c>
      <c r="L29" s="1" t="str">
        <f>IF($E$5="","",+INT($C29/$E$5))</f>
        <v/>
      </c>
      <c r="M29" s="1" t="str">
        <f t="shared" si="13"/>
        <v/>
      </c>
      <c r="N29" s="1">
        <f t="shared" si="1"/>
        <v>1</v>
      </c>
      <c r="O29" s="1">
        <f t="shared" si="14"/>
        <v>68.027409819219542</v>
      </c>
      <c r="P29" s="14">
        <f t="shared" si="2"/>
        <v>1</v>
      </c>
      <c r="Q29" s="1">
        <f t="shared" si="3"/>
        <v>68.027409819219542</v>
      </c>
    </row>
    <row r="30" spans="1:17" ht="15" x14ac:dyDescent="0.3">
      <c r="A30" s="1">
        <v>10</v>
      </c>
      <c r="B30" s="10">
        <f t="shared" si="4"/>
        <v>37</v>
      </c>
      <c r="C30" s="10">
        <f>IF(A30&lt;=$B$2,$B$4-(B30*2-2*SQRT(2)*$B$6),0)</f>
        <v>113.38329701443509</v>
      </c>
      <c r="D30" s="1">
        <f t="shared" si="0"/>
        <v>2</v>
      </c>
      <c r="E30" s="1">
        <f t="shared" si="5"/>
        <v>129.80819895340983</v>
      </c>
      <c r="F30" s="1">
        <f t="shared" si="6"/>
        <v>2</v>
      </c>
      <c r="G30" s="1">
        <f t="shared" si="7"/>
        <v>129.80819895340983</v>
      </c>
      <c r="H30" s="1">
        <f t="shared" si="8"/>
        <v>1</v>
      </c>
      <c r="I30" s="1">
        <f t="shared" si="9"/>
        <v>211.20819895340983</v>
      </c>
      <c r="J30" s="1">
        <f t="shared" si="10"/>
        <v>1</v>
      </c>
      <c r="K30" s="1">
        <f t="shared" si="11"/>
        <v>211.20819895340983</v>
      </c>
      <c r="L30" s="1" t="str">
        <f t="shared" si="12"/>
        <v/>
      </c>
      <c r="M30" s="1" t="str">
        <f t="shared" si="13"/>
        <v/>
      </c>
      <c r="N30" s="1">
        <f t="shared" si="1"/>
        <v>2</v>
      </c>
      <c r="O30" s="1">
        <f t="shared" si="14"/>
        <v>59.508198953409831</v>
      </c>
      <c r="P30" s="14">
        <f t="shared" si="2"/>
        <v>1</v>
      </c>
      <c r="Q30" s="1">
        <f t="shared" si="3"/>
        <v>148.30819895340983</v>
      </c>
    </row>
    <row r="31" spans="1:17" ht="15" x14ac:dyDescent="0.3">
      <c r="A31" s="1">
        <v>11</v>
      </c>
      <c r="B31" s="10">
        <f t="shared" si="4"/>
        <v>40.700000000000003</v>
      </c>
      <c r="C31" s="10">
        <f>IF(A31&lt;=$B$2,(B31-$B$5)*2-2*SQRT(2)*$B$6,0)</f>
        <v>72.585786437626908</v>
      </c>
      <c r="D31" s="1">
        <f t="shared" si="0"/>
        <v>1</v>
      </c>
      <c r="E31" s="1">
        <f t="shared" si="5"/>
        <v>130.55740981921957</v>
      </c>
      <c r="F31" s="1">
        <f>IF($E$2="","",+INT($C31/$E$2))</f>
        <v>1</v>
      </c>
      <c r="G31" s="1">
        <f t="shared" si="7"/>
        <v>130.55740981921957</v>
      </c>
      <c r="H31" s="1">
        <f>IF($E$3="","",+INT($C31/$E$3))</f>
        <v>1</v>
      </c>
      <c r="I31" s="1">
        <f t="shared" si="9"/>
        <v>60.257409819219561</v>
      </c>
      <c r="J31" s="1">
        <f>IF($E$4="","",+INT($C31/$E$4))</f>
        <v>1</v>
      </c>
      <c r="K31" s="1">
        <f t="shared" si="11"/>
        <v>60.257409819219561</v>
      </c>
      <c r="L31" s="1" t="str">
        <f>IF($E$5="","",+INT($C31/$E$5))</f>
        <v/>
      </c>
      <c r="M31" s="1" t="str">
        <f t="shared" si="13"/>
        <v/>
      </c>
      <c r="N31" s="1">
        <f t="shared" si="1"/>
        <v>1</v>
      </c>
      <c r="O31" s="1">
        <f t="shared" si="14"/>
        <v>95.407409819219566</v>
      </c>
      <c r="P31" s="14">
        <f t="shared" si="2"/>
        <v>1</v>
      </c>
      <c r="Q31" s="1">
        <f t="shared" si="3"/>
        <v>95.407409819219566</v>
      </c>
    </row>
    <row r="32" spans="1:17" ht="15" x14ac:dyDescent="0.3">
      <c r="A32" s="1">
        <v>11</v>
      </c>
      <c r="B32" s="10">
        <f t="shared" si="4"/>
        <v>40.700000000000003</v>
      </c>
      <c r="C32" s="10">
        <f>IF(A32&lt;=$B$2,$B$4-(B32*2-2*SQRT(2)*$B$6),0)</f>
        <v>105.98329701443508</v>
      </c>
      <c r="D32" s="1">
        <f t="shared" si="0"/>
        <v>2</v>
      </c>
      <c r="E32" s="1">
        <f t="shared" si="5"/>
        <v>102.4281989534098</v>
      </c>
      <c r="F32" s="1">
        <f t="shared" si="6"/>
        <v>2</v>
      </c>
      <c r="G32" s="1">
        <f t="shared" si="7"/>
        <v>102.4281989534098</v>
      </c>
      <c r="H32" s="1">
        <f t="shared" si="8"/>
        <v>1</v>
      </c>
      <c r="I32" s="1">
        <f t="shared" si="9"/>
        <v>183.82819895340981</v>
      </c>
      <c r="J32" s="1">
        <f t="shared" si="10"/>
        <v>1</v>
      </c>
      <c r="K32" s="1">
        <f t="shared" si="11"/>
        <v>183.82819895340981</v>
      </c>
      <c r="L32" s="1" t="str">
        <f t="shared" si="12"/>
        <v/>
      </c>
      <c r="M32" s="1" t="str">
        <f t="shared" si="13"/>
        <v/>
      </c>
      <c r="N32" s="1">
        <f t="shared" si="1"/>
        <v>2</v>
      </c>
      <c r="O32" s="1">
        <f t="shared" si="14"/>
        <v>32.1281989534098</v>
      </c>
      <c r="P32" s="14">
        <f t="shared" si="2"/>
        <v>1</v>
      </c>
      <c r="Q32" s="1">
        <f t="shared" si="3"/>
        <v>120.9281989534098</v>
      </c>
    </row>
    <row r="33" spans="1:17" ht="15" x14ac:dyDescent="0.3">
      <c r="A33" s="1">
        <v>12</v>
      </c>
      <c r="B33" s="10">
        <f t="shared" si="4"/>
        <v>44.400000000000006</v>
      </c>
      <c r="C33" s="10">
        <f>IF(A33&lt;=$B$2,(B33-$B$5)*2-2*SQRT(2)*$B$6,0)</f>
        <v>79.985786437626913</v>
      </c>
      <c r="D33" s="1">
        <f t="shared" si="0"/>
        <v>1</v>
      </c>
      <c r="E33" s="1">
        <f t="shared" si="5"/>
        <v>157.9374098192196</v>
      </c>
      <c r="F33" s="1">
        <f>IF($E$2="","",+INT($C33/$E$2))</f>
        <v>1</v>
      </c>
      <c r="G33" s="1">
        <f t="shared" si="7"/>
        <v>157.9374098192196</v>
      </c>
      <c r="H33" s="1">
        <f>IF($E$3="","",+INT($C33/$E$3))</f>
        <v>1</v>
      </c>
      <c r="I33" s="1">
        <f t="shared" si="9"/>
        <v>87.637409819219585</v>
      </c>
      <c r="J33" s="1">
        <f>IF($E$4="","",+INT($C33/$E$4))</f>
        <v>1</v>
      </c>
      <c r="K33" s="1">
        <f t="shared" si="11"/>
        <v>87.637409819219585</v>
      </c>
      <c r="L33" s="1" t="str">
        <f>IF($E$5="","",+INT($C33/$E$5))</f>
        <v/>
      </c>
      <c r="M33" s="1" t="str">
        <f t="shared" si="13"/>
        <v/>
      </c>
      <c r="N33" s="1">
        <f t="shared" si="1"/>
        <v>1</v>
      </c>
      <c r="O33" s="1">
        <f t="shared" si="14"/>
        <v>122.78740981921958</v>
      </c>
      <c r="P33" s="14">
        <f t="shared" si="2"/>
        <v>1</v>
      </c>
      <c r="Q33" s="1">
        <f t="shared" si="3"/>
        <v>122.78740981921958</v>
      </c>
    </row>
    <row r="34" spans="1:17" ht="15" x14ac:dyDescent="0.3">
      <c r="A34" s="1">
        <v>12</v>
      </c>
      <c r="B34" s="10">
        <f t="shared" si="4"/>
        <v>44.400000000000006</v>
      </c>
      <c r="C34" s="10">
        <f>IF(A34&lt;=$B$2,$B$4-(B34*2-2*SQRT(2)*$B$6),0)</f>
        <v>98.583297014435075</v>
      </c>
      <c r="D34" s="1">
        <f t="shared" si="0"/>
        <v>2</v>
      </c>
      <c r="E34" s="1">
        <f t="shared" si="5"/>
        <v>75.048198953409781</v>
      </c>
      <c r="F34" s="1">
        <f t="shared" si="6"/>
        <v>2</v>
      </c>
      <c r="G34" s="1">
        <f t="shared" si="7"/>
        <v>75.048198953409781</v>
      </c>
      <c r="H34" s="1">
        <f t="shared" si="8"/>
        <v>1</v>
      </c>
      <c r="I34" s="1">
        <f t="shared" si="9"/>
        <v>156.44819895340979</v>
      </c>
      <c r="J34" s="1">
        <f t="shared" si="10"/>
        <v>1</v>
      </c>
      <c r="K34" s="1">
        <f t="shared" si="11"/>
        <v>156.44819895340979</v>
      </c>
      <c r="L34" s="1" t="str">
        <f t="shared" si="12"/>
        <v/>
      </c>
      <c r="M34" s="1" t="str">
        <f t="shared" si="13"/>
        <v/>
      </c>
      <c r="N34" s="1">
        <f t="shared" si="1"/>
        <v>1</v>
      </c>
      <c r="O34" s="1">
        <f t="shared" si="14"/>
        <v>191.59819895340979</v>
      </c>
      <c r="P34" s="14">
        <f t="shared" si="2"/>
        <v>1</v>
      </c>
      <c r="Q34" s="1">
        <f t="shared" si="3"/>
        <v>130.91819895340979</v>
      </c>
    </row>
    <row r="35" spans="1:17" ht="15" x14ac:dyDescent="0.3">
      <c r="A35" s="1">
        <v>13</v>
      </c>
      <c r="B35" s="10">
        <f t="shared" si="4"/>
        <v>48.1</v>
      </c>
      <c r="C35" s="10">
        <f>IF(A35&lt;=$B$2,(B35-$B$5)*2-2*SQRT(2)*$B$6,0)</f>
        <v>87.385786437626905</v>
      </c>
      <c r="D35" s="1">
        <f t="shared" si="0"/>
        <v>2</v>
      </c>
      <c r="E35" s="1">
        <f t="shared" si="5"/>
        <v>33.617409819219546</v>
      </c>
      <c r="F35" s="1">
        <f>IF($E$2="","",+INT($C35/$E$2))</f>
        <v>2</v>
      </c>
      <c r="G35" s="1">
        <f t="shared" si="7"/>
        <v>33.617409819219546</v>
      </c>
      <c r="H35" s="1">
        <f>IF($E$3="","",+INT($C35/$E$3))</f>
        <v>1</v>
      </c>
      <c r="I35" s="1">
        <f t="shared" si="9"/>
        <v>115.01740981921955</v>
      </c>
      <c r="J35" s="1">
        <f>IF($E$4="","",+INT($C35/$E$4))</f>
        <v>1</v>
      </c>
      <c r="K35" s="1">
        <f t="shared" si="11"/>
        <v>115.01740981921955</v>
      </c>
      <c r="L35" s="1" t="str">
        <f>IF($E$5="","",+INT($C35/$E$5))</f>
        <v/>
      </c>
      <c r="M35" s="1" t="str">
        <f t="shared" si="13"/>
        <v/>
      </c>
      <c r="N35" s="1">
        <f t="shared" si="1"/>
        <v>1</v>
      </c>
      <c r="O35" s="1">
        <f t="shared" si="14"/>
        <v>150.16740981921956</v>
      </c>
      <c r="P35" s="14">
        <f t="shared" si="2"/>
        <v>1</v>
      </c>
      <c r="Q35" s="1">
        <f t="shared" si="3"/>
        <v>89.48740981921955</v>
      </c>
    </row>
    <row r="36" spans="1:17" ht="15" x14ac:dyDescent="0.3">
      <c r="A36" s="1">
        <v>13</v>
      </c>
      <c r="B36" s="10">
        <f t="shared" si="4"/>
        <v>48.1</v>
      </c>
      <c r="C36" s="10">
        <f>IF(A36&lt;=$B$2,$B$4-(B36*2-2*SQRT(2)*$B$6),0)</f>
        <v>91.183297014435084</v>
      </c>
      <c r="D36" s="1">
        <f t="shared" si="0"/>
        <v>2</v>
      </c>
      <c r="E36" s="1">
        <f t="shared" si="5"/>
        <v>47.668198953409814</v>
      </c>
      <c r="F36" s="1">
        <f t="shared" si="6"/>
        <v>2</v>
      </c>
      <c r="G36" s="1">
        <f t="shared" si="7"/>
        <v>47.668198953409814</v>
      </c>
      <c r="H36" s="1">
        <f t="shared" si="8"/>
        <v>1</v>
      </c>
      <c r="I36" s="1">
        <f t="shared" si="9"/>
        <v>129.06819895340982</v>
      </c>
      <c r="J36" s="1">
        <f t="shared" si="10"/>
        <v>1</v>
      </c>
      <c r="K36" s="1">
        <f t="shared" si="11"/>
        <v>129.06819895340982</v>
      </c>
      <c r="L36" s="1" t="str">
        <f t="shared" si="12"/>
        <v/>
      </c>
      <c r="M36" s="1" t="str">
        <f t="shared" si="13"/>
        <v/>
      </c>
      <c r="N36" s="1">
        <f t="shared" si="1"/>
        <v>1</v>
      </c>
      <c r="O36" s="1">
        <f t="shared" si="14"/>
        <v>164.21819895340982</v>
      </c>
      <c r="P36" s="14">
        <f t="shared" si="2"/>
        <v>1</v>
      </c>
      <c r="Q36" s="1">
        <f t="shared" si="3"/>
        <v>103.53819895340982</v>
      </c>
    </row>
    <row r="37" spans="1:17" ht="15" x14ac:dyDescent="0.3">
      <c r="A37" s="1">
        <v>14</v>
      </c>
      <c r="B37" s="10">
        <f t="shared" si="4"/>
        <v>51.800000000000004</v>
      </c>
      <c r="C37" s="10">
        <f>IF(A37&lt;=$B$2,(B37-$B$5)*2-2*SQRT(2)*$B$6,0)</f>
        <v>94.785786437626911</v>
      </c>
      <c r="D37" s="1">
        <f t="shared" si="0"/>
        <v>2</v>
      </c>
      <c r="E37" s="1">
        <f t="shared" si="5"/>
        <v>60.99740981921957</v>
      </c>
      <c r="F37" s="1">
        <f>IF($E$2="","",+INT($C37/$E$2))</f>
        <v>2</v>
      </c>
      <c r="G37" s="1">
        <f t="shared" si="7"/>
        <v>60.99740981921957</v>
      </c>
      <c r="H37" s="1">
        <f>IF($E$3="","",+INT($C37/$E$3))</f>
        <v>1</v>
      </c>
      <c r="I37" s="1">
        <f t="shared" si="9"/>
        <v>142.39740981921958</v>
      </c>
      <c r="J37" s="1">
        <f>IF($E$4="","",+INT($C37/$E$4))</f>
        <v>1</v>
      </c>
      <c r="K37" s="1">
        <f t="shared" si="11"/>
        <v>142.39740981921958</v>
      </c>
      <c r="L37" s="1" t="str">
        <f>IF($E$5="","",+INT($C37/$E$5))</f>
        <v/>
      </c>
      <c r="M37" s="1" t="str">
        <f t="shared" si="13"/>
        <v/>
      </c>
      <c r="N37" s="1">
        <f t="shared" si="1"/>
        <v>1</v>
      </c>
      <c r="O37" s="1">
        <f t="shared" si="14"/>
        <v>177.54740981921958</v>
      </c>
      <c r="P37" s="14">
        <f t="shared" si="2"/>
        <v>1</v>
      </c>
      <c r="Q37" s="1">
        <f t="shared" si="3"/>
        <v>116.86740981921957</v>
      </c>
    </row>
    <row r="38" spans="1:17" ht="15" x14ac:dyDescent="0.3">
      <c r="A38" s="1">
        <v>14</v>
      </c>
      <c r="B38" s="10">
        <f t="shared" si="4"/>
        <v>51.800000000000004</v>
      </c>
      <c r="C38" s="10">
        <f>IF(A38&lt;=$B$2,$B$4-(B38*2-2*SQRT(2)*$B$6),0)</f>
        <v>83.783297014435078</v>
      </c>
      <c r="D38" s="1">
        <f t="shared" si="0"/>
        <v>2</v>
      </c>
      <c r="E38" s="1">
        <f t="shared" si="5"/>
        <v>20.28819895340979</v>
      </c>
      <c r="F38" s="1">
        <f t="shared" si="6"/>
        <v>2</v>
      </c>
      <c r="G38" s="1">
        <f t="shared" si="7"/>
        <v>20.28819895340979</v>
      </c>
      <c r="H38" s="1">
        <f t="shared" si="8"/>
        <v>1</v>
      </c>
      <c r="I38" s="1">
        <f t="shared" si="9"/>
        <v>101.6881989534098</v>
      </c>
      <c r="J38" s="1">
        <f t="shared" si="10"/>
        <v>1</v>
      </c>
      <c r="K38" s="1">
        <f t="shared" si="11"/>
        <v>101.6881989534098</v>
      </c>
      <c r="L38" s="1" t="str">
        <f t="shared" si="12"/>
        <v/>
      </c>
      <c r="M38" s="1" t="str">
        <f t="shared" si="13"/>
        <v/>
      </c>
      <c r="N38" s="1">
        <f t="shared" si="1"/>
        <v>1</v>
      </c>
      <c r="O38" s="1">
        <f t="shared" si="14"/>
        <v>136.8381989534098</v>
      </c>
      <c r="P38" s="14">
        <f t="shared" si="2"/>
        <v>1</v>
      </c>
      <c r="Q38" s="1">
        <f t="shared" si="3"/>
        <v>76.158198953409794</v>
      </c>
    </row>
    <row r="39" spans="1:17" ht="15" x14ac:dyDescent="0.3">
      <c r="A39" s="1">
        <v>15</v>
      </c>
      <c r="B39" s="10">
        <f t="shared" si="4"/>
        <v>55.5</v>
      </c>
      <c r="C39" s="10">
        <f>IF(A39&lt;=$B$2,(B39-$B$5)*2-2*SQRT(2)*$B$6,0)</f>
        <v>102.1857864376269</v>
      </c>
      <c r="D39" s="1">
        <f t="shared" si="0"/>
        <v>2</v>
      </c>
      <c r="E39" s="1">
        <f t="shared" si="5"/>
        <v>88.377409819219537</v>
      </c>
      <c r="F39" s="1">
        <f>IF($E$2="","",+INT($C39/$E$2))</f>
        <v>2</v>
      </c>
      <c r="G39" s="1">
        <f t="shared" si="7"/>
        <v>88.377409819219537</v>
      </c>
      <c r="H39" s="1">
        <f>IF($E$3="","",+INT($C39/$E$3))</f>
        <v>1</v>
      </c>
      <c r="I39" s="1">
        <f t="shared" si="9"/>
        <v>169.77740981921954</v>
      </c>
      <c r="J39" s="1">
        <f>IF($E$4="","",+INT($C39/$E$4))</f>
        <v>1</v>
      </c>
      <c r="K39" s="1">
        <f t="shared" si="11"/>
        <v>169.77740981921954</v>
      </c>
      <c r="L39" s="1" t="str">
        <f>IF($E$5="","",+INT($C39/$E$5))</f>
        <v/>
      </c>
      <c r="M39" s="1" t="str">
        <f t="shared" si="13"/>
        <v/>
      </c>
      <c r="N39" s="1">
        <f t="shared" si="1"/>
        <v>2</v>
      </c>
      <c r="O39" s="1">
        <f t="shared" si="14"/>
        <v>18.07740981921954</v>
      </c>
      <c r="P39" s="14">
        <f t="shared" si="2"/>
        <v>1</v>
      </c>
      <c r="Q39" s="1">
        <f t="shared" si="3"/>
        <v>106.87740981921954</v>
      </c>
    </row>
    <row r="40" spans="1:17" ht="15" x14ac:dyDescent="0.3">
      <c r="A40" s="1">
        <v>15</v>
      </c>
      <c r="B40" s="10">
        <f t="shared" si="4"/>
        <v>55.5</v>
      </c>
      <c r="C40" s="10">
        <f>IF(A40&lt;=$B$2,$B$4-(B40*2-2*SQRT(2)*$B$6),0)</f>
        <v>76.383297014435087</v>
      </c>
      <c r="D40" s="1">
        <f t="shared" si="0"/>
        <v>1</v>
      </c>
      <c r="E40" s="1">
        <f t="shared" si="5"/>
        <v>144.60819895340981</v>
      </c>
      <c r="F40" s="1">
        <f t="shared" si="6"/>
        <v>1</v>
      </c>
      <c r="G40" s="1">
        <f t="shared" si="7"/>
        <v>144.60819895340981</v>
      </c>
      <c r="H40" s="1">
        <f t="shared" si="8"/>
        <v>1</v>
      </c>
      <c r="I40" s="1">
        <f t="shared" si="9"/>
        <v>74.308198953409828</v>
      </c>
      <c r="J40" s="1">
        <f t="shared" si="10"/>
        <v>1</v>
      </c>
      <c r="K40" s="1">
        <f t="shared" si="11"/>
        <v>74.308198953409828</v>
      </c>
      <c r="L40" s="1" t="str">
        <f t="shared" si="12"/>
        <v/>
      </c>
      <c r="M40" s="1" t="str">
        <f t="shared" si="13"/>
        <v/>
      </c>
      <c r="N40" s="1">
        <f t="shared" si="1"/>
        <v>1</v>
      </c>
      <c r="O40" s="1">
        <f t="shared" si="14"/>
        <v>109.45819895340982</v>
      </c>
      <c r="P40" s="14">
        <f t="shared" si="2"/>
        <v>1</v>
      </c>
      <c r="Q40" s="1">
        <f t="shared" si="3"/>
        <v>109.45819895340983</v>
      </c>
    </row>
    <row r="41" spans="1:17" ht="15" x14ac:dyDescent="0.3">
      <c r="A41" s="1">
        <v>16</v>
      </c>
      <c r="B41" s="10">
        <f t="shared" si="4"/>
        <v>59.2</v>
      </c>
      <c r="C41" s="10">
        <f>IF(A41&lt;=$B$2,(B41-$B$5)*2-2*SQRT(2)*$B$6,0)</f>
        <v>109.58578643762691</v>
      </c>
      <c r="D41" s="1">
        <f t="shared" si="0"/>
        <v>2</v>
      </c>
      <c r="E41" s="1">
        <f t="shared" si="5"/>
        <v>115.75740981921956</v>
      </c>
      <c r="F41" s="1">
        <f>IF($E$2="","",+INT($C41/$E$2))</f>
        <v>2</v>
      </c>
      <c r="G41" s="1">
        <f t="shared" si="7"/>
        <v>115.75740981921956</v>
      </c>
      <c r="H41" s="1">
        <f>IF($E$3="","",+INT($C41/$E$3))</f>
        <v>1</v>
      </c>
      <c r="I41" s="1">
        <f t="shared" si="9"/>
        <v>197.15740981921957</v>
      </c>
      <c r="J41" s="1">
        <f>IF($E$4="","",+INT($C41/$E$4))</f>
        <v>1</v>
      </c>
      <c r="K41" s="1">
        <f t="shared" si="11"/>
        <v>197.15740981921957</v>
      </c>
      <c r="L41" s="1" t="str">
        <f>IF($E$5="","",+INT($C41/$E$5))</f>
        <v/>
      </c>
      <c r="M41" s="1" t="str">
        <f t="shared" si="13"/>
        <v/>
      </c>
      <c r="N41" s="1">
        <f t="shared" si="1"/>
        <v>2</v>
      </c>
      <c r="O41" s="1">
        <f t="shared" si="14"/>
        <v>45.457409819219563</v>
      </c>
      <c r="P41" s="14">
        <f t="shared" si="2"/>
        <v>1</v>
      </c>
      <c r="Q41" s="1">
        <f t="shared" si="3"/>
        <v>134.25740981921956</v>
      </c>
    </row>
    <row r="42" spans="1:17" ht="15" x14ac:dyDescent="0.3">
      <c r="A42" s="1">
        <v>16</v>
      </c>
      <c r="B42" s="10">
        <f t="shared" si="4"/>
        <v>59.2</v>
      </c>
      <c r="C42" s="10">
        <f>IF(A42&lt;=$B$2,$B$4-(B42*2-2*SQRT(2)*$B$6),0)</f>
        <v>68.983297014435081</v>
      </c>
      <c r="D42" s="1">
        <f t="shared" si="0"/>
        <v>1</v>
      </c>
      <c r="E42" s="1">
        <f t="shared" si="5"/>
        <v>117.2281989534098</v>
      </c>
      <c r="F42" s="1">
        <f t="shared" si="6"/>
        <v>1</v>
      </c>
      <c r="G42" s="1">
        <f t="shared" si="7"/>
        <v>117.2281989534098</v>
      </c>
      <c r="H42" s="1">
        <f t="shared" si="8"/>
        <v>1</v>
      </c>
      <c r="I42" s="1">
        <f t="shared" si="9"/>
        <v>46.928198953409805</v>
      </c>
      <c r="J42" s="1">
        <f t="shared" si="10"/>
        <v>1</v>
      </c>
      <c r="K42" s="1">
        <f t="shared" si="11"/>
        <v>46.928198953409805</v>
      </c>
      <c r="L42" s="1" t="str">
        <f t="shared" si="12"/>
        <v/>
      </c>
      <c r="M42" s="1" t="str">
        <f t="shared" si="13"/>
        <v/>
      </c>
      <c r="N42" s="1">
        <f t="shared" si="1"/>
        <v>1</v>
      </c>
      <c r="O42" s="1">
        <f t="shared" si="14"/>
        <v>82.078198953409796</v>
      </c>
      <c r="P42" s="14">
        <f t="shared" si="2"/>
        <v>1</v>
      </c>
      <c r="Q42" s="1">
        <f t="shared" si="3"/>
        <v>82.07819895340981</v>
      </c>
    </row>
    <row r="43" spans="1:17" ht="15" x14ac:dyDescent="0.3">
      <c r="A43" s="1">
        <v>17</v>
      </c>
      <c r="B43" s="10">
        <f t="shared" si="4"/>
        <v>62.900000000000006</v>
      </c>
      <c r="C43" s="10">
        <f>IF(A43&lt;=$B$2,(B43-$B$5)*2-2*SQRT(2)*$B$6,0)</f>
        <v>0</v>
      </c>
      <c r="D43" s="1">
        <f t="shared" ref="D43:D74" si="15">IF($E$1="","",+INT($C43/$E$1))</f>
        <v>0</v>
      </c>
      <c r="E43" s="1">
        <f t="shared" si="5"/>
        <v>0</v>
      </c>
      <c r="F43" s="1">
        <f>IF($E$2="","",+INT($C43/$E$2))</f>
        <v>0</v>
      </c>
      <c r="G43" s="1">
        <f t="shared" si="7"/>
        <v>0</v>
      </c>
      <c r="H43" s="1">
        <f>IF($E$3="","",+INT($C43/$E$3))</f>
        <v>0</v>
      </c>
      <c r="I43" s="1">
        <f t="shared" si="9"/>
        <v>0</v>
      </c>
      <c r="J43" s="1">
        <f>IF($E$4="","",+INT($C43/$E$4))</f>
        <v>0</v>
      </c>
      <c r="K43" s="1">
        <f t="shared" si="11"/>
        <v>0</v>
      </c>
      <c r="L43" s="1" t="str">
        <f>IF($E$5="","",+INT($C43/$E$5))</f>
        <v/>
      </c>
      <c r="M43" s="1" t="str">
        <f t="shared" si="13"/>
        <v/>
      </c>
      <c r="N43" s="1">
        <f t="shared" ref="N43:N74" si="16">IF($E$6="","",+INT($C43/$E$6))</f>
        <v>0</v>
      </c>
      <c r="O43" s="1">
        <f t="shared" si="14"/>
        <v>0</v>
      </c>
      <c r="P43" s="14">
        <f t="shared" ref="P43:P74" si="17">ROUNDDOWN(AVERAGE(D43,F43,H43,J43,L43,N43),0)</f>
        <v>0</v>
      </c>
      <c r="Q43" s="1">
        <f t="shared" ref="Q43:Q74" si="18">AVERAGE(E43,G43,I43,K43,M43,O43)</f>
        <v>0</v>
      </c>
    </row>
    <row r="44" spans="1:17" ht="15" x14ac:dyDescent="0.3">
      <c r="A44" s="1">
        <v>17</v>
      </c>
      <c r="B44" s="10">
        <f t="shared" si="4"/>
        <v>62.900000000000006</v>
      </c>
      <c r="C44" s="10">
        <f>IF(A44&lt;=$B$2,$B$4-(B44*2-2*SQRT(2)*$B$6),0)</f>
        <v>0</v>
      </c>
      <c r="D44" s="1">
        <f t="shared" si="15"/>
        <v>0</v>
      </c>
      <c r="E44" s="1">
        <f t="shared" ref="E44:E75" si="19">IF($E$1="","",IF($C44=0,0,+($C44-D44*$E$1)*$B$5+$B$5*$B$5))</f>
        <v>0</v>
      </c>
      <c r="F44" s="1">
        <f t="shared" si="6"/>
        <v>0</v>
      </c>
      <c r="G44" s="1">
        <f t="shared" ref="G44:G80" si="20">IF($E$2="","",IF($C44=0,0,+($C44-F44*$E$2)*$B$5+$B$5*$B$5))</f>
        <v>0</v>
      </c>
      <c r="H44" s="1">
        <f t="shared" si="8"/>
        <v>0</v>
      </c>
      <c r="I44" s="1">
        <f t="shared" ref="I44:I80" si="21">IF($E$3="","",IF($C44=0,0,+($C44-H44*$E$3)*$B$5+$B$5*$B$5))</f>
        <v>0</v>
      </c>
      <c r="J44" s="1">
        <f t="shared" si="10"/>
        <v>0</v>
      </c>
      <c r="K44" s="1">
        <f t="shared" ref="K44:K80" si="22">IF($E$4="","",IF($C44=0,0,+($C44-J44*$E$4)*$B$5+$B$5*$B$5))</f>
        <v>0</v>
      </c>
      <c r="L44" s="1" t="str">
        <f t="shared" si="12"/>
        <v/>
      </c>
      <c r="M44" s="1" t="str">
        <f t="shared" ref="M44:M80" si="23">IF($E$5="","",IF($C44=0,0,+($C44-L44*$E$5)*$B$5+$B$5*$B$5))</f>
        <v/>
      </c>
      <c r="N44" s="1">
        <f t="shared" si="16"/>
        <v>0</v>
      </c>
      <c r="O44" s="1">
        <f t="shared" ref="O44:O75" si="24">IF($E$6="","",IF($C44=0,0,+($C44-N44*$E$6)*$B$5+$B$5*$B$5))</f>
        <v>0</v>
      </c>
      <c r="P44" s="14">
        <f t="shared" si="17"/>
        <v>0</v>
      </c>
      <c r="Q44" s="1">
        <f t="shared" si="18"/>
        <v>0</v>
      </c>
    </row>
    <row r="45" spans="1:17" ht="15" x14ac:dyDescent="0.3">
      <c r="A45" s="1">
        <v>18</v>
      </c>
      <c r="B45" s="10">
        <f t="shared" si="4"/>
        <v>66.600000000000009</v>
      </c>
      <c r="C45" s="10">
        <f>IF(A45&lt;=$B$2,(B45-$B$5)*2-2*SQRT(2)*$B$6,0)</f>
        <v>0</v>
      </c>
      <c r="D45" s="1">
        <f t="shared" si="15"/>
        <v>0</v>
      </c>
      <c r="E45" s="1">
        <f t="shared" si="19"/>
        <v>0</v>
      </c>
      <c r="F45" s="1">
        <f>IF($E$2="","",+INT($C45/$E$2))</f>
        <v>0</v>
      </c>
      <c r="G45" s="1">
        <f t="shared" si="20"/>
        <v>0</v>
      </c>
      <c r="H45" s="1">
        <f>IF($E$3="","",+INT($C45/$E$3))</f>
        <v>0</v>
      </c>
      <c r="I45" s="1">
        <f t="shared" si="21"/>
        <v>0</v>
      </c>
      <c r="J45" s="1">
        <f>IF($E$4="","",+INT($C45/$E$4))</f>
        <v>0</v>
      </c>
      <c r="K45" s="1">
        <f t="shared" si="22"/>
        <v>0</v>
      </c>
      <c r="L45" s="1" t="str">
        <f>IF($E$5="","",+INT($C45/$E$5))</f>
        <v/>
      </c>
      <c r="M45" s="1" t="str">
        <f t="shared" si="23"/>
        <v/>
      </c>
      <c r="N45" s="1">
        <f t="shared" si="16"/>
        <v>0</v>
      </c>
      <c r="O45" s="1">
        <f t="shared" si="24"/>
        <v>0</v>
      </c>
      <c r="P45" s="14">
        <f t="shared" si="17"/>
        <v>0</v>
      </c>
      <c r="Q45" s="1">
        <f t="shared" si="18"/>
        <v>0</v>
      </c>
    </row>
    <row r="46" spans="1:17" ht="15" x14ac:dyDescent="0.3">
      <c r="A46" s="1">
        <v>18</v>
      </c>
      <c r="B46" s="10">
        <f t="shared" si="4"/>
        <v>66.600000000000009</v>
      </c>
      <c r="C46" s="10">
        <f>IF(A46&lt;=$B$2,$B$4-(B46*2-2*SQRT(2)*$B$6),0)</f>
        <v>0</v>
      </c>
      <c r="D46" s="1">
        <f t="shared" si="15"/>
        <v>0</v>
      </c>
      <c r="E46" s="1">
        <f t="shared" si="19"/>
        <v>0</v>
      </c>
      <c r="F46" s="1">
        <f t="shared" si="6"/>
        <v>0</v>
      </c>
      <c r="G46" s="1">
        <f t="shared" si="20"/>
        <v>0</v>
      </c>
      <c r="H46" s="1">
        <f t="shared" si="8"/>
        <v>0</v>
      </c>
      <c r="I46" s="1">
        <f t="shared" si="21"/>
        <v>0</v>
      </c>
      <c r="J46" s="1">
        <f t="shared" si="10"/>
        <v>0</v>
      </c>
      <c r="K46" s="1">
        <f t="shared" si="22"/>
        <v>0</v>
      </c>
      <c r="L46" s="1" t="str">
        <f t="shared" si="12"/>
        <v/>
      </c>
      <c r="M46" s="1" t="str">
        <f t="shared" si="23"/>
        <v/>
      </c>
      <c r="N46" s="1">
        <f t="shared" si="16"/>
        <v>0</v>
      </c>
      <c r="O46" s="1">
        <f t="shared" si="24"/>
        <v>0</v>
      </c>
      <c r="P46" s="14">
        <f t="shared" si="17"/>
        <v>0</v>
      </c>
      <c r="Q46" s="1">
        <f t="shared" si="18"/>
        <v>0</v>
      </c>
    </row>
    <row r="47" spans="1:17" ht="15" x14ac:dyDescent="0.3">
      <c r="A47" s="1">
        <v>19</v>
      </c>
      <c r="B47" s="10">
        <f t="shared" si="4"/>
        <v>70.3</v>
      </c>
      <c r="C47" s="10">
        <f>IF(A47&lt;=$B$2,(B47-$B$5)*2-2*SQRT(2)*$B$6,0)</f>
        <v>0</v>
      </c>
      <c r="D47" s="1">
        <f t="shared" si="15"/>
        <v>0</v>
      </c>
      <c r="E47" s="1">
        <f t="shared" si="19"/>
        <v>0</v>
      </c>
      <c r="F47" s="1">
        <f>IF($E$2="","",+INT($C47/$E$2))</f>
        <v>0</v>
      </c>
      <c r="G47" s="1">
        <f t="shared" si="20"/>
        <v>0</v>
      </c>
      <c r="H47" s="1">
        <f>IF($E$3="","",+INT($C47/$E$3))</f>
        <v>0</v>
      </c>
      <c r="I47" s="1">
        <f t="shared" si="21"/>
        <v>0</v>
      </c>
      <c r="J47" s="1">
        <f>IF($E$4="","",+INT($C47/$E$4))</f>
        <v>0</v>
      </c>
      <c r="K47" s="1">
        <f t="shared" si="22"/>
        <v>0</v>
      </c>
      <c r="L47" s="1" t="str">
        <f>IF($E$5="","",+INT($C47/$E$5))</f>
        <v/>
      </c>
      <c r="M47" s="1" t="str">
        <f t="shared" si="23"/>
        <v/>
      </c>
      <c r="N47" s="1">
        <f t="shared" si="16"/>
        <v>0</v>
      </c>
      <c r="O47" s="1">
        <f t="shared" si="24"/>
        <v>0</v>
      </c>
      <c r="P47" s="14">
        <f t="shared" si="17"/>
        <v>0</v>
      </c>
      <c r="Q47" s="1">
        <f t="shared" si="18"/>
        <v>0</v>
      </c>
    </row>
    <row r="48" spans="1:17" ht="15" x14ac:dyDescent="0.3">
      <c r="A48" s="1">
        <v>19</v>
      </c>
      <c r="B48" s="10">
        <f t="shared" si="4"/>
        <v>70.3</v>
      </c>
      <c r="C48" s="10">
        <f>IF(A48&lt;=$B$2,$B$4-(B48*2-2*SQRT(2)*$B$6),0)</f>
        <v>0</v>
      </c>
      <c r="D48" s="1">
        <f t="shared" si="15"/>
        <v>0</v>
      </c>
      <c r="E48" s="1">
        <f t="shared" si="19"/>
        <v>0</v>
      </c>
      <c r="F48" s="1">
        <f t="shared" si="6"/>
        <v>0</v>
      </c>
      <c r="G48" s="1">
        <f t="shared" si="20"/>
        <v>0</v>
      </c>
      <c r="H48" s="1">
        <f t="shared" si="8"/>
        <v>0</v>
      </c>
      <c r="I48" s="1">
        <f t="shared" si="21"/>
        <v>0</v>
      </c>
      <c r="J48" s="1">
        <f t="shared" si="10"/>
        <v>0</v>
      </c>
      <c r="K48" s="1">
        <f t="shared" si="22"/>
        <v>0</v>
      </c>
      <c r="L48" s="1" t="str">
        <f t="shared" si="12"/>
        <v/>
      </c>
      <c r="M48" s="1" t="str">
        <f t="shared" si="23"/>
        <v/>
      </c>
      <c r="N48" s="1">
        <f t="shared" si="16"/>
        <v>0</v>
      </c>
      <c r="O48" s="1">
        <f t="shared" si="24"/>
        <v>0</v>
      </c>
      <c r="P48" s="14">
        <f t="shared" si="17"/>
        <v>0</v>
      </c>
      <c r="Q48" s="1">
        <f t="shared" si="18"/>
        <v>0</v>
      </c>
    </row>
    <row r="49" spans="1:17" ht="15" x14ac:dyDescent="0.3">
      <c r="A49" s="1">
        <v>20</v>
      </c>
      <c r="B49" s="10">
        <f t="shared" si="4"/>
        <v>74</v>
      </c>
      <c r="C49" s="10">
        <f>IF(A49&lt;=$B$2,(B49-$B$5)*2-2*SQRT(2)*$B$6,0)</f>
        <v>0</v>
      </c>
      <c r="D49" s="1">
        <f t="shared" si="15"/>
        <v>0</v>
      </c>
      <c r="E49" s="1">
        <f t="shared" si="19"/>
        <v>0</v>
      </c>
      <c r="F49" s="1">
        <f>IF($E$2="","",+INT($C49/$E$2))</f>
        <v>0</v>
      </c>
      <c r="G49" s="1">
        <f t="shared" si="20"/>
        <v>0</v>
      </c>
      <c r="H49" s="1">
        <f>IF($E$3="","",+INT($C49/$E$3))</f>
        <v>0</v>
      </c>
      <c r="I49" s="1">
        <f t="shared" si="21"/>
        <v>0</v>
      </c>
      <c r="J49" s="1">
        <f>IF($E$4="","",+INT($C49/$E$4))</f>
        <v>0</v>
      </c>
      <c r="K49" s="1">
        <f t="shared" si="22"/>
        <v>0</v>
      </c>
      <c r="L49" s="1" t="str">
        <f>IF($E$5="","",+INT($C49/$E$5))</f>
        <v/>
      </c>
      <c r="M49" s="1" t="str">
        <f t="shared" si="23"/>
        <v/>
      </c>
      <c r="N49" s="1">
        <f t="shared" si="16"/>
        <v>0</v>
      </c>
      <c r="O49" s="1">
        <f t="shared" si="24"/>
        <v>0</v>
      </c>
      <c r="P49" s="14">
        <f t="shared" si="17"/>
        <v>0</v>
      </c>
      <c r="Q49" s="1">
        <f t="shared" si="18"/>
        <v>0</v>
      </c>
    </row>
    <row r="50" spans="1:17" ht="15" x14ac:dyDescent="0.3">
      <c r="A50" s="1">
        <v>20</v>
      </c>
      <c r="B50" s="10">
        <f t="shared" si="4"/>
        <v>74</v>
      </c>
      <c r="C50" s="10">
        <f>IF(A50&lt;=$B$2,$B$4-(B50*2-2*SQRT(2)*$B$6),0)</f>
        <v>0</v>
      </c>
      <c r="D50" s="1">
        <f t="shared" si="15"/>
        <v>0</v>
      </c>
      <c r="E50" s="1">
        <f t="shared" si="19"/>
        <v>0</v>
      </c>
      <c r="F50" s="1">
        <f t="shared" si="6"/>
        <v>0</v>
      </c>
      <c r="G50" s="1">
        <f t="shared" si="20"/>
        <v>0</v>
      </c>
      <c r="H50" s="1">
        <f t="shared" si="8"/>
        <v>0</v>
      </c>
      <c r="I50" s="1">
        <f t="shared" si="21"/>
        <v>0</v>
      </c>
      <c r="J50" s="1">
        <f t="shared" si="10"/>
        <v>0</v>
      </c>
      <c r="K50" s="1">
        <f t="shared" si="22"/>
        <v>0</v>
      </c>
      <c r="L50" s="1" t="str">
        <f t="shared" si="12"/>
        <v/>
      </c>
      <c r="M50" s="1" t="str">
        <f t="shared" si="23"/>
        <v/>
      </c>
      <c r="N50" s="1">
        <f t="shared" si="16"/>
        <v>0</v>
      </c>
      <c r="O50" s="1">
        <f t="shared" si="24"/>
        <v>0</v>
      </c>
      <c r="P50" s="14">
        <f t="shared" si="17"/>
        <v>0</v>
      </c>
      <c r="Q50" s="1">
        <f t="shared" si="18"/>
        <v>0</v>
      </c>
    </row>
    <row r="51" spans="1:17" ht="15" x14ac:dyDescent="0.3">
      <c r="A51" s="1">
        <v>21</v>
      </c>
      <c r="B51" s="10">
        <f t="shared" si="4"/>
        <v>77.7</v>
      </c>
      <c r="C51" s="10">
        <f>IF(A51&lt;=$B$2,(B51-$B$5)*2-2*SQRT(2)*$B$6,0)</f>
        <v>0</v>
      </c>
      <c r="D51" s="1">
        <f t="shared" si="15"/>
        <v>0</v>
      </c>
      <c r="E51" s="1">
        <f t="shared" si="19"/>
        <v>0</v>
      </c>
      <c r="F51" s="1">
        <f>IF($E$2="","",+INT($C51/$E$2))</f>
        <v>0</v>
      </c>
      <c r="G51" s="1">
        <f t="shared" si="20"/>
        <v>0</v>
      </c>
      <c r="H51" s="1">
        <f>IF($E$3="","",+INT($C51/$E$3))</f>
        <v>0</v>
      </c>
      <c r="I51" s="1">
        <f t="shared" si="21"/>
        <v>0</v>
      </c>
      <c r="J51" s="1">
        <f>IF($E$4="","",+INT($C51/$E$4))</f>
        <v>0</v>
      </c>
      <c r="K51" s="1">
        <f t="shared" si="22"/>
        <v>0</v>
      </c>
      <c r="L51" s="1" t="str">
        <f>IF($E$5="","",+INT($C51/$E$5))</f>
        <v/>
      </c>
      <c r="M51" s="1" t="str">
        <f t="shared" si="23"/>
        <v/>
      </c>
      <c r="N51" s="1">
        <f t="shared" si="16"/>
        <v>0</v>
      </c>
      <c r="O51" s="1">
        <f t="shared" si="24"/>
        <v>0</v>
      </c>
      <c r="P51" s="14">
        <f t="shared" si="17"/>
        <v>0</v>
      </c>
      <c r="Q51" s="1">
        <f t="shared" si="18"/>
        <v>0</v>
      </c>
    </row>
    <row r="52" spans="1:17" ht="15" x14ac:dyDescent="0.3">
      <c r="A52" s="1">
        <v>21</v>
      </c>
      <c r="B52" s="10">
        <f t="shared" si="4"/>
        <v>77.7</v>
      </c>
      <c r="C52" s="10">
        <f>IF(A52&lt;=$B$2,$B$4-(B52*2-2*SQRT(2)*$B$6),0)</f>
        <v>0</v>
      </c>
      <c r="D52" s="1">
        <f t="shared" si="15"/>
        <v>0</v>
      </c>
      <c r="E52" s="1">
        <f t="shared" si="19"/>
        <v>0</v>
      </c>
      <c r="F52" s="1">
        <f t="shared" si="6"/>
        <v>0</v>
      </c>
      <c r="G52" s="1">
        <f t="shared" si="20"/>
        <v>0</v>
      </c>
      <c r="H52" s="1">
        <f t="shared" si="8"/>
        <v>0</v>
      </c>
      <c r="I52" s="1">
        <f t="shared" si="21"/>
        <v>0</v>
      </c>
      <c r="J52" s="1">
        <f t="shared" si="10"/>
        <v>0</v>
      </c>
      <c r="K52" s="1">
        <f t="shared" si="22"/>
        <v>0</v>
      </c>
      <c r="L52" s="1" t="str">
        <f t="shared" si="12"/>
        <v/>
      </c>
      <c r="M52" s="1" t="str">
        <f t="shared" si="23"/>
        <v/>
      </c>
      <c r="N52" s="1">
        <f t="shared" si="16"/>
        <v>0</v>
      </c>
      <c r="O52" s="1">
        <f t="shared" si="24"/>
        <v>0</v>
      </c>
      <c r="P52" s="14">
        <f t="shared" si="17"/>
        <v>0</v>
      </c>
      <c r="Q52" s="1">
        <f t="shared" si="18"/>
        <v>0</v>
      </c>
    </row>
    <row r="53" spans="1:17" ht="15" x14ac:dyDescent="0.3">
      <c r="A53" s="1">
        <v>22</v>
      </c>
      <c r="B53" s="10">
        <f t="shared" si="4"/>
        <v>81.400000000000006</v>
      </c>
      <c r="C53" s="10">
        <f>IF(A53&lt;=$B$2,(B53-$B$5)*2-2*SQRT(2)*$B$6,0)</f>
        <v>0</v>
      </c>
      <c r="D53" s="1">
        <f t="shared" si="15"/>
        <v>0</v>
      </c>
      <c r="E53" s="1">
        <f t="shared" si="19"/>
        <v>0</v>
      </c>
      <c r="F53" s="1">
        <f>IF($E$2="","",+INT($C53/$E$2))</f>
        <v>0</v>
      </c>
      <c r="G53" s="1">
        <f t="shared" si="20"/>
        <v>0</v>
      </c>
      <c r="H53" s="1">
        <f>IF($E$3="","",+INT($C53/$E$3))</f>
        <v>0</v>
      </c>
      <c r="I53" s="1">
        <f t="shared" si="21"/>
        <v>0</v>
      </c>
      <c r="J53" s="1">
        <f>IF($E$4="","",+INT($C53/$E$4))</f>
        <v>0</v>
      </c>
      <c r="K53" s="1">
        <f t="shared" si="22"/>
        <v>0</v>
      </c>
      <c r="L53" s="1" t="str">
        <f>IF($E$5="","",+INT($C53/$E$5))</f>
        <v/>
      </c>
      <c r="M53" s="1" t="str">
        <f t="shared" si="23"/>
        <v/>
      </c>
      <c r="N53" s="1">
        <f t="shared" si="16"/>
        <v>0</v>
      </c>
      <c r="O53" s="1">
        <f t="shared" si="24"/>
        <v>0</v>
      </c>
      <c r="P53" s="14">
        <f t="shared" si="17"/>
        <v>0</v>
      </c>
      <c r="Q53" s="1">
        <f t="shared" si="18"/>
        <v>0</v>
      </c>
    </row>
    <row r="54" spans="1:17" ht="15" x14ac:dyDescent="0.3">
      <c r="A54" s="1">
        <v>22</v>
      </c>
      <c r="B54" s="10">
        <f t="shared" si="4"/>
        <v>81.400000000000006</v>
      </c>
      <c r="C54" s="10">
        <f>IF(A54&lt;=$B$2,$B$4-(B54*2-2*SQRT(2)*$B$6),0)</f>
        <v>0</v>
      </c>
      <c r="D54" s="1">
        <f t="shared" si="15"/>
        <v>0</v>
      </c>
      <c r="E54" s="1">
        <f t="shared" si="19"/>
        <v>0</v>
      </c>
      <c r="F54" s="1">
        <f t="shared" si="6"/>
        <v>0</v>
      </c>
      <c r="G54" s="1">
        <f t="shared" si="20"/>
        <v>0</v>
      </c>
      <c r="H54" s="1">
        <f t="shared" si="8"/>
        <v>0</v>
      </c>
      <c r="I54" s="1">
        <f t="shared" si="21"/>
        <v>0</v>
      </c>
      <c r="J54" s="1">
        <f t="shared" si="10"/>
        <v>0</v>
      </c>
      <c r="K54" s="1">
        <f t="shared" si="22"/>
        <v>0</v>
      </c>
      <c r="L54" s="1" t="str">
        <f t="shared" si="12"/>
        <v/>
      </c>
      <c r="M54" s="1" t="str">
        <f t="shared" si="23"/>
        <v/>
      </c>
      <c r="N54" s="1">
        <f t="shared" si="16"/>
        <v>0</v>
      </c>
      <c r="O54" s="1">
        <f t="shared" si="24"/>
        <v>0</v>
      </c>
      <c r="P54" s="14">
        <f t="shared" si="17"/>
        <v>0</v>
      </c>
      <c r="Q54" s="1">
        <f t="shared" si="18"/>
        <v>0</v>
      </c>
    </row>
    <row r="55" spans="1:17" ht="15" x14ac:dyDescent="0.3">
      <c r="A55" s="1">
        <v>23</v>
      </c>
      <c r="B55" s="10">
        <f t="shared" si="4"/>
        <v>85.100000000000009</v>
      </c>
      <c r="C55" s="10">
        <f>IF(A55&lt;=$B$2,(B55-$B$5)*2-2*SQRT(2)*$B$6,0)</f>
        <v>0</v>
      </c>
      <c r="D55" s="1">
        <f t="shared" si="15"/>
        <v>0</v>
      </c>
      <c r="E55" s="1">
        <f t="shared" si="19"/>
        <v>0</v>
      </c>
      <c r="F55" s="1">
        <f>IF($E$2="","",+INT($C55/$E$2))</f>
        <v>0</v>
      </c>
      <c r="G55" s="1">
        <f t="shared" si="20"/>
        <v>0</v>
      </c>
      <c r="H55" s="1">
        <f>IF($E$3="","",+INT($C55/$E$3))</f>
        <v>0</v>
      </c>
      <c r="I55" s="1">
        <f t="shared" si="21"/>
        <v>0</v>
      </c>
      <c r="J55" s="1">
        <f>IF($E$4="","",+INT($C55/$E$4))</f>
        <v>0</v>
      </c>
      <c r="K55" s="1">
        <f t="shared" si="22"/>
        <v>0</v>
      </c>
      <c r="L55" s="1" t="str">
        <f>IF($E$5="","",+INT($C55/$E$5))</f>
        <v/>
      </c>
      <c r="M55" s="1" t="str">
        <f t="shared" si="23"/>
        <v/>
      </c>
      <c r="N55" s="1">
        <f t="shared" si="16"/>
        <v>0</v>
      </c>
      <c r="O55" s="1">
        <f t="shared" si="24"/>
        <v>0</v>
      </c>
      <c r="P55" s="14">
        <f t="shared" si="17"/>
        <v>0</v>
      </c>
      <c r="Q55" s="1">
        <f t="shared" si="18"/>
        <v>0</v>
      </c>
    </row>
    <row r="56" spans="1:17" ht="15" x14ac:dyDescent="0.3">
      <c r="A56" s="1">
        <v>23</v>
      </c>
      <c r="B56" s="10">
        <f t="shared" si="4"/>
        <v>85.100000000000009</v>
      </c>
      <c r="C56" s="10">
        <f>IF(A56&lt;=$B$2,$B$4-(B56*2-2*SQRT(2)*$B$6),0)</f>
        <v>0</v>
      </c>
      <c r="D56" s="1">
        <f t="shared" si="15"/>
        <v>0</v>
      </c>
      <c r="E56" s="1">
        <f t="shared" si="19"/>
        <v>0</v>
      </c>
      <c r="F56" s="1">
        <f t="shared" si="6"/>
        <v>0</v>
      </c>
      <c r="G56" s="1">
        <f t="shared" si="20"/>
        <v>0</v>
      </c>
      <c r="H56" s="1">
        <f t="shared" si="8"/>
        <v>0</v>
      </c>
      <c r="I56" s="1">
        <f t="shared" si="21"/>
        <v>0</v>
      </c>
      <c r="J56" s="1">
        <f t="shared" si="10"/>
        <v>0</v>
      </c>
      <c r="K56" s="1">
        <f t="shared" si="22"/>
        <v>0</v>
      </c>
      <c r="L56" s="1" t="str">
        <f t="shared" si="12"/>
        <v/>
      </c>
      <c r="M56" s="1" t="str">
        <f t="shared" si="23"/>
        <v/>
      </c>
      <c r="N56" s="1">
        <f t="shared" si="16"/>
        <v>0</v>
      </c>
      <c r="O56" s="1">
        <f t="shared" si="24"/>
        <v>0</v>
      </c>
      <c r="P56" s="14">
        <f t="shared" si="17"/>
        <v>0</v>
      </c>
      <c r="Q56" s="1">
        <f t="shared" si="18"/>
        <v>0</v>
      </c>
    </row>
    <row r="57" spans="1:17" ht="15" x14ac:dyDescent="0.3">
      <c r="A57" s="1">
        <v>24</v>
      </c>
      <c r="B57" s="10">
        <f t="shared" si="4"/>
        <v>88.800000000000011</v>
      </c>
      <c r="C57" s="10">
        <f>IF(A57&lt;=$B$2,(B57-$B$5)*2-2*SQRT(2)*$B$6,0)</f>
        <v>0</v>
      </c>
      <c r="D57" s="1">
        <f t="shared" si="15"/>
        <v>0</v>
      </c>
      <c r="E57" s="1">
        <f t="shared" si="19"/>
        <v>0</v>
      </c>
      <c r="F57" s="1">
        <f>IF($E$2="","",+INT($C57/$E$2))</f>
        <v>0</v>
      </c>
      <c r="G57" s="1">
        <f t="shared" si="20"/>
        <v>0</v>
      </c>
      <c r="H57" s="1">
        <f>IF($E$3="","",+INT($C57/$E$3))</f>
        <v>0</v>
      </c>
      <c r="I57" s="1">
        <f t="shared" si="21"/>
        <v>0</v>
      </c>
      <c r="J57" s="1">
        <f>IF($E$4="","",+INT($C57/$E$4))</f>
        <v>0</v>
      </c>
      <c r="K57" s="1">
        <f t="shared" si="22"/>
        <v>0</v>
      </c>
      <c r="L57" s="1" t="str">
        <f>IF($E$5="","",+INT($C57/$E$5))</f>
        <v/>
      </c>
      <c r="M57" s="1" t="str">
        <f t="shared" si="23"/>
        <v/>
      </c>
      <c r="N57" s="1">
        <f t="shared" si="16"/>
        <v>0</v>
      </c>
      <c r="O57" s="1">
        <f t="shared" si="24"/>
        <v>0</v>
      </c>
      <c r="P57" s="14">
        <f t="shared" si="17"/>
        <v>0</v>
      </c>
      <c r="Q57" s="1">
        <f t="shared" si="18"/>
        <v>0</v>
      </c>
    </row>
    <row r="58" spans="1:17" ht="15" x14ac:dyDescent="0.3">
      <c r="A58" s="1">
        <v>24</v>
      </c>
      <c r="B58" s="10">
        <f t="shared" si="4"/>
        <v>88.800000000000011</v>
      </c>
      <c r="C58" s="10">
        <f>IF(A58&lt;=$B$2,$B$4-(B58*2-2*SQRT(2)*$B$6),0)</f>
        <v>0</v>
      </c>
      <c r="D58" s="1">
        <f t="shared" si="15"/>
        <v>0</v>
      </c>
      <c r="E58" s="1">
        <f t="shared" si="19"/>
        <v>0</v>
      </c>
      <c r="F58" s="1">
        <f t="shared" si="6"/>
        <v>0</v>
      </c>
      <c r="G58" s="1">
        <f t="shared" si="20"/>
        <v>0</v>
      </c>
      <c r="H58" s="1">
        <f t="shared" si="8"/>
        <v>0</v>
      </c>
      <c r="I58" s="1">
        <f t="shared" si="21"/>
        <v>0</v>
      </c>
      <c r="J58" s="1">
        <f t="shared" si="10"/>
        <v>0</v>
      </c>
      <c r="K58" s="1">
        <f t="shared" si="22"/>
        <v>0</v>
      </c>
      <c r="L58" s="1" t="str">
        <f t="shared" si="12"/>
        <v/>
      </c>
      <c r="M58" s="1" t="str">
        <f t="shared" si="23"/>
        <v/>
      </c>
      <c r="N58" s="1">
        <f t="shared" si="16"/>
        <v>0</v>
      </c>
      <c r="O58" s="1">
        <f t="shared" si="24"/>
        <v>0</v>
      </c>
      <c r="P58" s="14">
        <f t="shared" si="17"/>
        <v>0</v>
      </c>
      <c r="Q58" s="1">
        <f t="shared" si="18"/>
        <v>0</v>
      </c>
    </row>
    <row r="59" spans="1:17" ht="15" x14ac:dyDescent="0.3">
      <c r="A59" s="1">
        <v>25</v>
      </c>
      <c r="B59" s="10">
        <f t="shared" si="4"/>
        <v>92.5</v>
      </c>
      <c r="C59" s="10">
        <f>IF(A59&lt;=$B$2,(B59-$B$5)*2-2*SQRT(2)*$B$6,0)</f>
        <v>0</v>
      </c>
      <c r="D59" s="1">
        <f t="shared" si="15"/>
        <v>0</v>
      </c>
      <c r="E59" s="1">
        <f t="shared" si="19"/>
        <v>0</v>
      </c>
      <c r="F59" s="1">
        <f>IF($E$2="","",+INT($C59/$E$2))</f>
        <v>0</v>
      </c>
      <c r="G59" s="1">
        <f t="shared" si="20"/>
        <v>0</v>
      </c>
      <c r="H59" s="1">
        <f>IF($E$3="","",+INT($C59/$E$3))</f>
        <v>0</v>
      </c>
      <c r="I59" s="1">
        <f t="shared" si="21"/>
        <v>0</v>
      </c>
      <c r="J59" s="1">
        <f>IF($E$4="","",+INT($C59/$E$4))</f>
        <v>0</v>
      </c>
      <c r="K59" s="1">
        <f t="shared" si="22"/>
        <v>0</v>
      </c>
      <c r="L59" s="1" t="str">
        <f>IF($E$5="","",+INT($C59/$E$5))</f>
        <v/>
      </c>
      <c r="M59" s="1" t="str">
        <f t="shared" si="23"/>
        <v/>
      </c>
      <c r="N59" s="1">
        <f t="shared" si="16"/>
        <v>0</v>
      </c>
      <c r="O59" s="1">
        <f t="shared" si="24"/>
        <v>0</v>
      </c>
      <c r="P59" s="14">
        <f t="shared" si="17"/>
        <v>0</v>
      </c>
      <c r="Q59" s="1">
        <f t="shared" si="18"/>
        <v>0</v>
      </c>
    </row>
    <row r="60" spans="1:17" ht="15" x14ac:dyDescent="0.3">
      <c r="A60" s="1">
        <v>25</v>
      </c>
      <c r="B60" s="10">
        <f t="shared" si="4"/>
        <v>92.5</v>
      </c>
      <c r="C60" s="10">
        <f>IF(A60&lt;=$B$2,$B$4-(B60*2-2*SQRT(2)*$B$6),0)</f>
        <v>0</v>
      </c>
      <c r="D60" s="1">
        <f t="shared" si="15"/>
        <v>0</v>
      </c>
      <c r="E60" s="1">
        <f t="shared" si="19"/>
        <v>0</v>
      </c>
      <c r="F60" s="1">
        <f t="shared" si="6"/>
        <v>0</v>
      </c>
      <c r="G60" s="1">
        <f t="shared" si="20"/>
        <v>0</v>
      </c>
      <c r="H60" s="1">
        <f t="shared" si="8"/>
        <v>0</v>
      </c>
      <c r="I60" s="1">
        <f t="shared" si="21"/>
        <v>0</v>
      </c>
      <c r="J60" s="1">
        <f t="shared" si="10"/>
        <v>0</v>
      </c>
      <c r="K60" s="1">
        <f t="shared" si="22"/>
        <v>0</v>
      </c>
      <c r="L60" s="1" t="str">
        <f t="shared" si="12"/>
        <v/>
      </c>
      <c r="M60" s="1" t="str">
        <f t="shared" si="23"/>
        <v/>
      </c>
      <c r="N60" s="1">
        <f t="shared" si="16"/>
        <v>0</v>
      </c>
      <c r="O60" s="1">
        <f t="shared" si="24"/>
        <v>0</v>
      </c>
      <c r="P60" s="14">
        <f t="shared" si="17"/>
        <v>0</v>
      </c>
      <c r="Q60" s="1">
        <f t="shared" si="18"/>
        <v>0</v>
      </c>
    </row>
    <row r="61" spans="1:17" ht="15" x14ac:dyDescent="0.3">
      <c r="A61" s="1">
        <v>26</v>
      </c>
      <c r="B61" s="10">
        <f t="shared" si="4"/>
        <v>96.2</v>
      </c>
      <c r="C61" s="10">
        <f>IF(A61&lt;=$B$2,(B61-$B$5)*2-2*SQRT(2)*$B$6,0)</f>
        <v>0</v>
      </c>
      <c r="D61" s="1">
        <f t="shared" si="15"/>
        <v>0</v>
      </c>
      <c r="E61" s="1">
        <f t="shared" si="19"/>
        <v>0</v>
      </c>
      <c r="F61" s="1">
        <f>IF($E$2="","",+INT($C61/$E$2))</f>
        <v>0</v>
      </c>
      <c r="G61" s="1">
        <f t="shared" si="20"/>
        <v>0</v>
      </c>
      <c r="H61" s="1">
        <f>IF($E$3="","",+INT($C61/$E$3))</f>
        <v>0</v>
      </c>
      <c r="I61" s="1">
        <f t="shared" si="21"/>
        <v>0</v>
      </c>
      <c r="J61" s="1">
        <f>IF($E$4="","",+INT($C61/$E$4))</f>
        <v>0</v>
      </c>
      <c r="K61" s="1">
        <f t="shared" si="22"/>
        <v>0</v>
      </c>
      <c r="L61" s="1" t="str">
        <f>IF($E$5="","",+INT($C61/$E$5))</f>
        <v/>
      </c>
      <c r="M61" s="1" t="str">
        <f t="shared" si="23"/>
        <v/>
      </c>
      <c r="N61" s="1">
        <f t="shared" si="16"/>
        <v>0</v>
      </c>
      <c r="O61" s="1">
        <f t="shared" si="24"/>
        <v>0</v>
      </c>
      <c r="P61" s="14">
        <f t="shared" si="17"/>
        <v>0</v>
      </c>
      <c r="Q61" s="1">
        <f t="shared" si="18"/>
        <v>0</v>
      </c>
    </row>
    <row r="62" spans="1:17" ht="15" x14ac:dyDescent="0.3">
      <c r="A62" s="1">
        <v>26</v>
      </c>
      <c r="B62" s="10">
        <f t="shared" si="4"/>
        <v>96.2</v>
      </c>
      <c r="C62" s="10">
        <f>IF(A62&lt;=$B$2,$B$4-(B62*2-2*SQRT(2)*$B$6),0)</f>
        <v>0</v>
      </c>
      <c r="D62" s="1">
        <f t="shared" si="15"/>
        <v>0</v>
      </c>
      <c r="E62" s="1">
        <f t="shared" si="19"/>
        <v>0</v>
      </c>
      <c r="F62" s="1">
        <f t="shared" si="6"/>
        <v>0</v>
      </c>
      <c r="G62" s="1">
        <f t="shared" si="20"/>
        <v>0</v>
      </c>
      <c r="H62" s="1">
        <f t="shared" si="8"/>
        <v>0</v>
      </c>
      <c r="I62" s="1">
        <f t="shared" si="21"/>
        <v>0</v>
      </c>
      <c r="J62" s="1">
        <f t="shared" si="10"/>
        <v>0</v>
      </c>
      <c r="K62" s="1">
        <f t="shared" si="22"/>
        <v>0</v>
      </c>
      <c r="L62" s="1" t="str">
        <f t="shared" si="12"/>
        <v/>
      </c>
      <c r="M62" s="1" t="str">
        <f t="shared" si="23"/>
        <v/>
      </c>
      <c r="N62" s="1">
        <f t="shared" si="16"/>
        <v>0</v>
      </c>
      <c r="O62" s="1">
        <f t="shared" si="24"/>
        <v>0</v>
      </c>
      <c r="P62" s="14">
        <f t="shared" si="17"/>
        <v>0</v>
      </c>
      <c r="Q62" s="1">
        <f t="shared" si="18"/>
        <v>0</v>
      </c>
    </row>
    <row r="63" spans="1:17" ht="15" x14ac:dyDescent="0.3">
      <c r="A63" s="1">
        <v>27</v>
      </c>
      <c r="B63" s="10">
        <f t="shared" si="4"/>
        <v>99.9</v>
      </c>
      <c r="C63" s="10">
        <f>IF(A63&lt;=$B$2,(B63-$B$5)*2-2*SQRT(2)*$B$6,0)</f>
        <v>0</v>
      </c>
      <c r="D63" s="1">
        <f t="shared" si="15"/>
        <v>0</v>
      </c>
      <c r="E63" s="1">
        <f t="shared" si="19"/>
        <v>0</v>
      </c>
      <c r="F63" s="1">
        <f>IF($E$2="","",+INT($C63/$E$2))</f>
        <v>0</v>
      </c>
      <c r="G63" s="1">
        <f t="shared" si="20"/>
        <v>0</v>
      </c>
      <c r="H63" s="1">
        <f>IF($E$3="","",+INT($C63/$E$3))</f>
        <v>0</v>
      </c>
      <c r="I63" s="1">
        <f t="shared" si="21"/>
        <v>0</v>
      </c>
      <c r="J63" s="1">
        <f>IF($E$4="","",+INT($C63/$E$4))</f>
        <v>0</v>
      </c>
      <c r="K63" s="1">
        <f t="shared" si="22"/>
        <v>0</v>
      </c>
      <c r="L63" s="1" t="str">
        <f>IF($E$5="","",+INT($C63/$E$5))</f>
        <v/>
      </c>
      <c r="M63" s="1" t="str">
        <f t="shared" si="23"/>
        <v/>
      </c>
      <c r="N63" s="1">
        <f t="shared" si="16"/>
        <v>0</v>
      </c>
      <c r="O63" s="1">
        <f t="shared" si="24"/>
        <v>0</v>
      </c>
      <c r="P63" s="14">
        <f t="shared" si="17"/>
        <v>0</v>
      </c>
      <c r="Q63" s="1">
        <f t="shared" si="18"/>
        <v>0</v>
      </c>
    </row>
    <row r="64" spans="1:17" ht="15" x14ac:dyDescent="0.3">
      <c r="A64" s="1">
        <v>27</v>
      </c>
      <c r="B64" s="10">
        <f t="shared" si="4"/>
        <v>99.9</v>
      </c>
      <c r="C64" s="10">
        <f>IF(A64&lt;=$B$2,$B$4-(B64*2-2*SQRT(2)*$B$6),0)</f>
        <v>0</v>
      </c>
      <c r="D64" s="1">
        <f t="shared" si="15"/>
        <v>0</v>
      </c>
      <c r="E64" s="1">
        <f t="shared" si="19"/>
        <v>0</v>
      </c>
      <c r="F64" s="1">
        <f t="shared" si="6"/>
        <v>0</v>
      </c>
      <c r="G64" s="1">
        <f t="shared" si="20"/>
        <v>0</v>
      </c>
      <c r="H64" s="1">
        <f t="shared" si="8"/>
        <v>0</v>
      </c>
      <c r="I64" s="1">
        <f t="shared" si="21"/>
        <v>0</v>
      </c>
      <c r="J64" s="1">
        <f t="shared" si="10"/>
        <v>0</v>
      </c>
      <c r="K64" s="1">
        <f t="shared" si="22"/>
        <v>0</v>
      </c>
      <c r="L64" s="1" t="str">
        <f t="shared" si="12"/>
        <v/>
      </c>
      <c r="M64" s="1" t="str">
        <f t="shared" si="23"/>
        <v/>
      </c>
      <c r="N64" s="1">
        <f t="shared" si="16"/>
        <v>0</v>
      </c>
      <c r="O64" s="1">
        <f t="shared" si="24"/>
        <v>0</v>
      </c>
      <c r="P64" s="14">
        <f t="shared" si="17"/>
        <v>0</v>
      </c>
      <c r="Q64" s="1">
        <f t="shared" si="18"/>
        <v>0</v>
      </c>
    </row>
    <row r="65" spans="1:17" ht="15" x14ac:dyDescent="0.3">
      <c r="A65" s="1">
        <v>28</v>
      </c>
      <c r="B65" s="10">
        <f t="shared" si="4"/>
        <v>103.60000000000001</v>
      </c>
      <c r="C65" s="10">
        <f>IF(A65&lt;=$B$2,(B65-$B$5)*2-2*SQRT(2)*$B$6,0)</f>
        <v>0</v>
      </c>
      <c r="D65" s="1">
        <f t="shared" si="15"/>
        <v>0</v>
      </c>
      <c r="E65" s="1">
        <f t="shared" si="19"/>
        <v>0</v>
      </c>
      <c r="F65" s="1">
        <f>IF($E$2="","",+INT($C65/$E$2))</f>
        <v>0</v>
      </c>
      <c r="G65" s="1">
        <f t="shared" si="20"/>
        <v>0</v>
      </c>
      <c r="H65" s="1">
        <f>IF($E$3="","",+INT($C65/$E$3))</f>
        <v>0</v>
      </c>
      <c r="I65" s="1">
        <f t="shared" si="21"/>
        <v>0</v>
      </c>
      <c r="J65" s="1">
        <f>IF($E$4="","",+INT($C65/$E$4))</f>
        <v>0</v>
      </c>
      <c r="K65" s="1">
        <f t="shared" si="22"/>
        <v>0</v>
      </c>
      <c r="L65" s="1" t="str">
        <f>IF($E$5="","",+INT($C65/$E$5))</f>
        <v/>
      </c>
      <c r="M65" s="1" t="str">
        <f t="shared" si="23"/>
        <v/>
      </c>
      <c r="N65" s="1">
        <f t="shared" si="16"/>
        <v>0</v>
      </c>
      <c r="O65" s="1">
        <f t="shared" si="24"/>
        <v>0</v>
      </c>
      <c r="P65" s="14">
        <f t="shared" si="17"/>
        <v>0</v>
      </c>
      <c r="Q65" s="1">
        <f t="shared" si="18"/>
        <v>0</v>
      </c>
    </row>
    <row r="66" spans="1:17" ht="15" x14ac:dyDescent="0.3">
      <c r="A66" s="1">
        <v>28</v>
      </c>
      <c r="B66" s="10">
        <f t="shared" si="4"/>
        <v>103.60000000000001</v>
      </c>
      <c r="C66" s="10">
        <f>IF(A66&lt;=$B$2,$B$4-(B66*2-2*SQRT(2)*$B$6),0)</f>
        <v>0</v>
      </c>
      <c r="D66" s="1">
        <f t="shared" si="15"/>
        <v>0</v>
      </c>
      <c r="E66" s="1">
        <f t="shared" si="19"/>
        <v>0</v>
      </c>
      <c r="F66" s="1">
        <f t="shared" si="6"/>
        <v>0</v>
      </c>
      <c r="G66" s="1">
        <f t="shared" si="20"/>
        <v>0</v>
      </c>
      <c r="H66" s="1">
        <f t="shared" si="8"/>
        <v>0</v>
      </c>
      <c r="I66" s="1">
        <f t="shared" si="21"/>
        <v>0</v>
      </c>
      <c r="J66" s="1">
        <f t="shared" si="10"/>
        <v>0</v>
      </c>
      <c r="K66" s="1">
        <f t="shared" si="22"/>
        <v>0</v>
      </c>
      <c r="L66" s="1" t="str">
        <f t="shared" si="12"/>
        <v/>
      </c>
      <c r="M66" s="1" t="str">
        <f t="shared" si="23"/>
        <v/>
      </c>
      <c r="N66" s="1">
        <f t="shared" si="16"/>
        <v>0</v>
      </c>
      <c r="O66" s="1">
        <f t="shared" si="24"/>
        <v>0</v>
      </c>
      <c r="P66" s="14">
        <f t="shared" si="17"/>
        <v>0</v>
      </c>
      <c r="Q66" s="1">
        <f t="shared" si="18"/>
        <v>0</v>
      </c>
    </row>
    <row r="67" spans="1:17" ht="15" x14ac:dyDescent="0.3">
      <c r="A67" s="1">
        <v>29</v>
      </c>
      <c r="B67" s="10">
        <f t="shared" si="4"/>
        <v>107.30000000000001</v>
      </c>
      <c r="C67" s="10">
        <f>IF(A67&lt;=$B$2,(B67-$B$5)*2-2*SQRT(2)*$B$6,0)</f>
        <v>0</v>
      </c>
      <c r="D67" s="1">
        <f t="shared" si="15"/>
        <v>0</v>
      </c>
      <c r="E67" s="1">
        <f t="shared" si="19"/>
        <v>0</v>
      </c>
      <c r="F67" s="1">
        <f>IF($E$2="","",+INT($C67/$E$2))</f>
        <v>0</v>
      </c>
      <c r="G67" s="1">
        <f t="shared" si="20"/>
        <v>0</v>
      </c>
      <c r="H67" s="1">
        <f>IF($E$3="","",+INT($C67/$E$3))</f>
        <v>0</v>
      </c>
      <c r="I67" s="1">
        <f t="shared" si="21"/>
        <v>0</v>
      </c>
      <c r="J67" s="1">
        <f>IF($E$4="","",+INT($C67/$E$4))</f>
        <v>0</v>
      </c>
      <c r="K67" s="1">
        <f t="shared" si="22"/>
        <v>0</v>
      </c>
      <c r="L67" s="1" t="str">
        <f>IF($E$5="","",+INT($C67/$E$5))</f>
        <v/>
      </c>
      <c r="M67" s="1" t="str">
        <f t="shared" si="23"/>
        <v/>
      </c>
      <c r="N67" s="1">
        <f t="shared" si="16"/>
        <v>0</v>
      </c>
      <c r="O67" s="1">
        <f t="shared" si="24"/>
        <v>0</v>
      </c>
      <c r="P67" s="14">
        <f t="shared" si="17"/>
        <v>0</v>
      </c>
      <c r="Q67" s="1">
        <f t="shared" si="18"/>
        <v>0</v>
      </c>
    </row>
    <row r="68" spans="1:17" ht="15" x14ac:dyDescent="0.3">
      <c r="A68" s="1">
        <v>29</v>
      </c>
      <c r="B68" s="10">
        <f t="shared" si="4"/>
        <v>107.30000000000001</v>
      </c>
      <c r="C68" s="10">
        <f>IF(A68&lt;=$B$2,$B$4-(B68*2-2*SQRT(2)*$B$6),0)</f>
        <v>0</v>
      </c>
      <c r="D68" s="1">
        <f t="shared" si="15"/>
        <v>0</v>
      </c>
      <c r="E68" s="1">
        <f t="shared" si="19"/>
        <v>0</v>
      </c>
      <c r="F68" s="1">
        <f t="shared" si="6"/>
        <v>0</v>
      </c>
      <c r="G68" s="1">
        <f t="shared" si="20"/>
        <v>0</v>
      </c>
      <c r="H68" s="1">
        <f t="shared" si="8"/>
        <v>0</v>
      </c>
      <c r="I68" s="1">
        <f t="shared" si="21"/>
        <v>0</v>
      </c>
      <c r="J68" s="1">
        <f t="shared" si="10"/>
        <v>0</v>
      </c>
      <c r="K68" s="1">
        <f t="shared" si="22"/>
        <v>0</v>
      </c>
      <c r="L68" s="1" t="str">
        <f t="shared" si="12"/>
        <v/>
      </c>
      <c r="M68" s="1" t="str">
        <f t="shared" si="23"/>
        <v/>
      </c>
      <c r="N68" s="1">
        <f t="shared" si="16"/>
        <v>0</v>
      </c>
      <c r="O68" s="1">
        <f t="shared" si="24"/>
        <v>0</v>
      </c>
      <c r="P68" s="14">
        <f t="shared" si="17"/>
        <v>0</v>
      </c>
      <c r="Q68" s="1">
        <f t="shared" si="18"/>
        <v>0</v>
      </c>
    </row>
    <row r="69" spans="1:17" ht="15" x14ac:dyDescent="0.3">
      <c r="A69" s="1">
        <v>30</v>
      </c>
      <c r="B69" s="10">
        <f t="shared" si="4"/>
        <v>111</v>
      </c>
      <c r="C69" s="10">
        <f>IF(A69&lt;=$B$2,(B69-$B$5)*2-2*SQRT(2)*$B$6,0)</f>
        <v>0</v>
      </c>
      <c r="D69" s="1">
        <f t="shared" si="15"/>
        <v>0</v>
      </c>
      <c r="E69" s="1">
        <f t="shared" si="19"/>
        <v>0</v>
      </c>
      <c r="F69" s="1">
        <f>IF($E$2="","",+INT($C69/$E$2))</f>
        <v>0</v>
      </c>
      <c r="G69" s="1">
        <f t="shared" si="20"/>
        <v>0</v>
      </c>
      <c r="H69" s="1">
        <f>IF($E$3="","",+INT($C69/$E$3))</f>
        <v>0</v>
      </c>
      <c r="I69" s="1">
        <f t="shared" si="21"/>
        <v>0</v>
      </c>
      <c r="J69" s="1">
        <f>IF($E$4="","",+INT($C69/$E$4))</f>
        <v>0</v>
      </c>
      <c r="K69" s="1">
        <f t="shared" si="22"/>
        <v>0</v>
      </c>
      <c r="L69" s="1" t="str">
        <f>IF($E$5="","",+INT($C69/$E$5))</f>
        <v/>
      </c>
      <c r="M69" s="1" t="str">
        <f t="shared" si="23"/>
        <v/>
      </c>
      <c r="N69" s="1">
        <f t="shared" si="16"/>
        <v>0</v>
      </c>
      <c r="O69" s="1">
        <f t="shared" si="24"/>
        <v>0</v>
      </c>
      <c r="P69" s="14">
        <f t="shared" si="17"/>
        <v>0</v>
      </c>
      <c r="Q69" s="1">
        <f t="shared" si="18"/>
        <v>0</v>
      </c>
    </row>
    <row r="70" spans="1:17" ht="15" x14ac:dyDescent="0.3">
      <c r="A70" s="1">
        <v>30</v>
      </c>
      <c r="B70" s="10">
        <f t="shared" si="4"/>
        <v>111</v>
      </c>
      <c r="C70" s="10">
        <f>IF(A70&lt;=$B$2,$B$4-(B70*2-2*SQRT(2)*$B$6),0)</f>
        <v>0</v>
      </c>
      <c r="D70" s="1">
        <f t="shared" si="15"/>
        <v>0</v>
      </c>
      <c r="E70" s="1">
        <f t="shared" si="19"/>
        <v>0</v>
      </c>
      <c r="F70" s="1">
        <f t="shared" si="6"/>
        <v>0</v>
      </c>
      <c r="G70" s="1">
        <f t="shared" si="20"/>
        <v>0</v>
      </c>
      <c r="H70" s="1">
        <f t="shared" si="8"/>
        <v>0</v>
      </c>
      <c r="I70" s="1">
        <f t="shared" si="21"/>
        <v>0</v>
      </c>
      <c r="J70" s="1">
        <f t="shared" si="10"/>
        <v>0</v>
      </c>
      <c r="K70" s="1">
        <f t="shared" si="22"/>
        <v>0</v>
      </c>
      <c r="L70" s="1" t="str">
        <f t="shared" si="12"/>
        <v/>
      </c>
      <c r="M70" s="1" t="str">
        <f t="shared" si="23"/>
        <v/>
      </c>
      <c r="N70" s="1">
        <f t="shared" si="16"/>
        <v>0</v>
      </c>
      <c r="O70" s="1">
        <f t="shared" si="24"/>
        <v>0</v>
      </c>
      <c r="P70" s="14">
        <f t="shared" si="17"/>
        <v>0</v>
      </c>
      <c r="Q70" s="1">
        <f t="shared" si="18"/>
        <v>0</v>
      </c>
    </row>
    <row r="71" spans="1:17" ht="15" x14ac:dyDescent="0.3">
      <c r="A71" s="1">
        <v>31</v>
      </c>
      <c r="B71" s="10">
        <f t="shared" si="4"/>
        <v>114.7</v>
      </c>
      <c r="C71" s="10">
        <f>IF(A71&lt;=$B$2,(B71-$B$5)*2-2*SQRT(2)*$B$6,0)</f>
        <v>0</v>
      </c>
      <c r="D71" s="1">
        <f t="shared" si="15"/>
        <v>0</v>
      </c>
      <c r="E71" s="1">
        <f t="shared" si="19"/>
        <v>0</v>
      </c>
      <c r="F71" s="1">
        <f>IF($E$2="","",+INT($C71/$E$2))</f>
        <v>0</v>
      </c>
      <c r="G71" s="1">
        <f t="shared" si="20"/>
        <v>0</v>
      </c>
      <c r="H71" s="1">
        <f>IF($E$3="","",+INT($C71/$E$3))</f>
        <v>0</v>
      </c>
      <c r="I71" s="1">
        <f t="shared" si="21"/>
        <v>0</v>
      </c>
      <c r="J71" s="1">
        <f>IF($E$4="","",+INT($C71/$E$4))</f>
        <v>0</v>
      </c>
      <c r="K71" s="1">
        <f t="shared" si="22"/>
        <v>0</v>
      </c>
      <c r="L71" s="1" t="str">
        <f>IF($E$5="","",+INT($C71/$E$5))</f>
        <v/>
      </c>
      <c r="M71" s="1" t="str">
        <f t="shared" si="23"/>
        <v/>
      </c>
      <c r="N71" s="1">
        <f t="shared" si="16"/>
        <v>0</v>
      </c>
      <c r="O71" s="1">
        <f t="shared" si="24"/>
        <v>0</v>
      </c>
      <c r="P71" s="14">
        <f t="shared" si="17"/>
        <v>0</v>
      </c>
      <c r="Q71" s="1">
        <f t="shared" si="18"/>
        <v>0</v>
      </c>
    </row>
    <row r="72" spans="1:17" ht="15" x14ac:dyDescent="0.3">
      <c r="A72" s="1">
        <v>31</v>
      </c>
      <c r="B72" s="10">
        <f t="shared" si="4"/>
        <v>114.7</v>
      </c>
      <c r="C72" s="10">
        <f>IF(A72&lt;=$B$2,$B$4-(B72*2-2*SQRT(2)*$B$6),0)</f>
        <v>0</v>
      </c>
      <c r="D72" s="1">
        <f t="shared" si="15"/>
        <v>0</v>
      </c>
      <c r="E72" s="1">
        <f t="shared" si="19"/>
        <v>0</v>
      </c>
      <c r="F72" s="1">
        <f t="shared" si="6"/>
        <v>0</v>
      </c>
      <c r="G72" s="1">
        <f t="shared" si="20"/>
        <v>0</v>
      </c>
      <c r="H72" s="1">
        <f t="shared" si="8"/>
        <v>0</v>
      </c>
      <c r="I72" s="1">
        <f t="shared" si="21"/>
        <v>0</v>
      </c>
      <c r="J72" s="1">
        <f t="shared" si="10"/>
        <v>0</v>
      </c>
      <c r="K72" s="1">
        <f t="shared" si="22"/>
        <v>0</v>
      </c>
      <c r="L72" s="1" t="str">
        <f t="shared" si="12"/>
        <v/>
      </c>
      <c r="M72" s="1" t="str">
        <f t="shared" si="23"/>
        <v/>
      </c>
      <c r="N72" s="1">
        <f t="shared" si="16"/>
        <v>0</v>
      </c>
      <c r="O72" s="1">
        <f t="shared" si="24"/>
        <v>0</v>
      </c>
      <c r="P72" s="14">
        <f t="shared" si="17"/>
        <v>0</v>
      </c>
      <c r="Q72" s="1">
        <f t="shared" si="18"/>
        <v>0</v>
      </c>
    </row>
    <row r="73" spans="1:17" ht="15" x14ac:dyDescent="0.3">
      <c r="A73" s="1">
        <v>32</v>
      </c>
      <c r="B73" s="10">
        <f t="shared" si="4"/>
        <v>118.4</v>
      </c>
      <c r="C73" s="10">
        <f>IF(A73&lt;=$B$2,(B73-$B$5)*2-2*SQRT(2)*$B$6,0)</f>
        <v>0</v>
      </c>
      <c r="D73" s="1">
        <f t="shared" si="15"/>
        <v>0</v>
      </c>
      <c r="E73" s="1">
        <f t="shared" si="19"/>
        <v>0</v>
      </c>
      <c r="F73" s="1">
        <f>IF($E$2="","",+INT($C73/$E$2))</f>
        <v>0</v>
      </c>
      <c r="G73" s="1">
        <f t="shared" si="20"/>
        <v>0</v>
      </c>
      <c r="H73" s="1">
        <f>IF($E$3="","",+INT($C73/$E$3))</f>
        <v>0</v>
      </c>
      <c r="I73" s="1">
        <f t="shared" si="21"/>
        <v>0</v>
      </c>
      <c r="J73" s="1">
        <f>IF($E$4="","",+INT($C73/$E$4))</f>
        <v>0</v>
      </c>
      <c r="K73" s="1">
        <f t="shared" si="22"/>
        <v>0</v>
      </c>
      <c r="L73" s="1" t="str">
        <f>IF($E$5="","",+INT($C73/$E$5))</f>
        <v/>
      </c>
      <c r="M73" s="1" t="str">
        <f t="shared" si="23"/>
        <v/>
      </c>
      <c r="N73" s="1">
        <f t="shared" si="16"/>
        <v>0</v>
      </c>
      <c r="O73" s="1">
        <f t="shared" si="24"/>
        <v>0</v>
      </c>
      <c r="P73" s="14">
        <f t="shared" si="17"/>
        <v>0</v>
      </c>
      <c r="Q73" s="1">
        <f t="shared" si="18"/>
        <v>0</v>
      </c>
    </row>
    <row r="74" spans="1:17" ht="15" x14ac:dyDescent="0.3">
      <c r="A74" s="1">
        <v>32</v>
      </c>
      <c r="B74" s="10">
        <f t="shared" si="4"/>
        <v>118.4</v>
      </c>
      <c r="C74" s="10">
        <f>IF(A74&lt;=$B$2,$B$4-(B74*2-2*SQRT(2)*$B$6),0)</f>
        <v>0</v>
      </c>
      <c r="D74" s="1">
        <f t="shared" si="15"/>
        <v>0</v>
      </c>
      <c r="E74" s="1">
        <f t="shared" si="19"/>
        <v>0</v>
      </c>
      <c r="F74" s="1">
        <f t="shared" si="6"/>
        <v>0</v>
      </c>
      <c r="G74" s="1">
        <f t="shared" si="20"/>
        <v>0</v>
      </c>
      <c r="H74" s="1">
        <f t="shared" si="8"/>
        <v>0</v>
      </c>
      <c r="I74" s="1">
        <f t="shared" si="21"/>
        <v>0</v>
      </c>
      <c r="J74" s="1">
        <f t="shared" si="10"/>
        <v>0</v>
      </c>
      <c r="K74" s="1">
        <f t="shared" si="22"/>
        <v>0</v>
      </c>
      <c r="L74" s="1" t="str">
        <f t="shared" si="12"/>
        <v/>
      </c>
      <c r="M74" s="1" t="str">
        <f t="shared" si="23"/>
        <v/>
      </c>
      <c r="N74" s="1">
        <f t="shared" si="16"/>
        <v>0</v>
      </c>
      <c r="O74" s="1">
        <f t="shared" si="24"/>
        <v>0</v>
      </c>
      <c r="P74" s="14">
        <f t="shared" si="17"/>
        <v>0</v>
      </c>
      <c r="Q74" s="1">
        <f t="shared" si="18"/>
        <v>0</v>
      </c>
    </row>
    <row r="75" spans="1:17" ht="15" x14ac:dyDescent="0.3">
      <c r="A75" s="1">
        <v>33</v>
      </c>
      <c r="B75" s="10">
        <f t="shared" si="4"/>
        <v>122.10000000000001</v>
      </c>
      <c r="C75" s="10">
        <f>IF(A75&lt;=$B$2,(B75-$B$5)*2-2*SQRT(2)*$B$6,0)</f>
        <v>0</v>
      </c>
      <c r="D75" s="1">
        <f t="shared" ref="D75:D80" si="25">IF($E$1="","",+INT($C75/$E$1))</f>
        <v>0</v>
      </c>
      <c r="E75" s="1">
        <f t="shared" si="19"/>
        <v>0</v>
      </c>
      <c r="F75" s="1">
        <f>IF($E$2="","",+INT($C75/$E$2))</f>
        <v>0</v>
      </c>
      <c r="G75" s="1">
        <f t="shared" si="20"/>
        <v>0</v>
      </c>
      <c r="H75" s="1">
        <f>IF($E$3="","",+INT($C75/$E$3))</f>
        <v>0</v>
      </c>
      <c r="I75" s="1">
        <f t="shared" si="21"/>
        <v>0</v>
      </c>
      <c r="J75" s="1">
        <f>IF($E$4="","",+INT($C75/$E$4))</f>
        <v>0</v>
      </c>
      <c r="K75" s="1">
        <f t="shared" si="22"/>
        <v>0</v>
      </c>
      <c r="L75" s="1" t="str">
        <f>IF($E$5="","",+INT($C75/$E$5))</f>
        <v/>
      </c>
      <c r="M75" s="1" t="str">
        <f t="shared" si="23"/>
        <v/>
      </c>
      <c r="N75" s="1">
        <f t="shared" ref="N75:N80" si="26">IF($E$6="","",+INT($C75/$E$6))</f>
        <v>0</v>
      </c>
      <c r="O75" s="1">
        <f t="shared" si="24"/>
        <v>0</v>
      </c>
      <c r="P75" s="14">
        <f t="shared" ref="P75:P80" si="27">ROUNDDOWN(AVERAGE(D75,F75,H75,J75,L75,N75),0)</f>
        <v>0</v>
      </c>
      <c r="Q75" s="1">
        <f t="shared" ref="Q75:Q80" si="28">AVERAGE(E75,G75,I75,K75,M75,O75)</f>
        <v>0</v>
      </c>
    </row>
    <row r="76" spans="1:17" ht="15" x14ac:dyDescent="0.3">
      <c r="A76" s="1">
        <v>33</v>
      </c>
      <c r="B76" s="10">
        <f>+A76*$B$5</f>
        <v>122.10000000000001</v>
      </c>
      <c r="C76" s="10">
        <f>IF(A76&lt;=$B$2,$B$4-(B76*2-2*SQRT(2)*$B$6),0)</f>
        <v>0</v>
      </c>
      <c r="D76" s="1">
        <f t="shared" si="25"/>
        <v>0</v>
      </c>
      <c r="E76" s="1">
        <f t="shared" ref="E76:E80" si="29">IF($E$1="","",IF($C76=0,0,+($C76-D76*$E$1)*$B$5+$B$5*$B$5))</f>
        <v>0</v>
      </c>
      <c r="F76" s="1">
        <f t="shared" si="6"/>
        <v>0</v>
      </c>
      <c r="G76" s="1">
        <f t="shared" si="20"/>
        <v>0</v>
      </c>
      <c r="H76" s="1">
        <f t="shared" si="8"/>
        <v>0</v>
      </c>
      <c r="I76" s="1">
        <f t="shared" si="21"/>
        <v>0</v>
      </c>
      <c r="J76" s="1">
        <f t="shared" si="10"/>
        <v>0</v>
      </c>
      <c r="K76" s="1">
        <f t="shared" si="22"/>
        <v>0</v>
      </c>
      <c r="L76" s="1" t="str">
        <f t="shared" si="12"/>
        <v/>
      </c>
      <c r="M76" s="1" t="str">
        <f t="shared" si="23"/>
        <v/>
      </c>
      <c r="N76" s="1">
        <f t="shared" si="26"/>
        <v>0</v>
      </c>
      <c r="O76" s="1">
        <f t="shared" ref="O76:O80" si="30">IF($E$6="","",IF($C76=0,0,+($C76-N76*$E$6)*$B$5+$B$5*$B$5))</f>
        <v>0</v>
      </c>
      <c r="P76" s="14">
        <f t="shared" si="27"/>
        <v>0</v>
      </c>
      <c r="Q76" s="1">
        <f t="shared" si="28"/>
        <v>0</v>
      </c>
    </row>
    <row r="77" spans="1:17" ht="15" x14ac:dyDescent="0.3">
      <c r="A77" s="1">
        <v>34</v>
      </c>
      <c r="B77" s="10">
        <f t="shared" si="4"/>
        <v>125.80000000000001</v>
      </c>
      <c r="C77" s="10">
        <f>IF(A77&lt;=$B$2,(B77-$B$5)*2-2*SQRT(2)*$B$6,0)</f>
        <v>0</v>
      </c>
      <c r="D77" s="1">
        <f t="shared" si="25"/>
        <v>0</v>
      </c>
      <c r="E77" s="1">
        <f t="shared" si="29"/>
        <v>0</v>
      </c>
      <c r="F77" s="1">
        <f>IF($E$2="","",+INT($C77/$E$2))</f>
        <v>0</v>
      </c>
      <c r="G77" s="1">
        <f t="shared" si="20"/>
        <v>0</v>
      </c>
      <c r="H77" s="1">
        <f>IF($E$3="","",+INT($C77/$E$3))</f>
        <v>0</v>
      </c>
      <c r="I77" s="1">
        <f t="shared" si="21"/>
        <v>0</v>
      </c>
      <c r="J77" s="1">
        <f>IF($E$4="","",+INT($C77/$E$4))</f>
        <v>0</v>
      </c>
      <c r="K77" s="1">
        <f t="shared" si="22"/>
        <v>0</v>
      </c>
      <c r="L77" s="1" t="str">
        <f>IF($E$5="","",+INT($C77/$E$5))</f>
        <v/>
      </c>
      <c r="M77" s="1" t="str">
        <f t="shared" si="23"/>
        <v/>
      </c>
      <c r="N77" s="1">
        <f t="shared" si="26"/>
        <v>0</v>
      </c>
      <c r="O77" s="1">
        <f t="shared" si="30"/>
        <v>0</v>
      </c>
      <c r="P77" s="14">
        <f t="shared" si="27"/>
        <v>0</v>
      </c>
      <c r="Q77" s="1">
        <f t="shared" si="28"/>
        <v>0</v>
      </c>
    </row>
    <row r="78" spans="1:17" ht="15" x14ac:dyDescent="0.3">
      <c r="A78" s="1">
        <v>34</v>
      </c>
      <c r="B78" s="10">
        <f>+A78*$B$5</f>
        <v>125.80000000000001</v>
      </c>
      <c r="C78" s="10">
        <f>IF(A78&lt;=$B$2,$B$4-(B78*2-2*SQRT(2)*$B$6),0)</f>
        <v>0</v>
      </c>
      <c r="D78" s="1">
        <f t="shared" si="25"/>
        <v>0</v>
      </c>
      <c r="E78" s="1">
        <f t="shared" si="29"/>
        <v>0</v>
      </c>
      <c r="F78" s="1">
        <f t="shared" si="6"/>
        <v>0</v>
      </c>
      <c r="G78" s="1">
        <f t="shared" si="20"/>
        <v>0</v>
      </c>
      <c r="H78" s="1">
        <f t="shared" si="8"/>
        <v>0</v>
      </c>
      <c r="I78" s="1">
        <f t="shared" si="21"/>
        <v>0</v>
      </c>
      <c r="J78" s="1">
        <f t="shared" si="10"/>
        <v>0</v>
      </c>
      <c r="K78" s="1">
        <f t="shared" si="22"/>
        <v>0</v>
      </c>
      <c r="L78" s="1" t="str">
        <f t="shared" si="12"/>
        <v/>
      </c>
      <c r="M78" s="1" t="str">
        <f t="shared" si="23"/>
        <v/>
      </c>
      <c r="N78" s="1">
        <f t="shared" si="26"/>
        <v>0</v>
      </c>
      <c r="O78" s="1">
        <f t="shared" si="30"/>
        <v>0</v>
      </c>
      <c r="P78" s="14">
        <f t="shared" si="27"/>
        <v>0</v>
      </c>
      <c r="Q78" s="1">
        <f t="shared" si="28"/>
        <v>0</v>
      </c>
    </row>
    <row r="79" spans="1:17" ht="15" x14ac:dyDescent="0.3">
      <c r="A79" s="1">
        <v>35</v>
      </c>
      <c r="B79" s="10">
        <f t="shared" si="4"/>
        <v>129.5</v>
      </c>
      <c r="C79" s="10">
        <f>IF(A79&lt;=$B$2,(B79-$B$5)*2-2*SQRT(2)*$B$6,0)</f>
        <v>0</v>
      </c>
      <c r="D79" s="1">
        <f t="shared" si="25"/>
        <v>0</v>
      </c>
      <c r="E79" s="1">
        <f t="shared" si="29"/>
        <v>0</v>
      </c>
      <c r="F79" s="1">
        <f>IF($E$2="","",+INT($C79/$E$2))</f>
        <v>0</v>
      </c>
      <c r="G79" s="1">
        <f t="shared" si="20"/>
        <v>0</v>
      </c>
      <c r="H79" s="1">
        <f>IF($E$3="","",+INT($C79/$E$3))</f>
        <v>0</v>
      </c>
      <c r="I79" s="1">
        <f t="shared" si="21"/>
        <v>0</v>
      </c>
      <c r="J79" s="1">
        <f>IF($E$4="","",+INT($C79/$E$4))</f>
        <v>0</v>
      </c>
      <c r="K79" s="1">
        <f t="shared" si="22"/>
        <v>0</v>
      </c>
      <c r="L79" s="1" t="str">
        <f>IF($E$5="","",+INT($C79/$E$5))</f>
        <v/>
      </c>
      <c r="M79" s="1" t="str">
        <f t="shared" si="23"/>
        <v/>
      </c>
      <c r="N79" s="1">
        <f t="shared" si="26"/>
        <v>0</v>
      </c>
      <c r="O79" s="1">
        <f t="shared" si="30"/>
        <v>0</v>
      </c>
      <c r="P79" s="14">
        <f t="shared" si="27"/>
        <v>0</v>
      </c>
      <c r="Q79" s="1">
        <f t="shared" si="28"/>
        <v>0</v>
      </c>
    </row>
    <row r="80" spans="1:17" ht="15" x14ac:dyDescent="0.3">
      <c r="A80" s="1">
        <v>35</v>
      </c>
      <c r="B80" s="10">
        <f>+A80*$B$5</f>
        <v>129.5</v>
      </c>
      <c r="C80" s="10">
        <f>IF(A80&lt;=$B$2,$B$4-(B80*2-2*SQRT(2)*$B$6),0)</f>
        <v>0</v>
      </c>
      <c r="D80" s="1">
        <f t="shared" si="25"/>
        <v>0</v>
      </c>
      <c r="E80" s="1">
        <f t="shared" si="29"/>
        <v>0</v>
      </c>
      <c r="F80" s="1">
        <f t="shared" si="6"/>
        <v>0</v>
      </c>
      <c r="G80" s="1">
        <f t="shared" si="20"/>
        <v>0</v>
      </c>
      <c r="H80" s="1">
        <f t="shared" si="8"/>
        <v>0</v>
      </c>
      <c r="I80" s="1">
        <f t="shared" si="21"/>
        <v>0</v>
      </c>
      <c r="J80" s="1">
        <f t="shared" si="10"/>
        <v>0</v>
      </c>
      <c r="K80" s="1">
        <f t="shared" si="22"/>
        <v>0</v>
      </c>
      <c r="L80" s="1" t="str">
        <f t="shared" si="12"/>
        <v/>
      </c>
      <c r="M80" s="1" t="str">
        <f t="shared" si="23"/>
        <v/>
      </c>
      <c r="N80" s="1">
        <f t="shared" si="26"/>
        <v>0</v>
      </c>
      <c r="O80" s="1">
        <f t="shared" si="30"/>
        <v>0</v>
      </c>
      <c r="P80" s="14">
        <f t="shared" si="27"/>
        <v>0</v>
      </c>
      <c r="Q80" s="1">
        <f t="shared" si="28"/>
        <v>0</v>
      </c>
    </row>
  </sheetData>
  <sheetProtection algorithmName="SHA-512" hashValue="O2ef10Su1CVblL6bXy9zAjRcFGXQ4RX6mkOq9YZ3B6SkkUyBP0OoqvIHRZzbu7l620W/aC8mHNwZwqVrsP5BYw==" saltValue="C2rxuYYRRomRf/bV309V4Q==" spinCount="100000" sheet="1" objects="1" scenarios="1"/>
  <mergeCells count="10">
    <mergeCell ref="N9:O9"/>
    <mergeCell ref="P9:Q9"/>
    <mergeCell ref="A9:A10"/>
    <mergeCell ref="B9:B10"/>
    <mergeCell ref="C9:C10"/>
    <mergeCell ref="F9:G9"/>
    <mergeCell ref="L9:M9"/>
    <mergeCell ref="D9:E9"/>
    <mergeCell ref="H9:I9"/>
    <mergeCell ref="J9:K9"/>
  </mergeCells>
  <phoneticPr fontId="3" type="noConversion"/>
  <pageMargins left="0.75" right="0.75" top="1" bottom="1" header="0" footer="0"/>
  <pageSetup orientation="portrait" horizontalDpi="360" verticalDpi="36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80"/>
  <sheetViews>
    <sheetView workbookViewId="0">
      <selection activeCell="D16" sqref="D16"/>
    </sheetView>
  </sheetViews>
  <sheetFormatPr baseColWidth="10" defaultRowHeight="12.75" x14ac:dyDescent="0.2"/>
  <cols>
    <col min="1" max="1" width="32.140625" bestFit="1" customWidth="1"/>
    <col min="2" max="2" width="13.7109375" customWidth="1"/>
    <col min="3" max="3" width="13.85546875" customWidth="1"/>
    <col min="4" max="4" width="15.85546875" customWidth="1"/>
    <col min="5" max="5" width="16" bestFit="1" customWidth="1"/>
    <col min="9" max="9" width="16.7109375" bestFit="1" customWidth="1"/>
    <col min="10" max="10" width="12.85546875" customWidth="1"/>
    <col min="11" max="11" width="16.7109375" bestFit="1" customWidth="1"/>
    <col min="13" max="13" width="16.7109375" bestFit="1" customWidth="1"/>
    <col min="14" max="14" width="13.140625" customWidth="1"/>
    <col min="15" max="15" width="16.7109375" bestFit="1" customWidth="1"/>
    <col min="16" max="16" width="14.140625" customWidth="1"/>
    <col min="17" max="17" width="16.7109375" bestFit="1" customWidth="1"/>
  </cols>
  <sheetData>
    <row r="1" spans="1:17" ht="15" x14ac:dyDescent="0.3">
      <c r="A1" s="1" t="s">
        <v>95</v>
      </c>
      <c r="B1" s="1"/>
      <c r="C1" s="1"/>
      <c r="D1" s="1" t="s">
        <v>64</v>
      </c>
      <c r="E1" s="1">
        <f>IF(Datos!C21=0,"",Datos!C21)</f>
        <v>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x14ac:dyDescent="0.3">
      <c r="A2" s="1" t="s">
        <v>30</v>
      </c>
      <c r="B2" s="1">
        <f>+'Desperdicios por corte'!H7</f>
        <v>4</v>
      </c>
      <c r="C2" s="1"/>
      <c r="D2" s="1" t="s">
        <v>65</v>
      </c>
      <c r="E2" s="1">
        <f>IF(Datos!C22=0,"",Datos!C22)</f>
        <v>41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 x14ac:dyDescent="0.3">
      <c r="A3" s="1" t="s">
        <v>31</v>
      </c>
      <c r="B3" s="10">
        <f>+'Desperdicios por corte'!G7-'Pañoleta 2'!B2*'Pañoleta 2'!B5</f>
        <v>3.5345237791560677</v>
      </c>
      <c r="C3" s="1" t="s">
        <v>25</v>
      </c>
      <c r="D3" s="1" t="s">
        <v>66</v>
      </c>
      <c r="E3" s="1">
        <f>IF(Datos!C23=0,"",Datos!C23)</f>
        <v>60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" x14ac:dyDescent="0.3">
      <c r="A4" s="1" t="s">
        <v>104</v>
      </c>
      <c r="B4" s="10">
        <f>+Datos!F5-Datos!B16*SQRT(2)</f>
        <v>185.96908345206199</v>
      </c>
      <c r="C4" s="1" t="s">
        <v>25</v>
      </c>
      <c r="D4" s="1" t="s">
        <v>67</v>
      </c>
      <c r="E4" s="1">
        <f>IF(Datos!C24=0,"",Datos!C24)</f>
        <v>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 x14ac:dyDescent="0.3">
      <c r="A5" s="1" t="s">
        <v>80</v>
      </c>
      <c r="B5" s="1">
        <f>+Datos!B8+Datos!B15</f>
        <v>3.7</v>
      </c>
      <c r="C5" s="1" t="s">
        <v>25</v>
      </c>
      <c r="D5" s="1" t="s">
        <v>68</v>
      </c>
      <c r="E5" s="1" t="str">
        <f>IF(Datos!C25=0,"",Datos!C25)</f>
        <v/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 x14ac:dyDescent="0.3">
      <c r="A6" s="1" t="s">
        <v>88</v>
      </c>
      <c r="B6" s="1">
        <f>+Datos!B16</f>
        <v>0.5</v>
      </c>
      <c r="C6" s="1" t="s">
        <v>25</v>
      </c>
      <c r="D6" s="1" t="s">
        <v>81</v>
      </c>
      <c r="E6" s="10">
        <f>AVERAGE(E1:E5)</f>
        <v>50.5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 x14ac:dyDescent="0.3">
      <c r="A7" s="1" t="s">
        <v>94</v>
      </c>
      <c r="B7" s="7">
        <f>SUM(P11:P80)</f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x14ac:dyDescent="0.3">
      <c r="A8" s="1" t="s">
        <v>89</v>
      </c>
      <c r="B8" s="10">
        <f>SUM(Q11:Q80)</f>
        <v>940.08243509051749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x14ac:dyDescent="0.3">
      <c r="A9" s="39" t="s">
        <v>27</v>
      </c>
      <c r="B9" s="39" t="s">
        <v>29</v>
      </c>
      <c r="C9" s="39" t="s">
        <v>28</v>
      </c>
      <c r="D9" s="38" t="s">
        <v>82</v>
      </c>
      <c r="E9" s="38"/>
      <c r="F9" s="38" t="s">
        <v>83</v>
      </c>
      <c r="G9" s="38"/>
      <c r="H9" s="38" t="s">
        <v>84</v>
      </c>
      <c r="I9" s="38"/>
      <c r="J9" s="38" t="s">
        <v>85</v>
      </c>
      <c r="K9" s="38"/>
      <c r="L9" s="38" t="s">
        <v>86</v>
      </c>
      <c r="M9" s="38"/>
      <c r="N9" s="38" t="s">
        <v>87</v>
      </c>
      <c r="O9" s="38"/>
      <c r="P9" s="38" t="s">
        <v>54</v>
      </c>
      <c r="Q9" s="38"/>
    </row>
    <row r="10" spans="1:17" ht="15" x14ac:dyDescent="0.3">
      <c r="A10" s="39"/>
      <c r="B10" s="39"/>
      <c r="C10" s="39"/>
      <c r="D10" s="12" t="s">
        <v>93</v>
      </c>
      <c r="E10" s="12" t="s">
        <v>55</v>
      </c>
      <c r="F10" s="12" t="s">
        <v>93</v>
      </c>
      <c r="G10" s="12" t="s">
        <v>55</v>
      </c>
      <c r="H10" s="12" t="s">
        <v>93</v>
      </c>
      <c r="I10" s="12" t="s">
        <v>55</v>
      </c>
      <c r="J10" s="12" t="s">
        <v>93</v>
      </c>
      <c r="K10" s="12" t="s">
        <v>55</v>
      </c>
      <c r="L10" s="12" t="s">
        <v>93</v>
      </c>
      <c r="M10" s="12" t="s">
        <v>55</v>
      </c>
      <c r="N10" s="12" t="s">
        <v>93</v>
      </c>
      <c r="O10" s="12" t="s">
        <v>55</v>
      </c>
      <c r="P10" s="12" t="s">
        <v>93</v>
      </c>
      <c r="Q10" s="12" t="s">
        <v>55</v>
      </c>
    </row>
    <row r="11" spans="1:17" ht="15" x14ac:dyDescent="0.3">
      <c r="A11" s="1">
        <v>1</v>
      </c>
      <c r="B11" s="10">
        <f>+A11*$B$5+100/SQRT(2)</f>
        <v>74.410678118654744</v>
      </c>
      <c r="C11" s="10">
        <f>IF(A11&lt;=$B$2,(B11-$B$5)*2-2*SQRT(2)*$B$6,0)</f>
        <v>140.00714267493638</v>
      </c>
      <c r="D11" s="1">
        <f t="shared" ref="D11:D79" si="0">IF($E$1="","",+INT($C11/$E$1))</f>
        <v>3</v>
      </c>
      <c r="E11" s="1">
        <f t="shared" ref="E11:E75" si="1">IF($E$1="","",IF($C11=0,0,+($C11-D11*$E$1)*$B$5+$B$5*$B$5))</f>
        <v>76.616427897264586</v>
      </c>
      <c r="F11" s="1">
        <f>IF($E$2="","",+INT($C11/$E$2))</f>
        <v>3</v>
      </c>
      <c r="G11" s="1">
        <f t="shared" ref="G11:G75" si="2">IF($E$2="","",IF($C11=0,0,+($C11-F11*$E$2)*$B$5+$B$5*$B$5))</f>
        <v>76.616427897264586</v>
      </c>
      <c r="H11" s="1">
        <f>IF($E$3="","",+INT($C11/$E$3))</f>
        <v>2</v>
      </c>
      <c r="I11" s="1">
        <f t="shared" ref="I11:I75" si="3">IF($E$3="","",IF($C11=0,0,+($C11-H11*$E$3)*$B$5+$B$5*$B$5))</f>
        <v>87.716427897264595</v>
      </c>
      <c r="J11" s="1">
        <f>IF($E$4="","",+INT($C11/$E$4))</f>
        <v>2</v>
      </c>
      <c r="K11" s="1">
        <f t="shared" ref="K11:K75" si="4">IF($E$4="","",IF($C11=0,0,+($C11-J11*$E$4)*$B$5+$B$5*$B$5))</f>
        <v>87.716427897264595</v>
      </c>
      <c r="L11" s="1" t="str">
        <f>IF($E$5="","",+INT($C11/$E$5))</f>
        <v/>
      </c>
      <c r="M11" s="1" t="str">
        <f t="shared" ref="M11:M75" si="5">IF($E$5="","",IF($C11=0,0,+($C11-L11*$E$5)*$B$5+$B$5*$B$5))</f>
        <v/>
      </c>
      <c r="N11" s="1">
        <f>IF($E$6="","",+INT($C11/$E$6))</f>
        <v>2</v>
      </c>
      <c r="O11" s="1">
        <f t="shared" ref="O11:O75" si="6">IF($E$6="","",IF($C11=0,0,+($C11-N11*$E$6)*$B$5+$B$5*$B$5))</f>
        <v>158.01642789726461</v>
      </c>
      <c r="P11" s="14">
        <f>ROUNDDOWN(AVERAGE(D11,F11,H11,J11,L11,N11),0)</f>
        <v>2</v>
      </c>
      <c r="Q11" s="1">
        <f>AVERAGE(E11,G11,I11,K11,M11,O11)</f>
        <v>97.336427897264599</v>
      </c>
    </row>
    <row r="12" spans="1:17" ht="15" x14ac:dyDescent="0.3">
      <c r="A12" s="1">
        <v>1</v>
      </c>
      <c r="B12" s="10">
        <f t="shared" ref="B12:B79" si="7">+A12*$B$5+100/SQRT(2)</f>
        <v>74.410678118654744</v>
      </c>
      <c r="C12" s="10">
        <f>IF(A12&lt;=$B$2,$B$4-(B12*2-2*SQRT(2)*$B$6),0)</f>
        <v>38.561940777125614</v>
      </c>
      <c r="D12" s="1">
        <f t="shared" si="0"/>
        <v>0</v>
      </c>
      <c r="E12" s="1">
        <f t="shared" si="1"/>
        <v>156.36918087536478</v>
      </c>
      <c r="F12" s="1">
        <f t="shared" ref="F12:F80" si="8">IF($E$2="","",+INT($C12/$E$2))</f>
        <v>0</v>
      </c>
      <c r="G12" s="1">
        <f t="shared" si="2"/>
        <v>156.36918087536478</v>
      </c>
      <c r="H12" s="1">
        <f t="shared" ref="H12:H80" si="9">IF($E$3="","",+INT($C12/$E$3))</f>
        <v>0</v>
      </c>
      <c r="I12" s="1">
        <f t="shared" si="3"/>
        <v>156.36918087536478</v>
      </c>
      <c r="J12" s="1">
        <f t="shared" ref="J12:J80" si="10">IF($E$4="","",+INT($C12/$E$4))</f>
        <v>0</v>
      </c>
      <c r="K12" s="1">
        <f t="shared" si="4"/>
        <v>156.36918087536478</v>
      </c>
      <c r="L12" s="1" t="str">
        <f t="shared" ref="L12:L80" si="11">IF($E$5="","",+INT($C12/$E$5))</f>
        <v/>
      </c>
      <c r="M12" s="1" t="str">
        <f t="shared" si="5"/>
        <v/>
      </c>
      <c r="N12" s="1">
        <f t="shared" ref="N12:N80" si="12">IF($E$6="","",+INT($C12/$E$6))</f>
        <v>0</v>
      </c>
      <c r="O12" s="1">
        <f t="shared" si="6"/>
        <v>156.36918087536478</v>
      </c>
      <c r="P12" s="14">
        <f>ROUNDDOWN(AVERAGE(D12,F12,H12,J12,L12,N12),0)</f>
        <v>0</v>
      </c>
      <c r="Q12" s="1">
        <f>AVERAGE(E12,G12,I12,K12,M12,O12)</f>
        <v>156.36918087536478</v>
      </c>
    </row>
    <row r="13" spans="1:17" ht="15" x14ac:dyDescent="0.3">
      <c r="A13" s="1">
        <v>2</v>
      </c>
      <c r="B13" s="10">
        <f t="shared" si="7"/>
        <v>78.110678118654747</v>
      </c>
      <c r="C13" s="10">
        <f>IF(A13&lt;=$B$2,(B13-$B$5)*2-2*SQRT(2)*$B$6,0)</f>
        <v>147.40714267493638</v>
      </c>
      <c r="D13" s="1">
        <f t="shared" si="0"/>
        <v>3</v>
      </c>
      <c r="E13" s="1">
        <f t="shared" si="1"/>
        <v>103.99642789726461</v>
      </c>
      <c r="F13" s="1">
        <f>IF($E$2="","",+INT($C13/$E$2))</f>
        <v>3</v>
      </c>
      <c r="G13" s="1">
        <f t="shared" si="2"/>
        <v>103.99642789726461</v>
      </c>
      <c r="H13" s="1">
        <f>IF($E$3="","",+INT($C13/$E$3))</f>
        <v>2</v>
      </c>
      <c r="I13" s="1">
        <f t="shared" si="3"/>
        <v>115.09642789726462</v>
      </c>
      <c r="J13" s="1">
        <f>IF($E$4="","",+INT($C13/$E$4))</f>
        <v>2</v>
      </c>
      <c r="K13" s="1">
        <f t="shared" si="4"/>
        <v>115.09642789726462</v>
      </c>
      <c r="L13" s="1" t="str">
        <f>IF($E$5="","",+INT($C13/$E$5))</f>
        <v/>
      </c>
      <c r="M13" s="1" t="str">
        <f t="shared" si="5"/>
        <v/>
      </c>
      <c r="N13" s="1">
        <f>IF($E$6="","",+INT($C13/$E$6))</f>
        <v>2</v>
      </c>
      <c r="O13" s="1">
        <f t="shared" si="6"/>
        <v>185.3964278972646</v>
      </c>
      <c r="P13" s="14">
        <f t="shared" ref="P13:P75" si="13">ROUNDDOWN(AVERAGE(D13,F13,H13,J13,L13,N13),0)</f>
        <v>2</v>
      </c>
      <c r="Q13" s="1">
        <f t="shared" ref="Q13:Q75" si="14">AVERAGE(E13,G13,I13,K13,M13,O13)</f>
        <v>124.71642789726461</v>
      </c>
    </row>
    <row r="14" spans="1:17" ht="15" x14ac:dyDescent="0.3">
      <c r="A14" s="1">
        <v>2</v>
      </c>
      <c r="B14" s="10">
        <f t="shared" si="7"/>
        <v>78.110678118654747</v>
      </c>
      <c r="C14" s="10">
        <f>IF(A14&lt;=$B$2,$B$4-(B14*2-2*SQRT(2)*$B$6),0)</f>
        <v>31.161940777125608</v>
      </c>
      <c r="D14" s="1">
        <f t="shared" si="0"/>
        <v>0</v>
      </c>
      <c r="E14" s="1">
        <f t="shared" si="1"/>
        <v>128.98918087536475</v>
      </c>
      <c r="F14" s="1">
        <f t="shared" si="8"/>
        <v>0</v>
      </c>
      <c r="G14" s="1">
        <f t="shared" si="2"/>
        <v>128.98918087536475</v>
      </c>
      <c r="H14" s="1">
        <f t="shared" si="9"/>
        <v>0</v>
      </c>
      <c r="I14" s="1">
        <f t="shared" si="3"/>
        <v>128.98918087536475</v>
      </c>
      <c r="J14" s="1">
        <f t="shared" si="10"/>
        <v>0</v>
      </c>
      <c r="K14" s="1">
        <f t="shared" si="4"/>
        <v>128.98918087536475</v>
      </c>
      <c r="L14" s="1" t="str">
        <f t="shared" si="11"/>
        <v/>
      </c>
      <c r="M14" s="1" t="str">
        <f t="shared" si="5"/>
        <v/>
      </c>
      <c r="N14" s="1">
        <f t="shared" si="12"/>
        <v>0</v>
      </c>
      <c r="O14" s="1">
        <f t="shared" si="6"/>
        <v>128.98918087536475</v>
      </c>
      <c r="P14" s="14">
        <f t="shared" si="13"/>
        <v>0</v>
      </c>
      <c r="Q14" s="1">
        <f t="shared" si="14"/>
        <v>128.98918087536475</v>
      </c>
    </row>
    <row r="15" spans="1:17" ht="15" x14ac:dyDescent="0.3">
      <c r="A15" s="1">
        <v>3</v>
      </c>
      <c r="B15" s="10">
        <f t="shared" si="7"/>
        <v>81.810678118654749</v>
      </c>
      <c r="C15" s="10">
        <f>IF(A15&lt;=$B$2,(B15-$B$5)*2-2*SQRT(2)*$B$6,0)</f>
        <v>154.80714267493639</v>
      </c>
      <c r="D15" s="1">
        <f t="shared" si="0"/>
        <v>3</v>
      </c>
      <c r="E15" s="1">
        <f t="shared" si="1"/>
        <v>131.37642789726465</v>
      </c>
      <c r="F15" s="1">
        <f>IF($E$2="","",+INT($C15/$E$2))</f>
        <v>3</v>
      </c>
      <c r="G15" s="1">
        <f t="shared" si="2"/>
        <v>131.37642789726465</v>
      </c>
      <c r="H15" s="1">
        <f>IF($E$3="","",+INT($C15/$E$3))</f>
        <v>2</v>
      </c>
      <c r="I15" s="1">
        <f t="shared" si="3"/>
        <v>142.47642789726464</v>
      </c>
      <c r="J15" s="1">
        <f>IF($E$4="","",+INT($C15/$E$4))</f>
        <v>2</v>
      </c>
      <c r="K15" s="1">
        <f t="shared" si="4"/>
        <v>142.47642789726464</v>
      </c>
      <c r="L15" s="1" t="str">
        <f>IF($E$5="","",+INT($C15/$E$5))</f>
        <v/>
      </c>
      <c r="M15" s="1" t="str">
        <f t="shared" si="5"/>
        <v/>
      </c>
      <c r="N15" s="1">
        <f>IF($E$6="","",+INT($C15/$E$6))</f>
        <v>3</v>
      </c>
      <c r="O15" s="1">
        <f t="shared" si="6"/>
        <v>25.926427897264631</v>
      </c>
      <c r="P15" s="14">
        <f t="shared" si="13"/>
        <v>2</v>
      </c>
      <c r="Q15" s="1">
        <f t="shared" si="14"/>
        <v>114.72642789726464</v>
      </c>
    </row>
    <row r="16" spans="1:17" ht="15" x14ac:dyDescent="0.3">
      <c r="A16" s="1">
        <v>3</v>
      </c>
      <c r="B16" s="10">
        <f t="shared" si="7"/>
        <v>81.810678118654749</v>
      </c>
      <c r="C16" s="10">
        <f>IF(A16&lt;=$B$2,$B$4-(B16*2-2*SQRT(2)*$B$6),0)</f>
        <v>23.761940777125602</v>
      </c>
      <c r="D16" s="1">
        <f t="shared" si="0"/>
        <v>0</v>
      </c>
      <c r="E16" s="1">
        <f t="shared" si="1"/>
        <v>101.60918087536473</v>
      </c>
      <c r="F16" s="1">
        <f t="shared" si="8"/>
        <v>0</v>
      </c>
      <c r="G16" s="1">
        <f t="shared" si="2"/>
        <v>101.60918087536473</v>
      </c>
      <c r="H16" s="1">
        <f t="shared" si="9"/>
        <v>0</v>
      </c>
      <c r="I16" s="1">
        <f t="shared" si="3"/>
        <v>101.60918087536473</v>
      </c>
      <c r="J16" s="1">
        <f t="shared" si="10"/>
        <v>0</v>
      </c>
      <c r="K16" s="1">
        <f t="shared" si="4"/>
        <v>101.60918087536473</v>
      </c>
      <c r="L16" s="1" t="str">
        <f t="shared" si="11"/>
        <v/>
      </c>
      <c r="M16" s="1" t="str">
        <f t="shared" si="5"/>
        <v/>
      </c>
      <c r="N16" s="1">
        <f t="shared" si="12"/>
        <v>0</v>
      </c>
      <c r="O16" s="1">
        <f t="shared" si="6"/>
        <v>101.60918087536473</v>
      </c>
      <c r="P16" s="14">
        <f t="shared" si="13"/>
        <v>0</v>
      </c>
      <c r="Q16" s="1">
        <f t="shared" si="14"/>
        <v>101.60918087536473</v>
      </c>
    </row>
    <row r="17" spans="1:17" ht="15" x14ac:dyDescent="0.3">
      <c r="A17" s="1">
        <v>4</v>
      </c>
      <c r="B17" s="10">
        <f t="shared" si="7"/>
        <v>85.510678118654738</v>
      </c>
      <c r="C17" s="10">
        <f>IF(A17&lt;=$B$2,(B17-$B$5)*2-2*SQRT(2)*$B$6,0)</f>
        <v>162.20714267493636</v>
      </c>
      <c r="D17" s="1">
        <f t="shared" si="0"/>
        <v>3</v>
      </c>
      <c r="E17" s="1">
        <f t="shared" si="1"/>
        <v>158.75642789726456</v>
      </c>
      <c r="F17" s="1">
        <f>IF($E$2="","",+INT($C17/$E$2))</f>
        <v>3</v>
      </c>
      <c r="G17" s="1">
        <f t="shared" si="2"/>
        <v>158.75642789726456</v>
      </c>
      <c r="H17" s="1">
        <f>IF($E$3="","",+INT($C17/$E$3))</f>
        <v>2</v>
      </c>
      <c r="I17" s="1">
        <f t="shared" si="3"/>
        <v>169.85642789726455</v>
      </c>
      <c r="J17" s="1">
        <f>IF($E$4="","",+INT($C17/$E$4))</f>
        <v>2</v>
      </c>
      <c r="K17" s="1">
        <f t="shared" si="4"/>
        <v>169.85642789726455</v>
      </c>
      <c r="L17" s="1" t="str">
        <f>IF($E$5="","",+INT($C17/$E$5))</f>
        <v/>
      </c>
      <c r="M17" s="1" t="str">
        <f t="shared" si="5"/>
        <v/>
      </c>
      <c r="N17" s="1">
        <f>IF($E$6="","",+INT($C17/$E$6))</f>
        <v>3</v>
      </c>
      <c r="O17" s="1">
        <f t="shared" si="6"/>
        <v>53.306427897264555</v>
      </c>
      <c r="P17" s="14">
        <f t="shared" si="13"/>
        <v>2</v>
      </c>
      <c r="Q17" s="1">
        <f t="shared" si="14"/>
        <v>142.10642789726455</v>
      </c>
    </row>
    <row r="18" spans="1:17" ht="15" x14ac:dyDescent="0.3">
      <c r="A18" s="1">
        <v>4</v>
      </c>
      <c r="B18" s="10">
        <f t="shared" si="7"/>
        <v>85.510678118654738</v>
      </c>
      <c r="C18" s="10">
        <f>IF(A18&lt;=$B$2,$B$4-(B18*2-2*SQRT(2)*$B$6),0)</f>
        <v>16.361940777125625</v>
      </c>
      <c r="D18" s="1">
        <f t="shared" si="0"/>
        <v>0</v>
      </c>
      <c r="E18" s="1">
        <f t="shared" si="1"/>
        <v>74.229180875364818</v>
      </c>
      <c r="F18" s="1">
        <f t="shared" si="8"/>
        <v>0</v>
      </c>
      <c r="G18" s="1">
        <f t="shared" si="2"/>
        <v>74.229180875364818</v>
      </c>
      <c r="H18" s="1">
        <f t="shared" si="9"/>
        <v>0</v>
      </c>
      <c r="I18" s="1">
        <f t="shared" si="3"/>
        <v>74.229180875364818</v>
      </c>
      <c r="J18" s="1">
        <f t="shared" si="10"/>
        <v>0</v>
      </c>
      <c r="K18" s="1">
        <f t="shared" si="4"/>
        <v>74.229180875364818</v>
      </c>
      <c r="L18" s="1" t="str">
        <f t="shared" si="11"/>
        <v/>
      </c>
      <c r="M18" s="1" t="str">
        <f t="shared" si="5"/>
        <v/>
      </c>
      <c r="N18" s="1">
        <f t="shared" si="12"/>
        <v>0</v>
      </c>
      <c r="O18" s="1">
        <f t="shared" si="6"/>
        <v>74.229180875364818</v>
      </c>
      <c r="P18" s="14">
        <f t="shared" si="13"/>
        <v>0</v>
      </c>
      <c r="Q18" s="1">
        <f t="shared" si="14"/>
        <v>74.229180875364818</v>
      </c>
    </row>
    <row r="19" spans="1:17" ht="15" x14ac:dyDescent="0.3">
      <c r="A19" s="1">
        <v>5</v>
      </c>
      <c r="B19" s="10">
        <f t="shared" si="7"/>
        <v>89.210678118654741</v>
      </c>
      <c r="C19" s="10">
        <f>IF(A19&lt;=$B$2,(B19-$B$5)*2-2*SQRT(2)*$B$6,0)</f>
        <v>0</v>
      </c>
      <c r="D19" s="1">
        <f t="shared" si="0"/>
        <v>0</v>
      </c>
      <c r="E19" s="1">
        <f t="shared" si="1"/>
        <v>0</v>
      </c>
      <c r="F19" s="1">
        <f>IF($E$2="","",+INT($C19/$E$2))</f>
        <v>0</v>
      </c>
      <c r="G19" s="1">
        <f t="shared" si="2"/>
        <v>0</v>
      </c>
      <c r="H19" s="1">
        <f>IF($E$3="","",+INT($C19/$E$3))</f>
        <v>0</v>
      </c>
      <c r="I19" s="1">
        <f t="shared" si="3"/>
        <v>0</v>
      </c>
      <c r="J19" s="1">
        <f>IF($E$4="","",+INT($C19/$E$4))</f>
        <v>0</v>
      </c>
      <c r="K19" s="1">
        <f t="shared" si="4"/>
        <v>0</v>
      </c>
      <c r="L19" s="1" t="str">
        <f>IF($E$5="","",+INT($C19/$E$5))</f>
        <v/>
      </c>
      <c r="M19" s="1" t="str">
        <f t="shared" si="5"/>
        <v/>
      </c>
      <c r="N19" s="1">
        <f>IF($E$6="","",+INT($C19/$E$6))</f>
        <v>0</v>
      </c>
      <c r="O19" s="1">
        <f t="shared" si="6"/>
        <v>0</v>
      </c>
      <c r="P19" s="14">
        <f t="shared" si="13"/>
        <v>0</v>
      </c>
      <c r="Q19" s="1">
        <f t="shared" si="14"/>
        <v>0</v>
      </c>
    </row>
    <row r="20" spans="1:17" ht="15" x14ac:dyDescent="0.3">
      <c r="A20" s="1">
        <v>5</v>
      </c>
      <c r="B20" s="10">
        <f t="shared" si="7"/>
        <v>89.210678118654741</v>
      </c>
      <c r="C20" s="10">
        <f>IF(A20&lt;=$B$2,$B$4-(B20*2-2*SQRT(2)*$B$6),0)</f>
        <v>0</v>
      </c>
      <c r="D20" s="1">
        <f t="shared" si="0"/>
        <v>0</v>
      </c>
      <c r="E20" s="1">
        <f t="shared" si="1"/>
        <v>0</v>
      </c>
      <c r="F20" s="1">
        <f t="shared" si="8"/>
        <v>0</v>
      </c>
      <c r="G20" s="1">
        <f t="shared" si="2"/>
        <v>0</v>
      </c>
      <c r="H20" s="1">
        <f t="shared" si="9"/>
        <v>0</v>
      </c>
      <c r="I20" s="1">
        <f t="shared" si="3"/>
        <v>0</v>
      </c>
      <c r="J20" s="1">
        <f t="shared" si="10"/>
        <v>0</v>
      </c>
      <c r="K20" s="1">
        <f t="shared" si="4"/>
        <v>0</v>
      </c>
      <c r="L20" s="1" t="str">
        <f t="shared" si="11"/>
        <v/>
      </c>
      <c r="M20" s="1" t="str">
        <f t="shared" si="5"/>
        <v/>
      </c>
      <c r="N20" s="1">
        <f t="shared" si="12"/>
        <v>0</v>
      </c>
      <c r="O20" s="1">
        <f t="shared" si="6"/>
        <v>0</v>
      </c>
      <c r="P20" s="14">
        <f t="shared" si="13"/>
        <v>0</v>
      </c>
      <c r="Q20" s="1">
        <f t="shared" si="14"/>
        <v>0</v>
      </c>
    </row>
    <row r="21" spans="1:17" ht="15" x14ac:dyDescent="0.3">
      <c r="A21" s="1">
        <v>6</v>
      </c>
      <c r="B21" s="10">
        <f t="shared" si="7"/>
        <v>92.910678118654744</v>
      </c>
      <c r="C21" s="10">
        <f>IF(A21&lt;=$B$2,(B21-$B$5)*2-2*SQRT(2)*$B$6,0)</f>
        <v>0</v>
      </c>
      <c r="D21" s="1">
        <f t="shared" si="0"/>
        <v>0</v>
      </c>
      <c r="E21" s="1">
        <f t="shared" si="1"/>
        <v>0</v>
      </c>
      <c r="F21" s="1">
        <f>IF($E$2="","",+INT($C21/$E$2))</f>
        <v>0</v>
      </c>
      <c r="G21" s="1">
        <f t="shared" si="2"/>
        <v>0</v>
      </c>
      <c r="H21" s="1">
        <f>IF($E$3="","",+INT($C21/$E$3))</f>
        <v>0</v>
      </c>
      <c r="I21" s="1">
        <f t="shared" si="3"/>
        <v>0</v>
      </c>
      <c r="J21" s="1">
        <f>IF($E$4="","",+INT($C21/$E$4))</f>
        <v>0</v>
      </c>
      <c r="K21" s="1">
        <f t="shared" si="4"/>
        <v>0</v>
      </c>
      <c r="L21" s="1" t="str">
        <f>IF($E$5="","",+INT($C21/$E$5))</f>
        <v/>
      </c>
      <c r="M21" s="1" t="str">
        <f t="shared" si="5"/>
        <v/>
      </c>
      <c r="N21" s="1">
        <f>IF($E$6="","",+INT($C21/$E$6))</f>
        <v>0</v>
      </c>
      <c r="O21" s="1">
        <f t="shared" si="6"/>
        <v>0</v>
      </c>
      <c r="P21" s="14">
        <f t="shared" si="13"/>
        <v>0</v>
      </c>
      <c r="Q21" s="1">
        <f t="shared" si="14"/>
        <v>0</v>
      </c>
    </row>
    <row r="22" spans="1:17" ht="15" x14ac:dyDescent="0.3">
      <c r="A22" s="1">
        <v>6</v>
      </c>
      <c r="B22" s="10">
        <f t="shared" si="7"/>
        <v>92.910678118654744</v>
      </c>
      <c r="C22" s="10">
        <f>IF(A22&lt;=$B$2,$B$4-(B22*2-2*SQRT(2)*$B$6),0)</f>
        <v>0</v>
      </c>
      <c r="D22" s="1">
        <f t="shared" si="0"/>
        <v>0</v>
      </c>
      <c r="E22" s="1">
        <f t="shared" si="1"/>
        <v>0</v>
      </c>
      <c r="F22" s="1">
        <f t="shared" si="8"/>
        <v>0</v>
      </c>
      <c r="G22" s="1">
        <f t="shared" si="2"/>
        <v>0</v>
      </c>
      <c r="H22" s="1">
        <f t="shared" si="9"/>
        <v>0</v>
      </c>
      <c r="I22" s="1">
        <f t="shared" si="3"/>
        <v>0</v>
      </c>
      <c r="J22" s="1">
        <f t="shared" si="10"/>
        <v>0</v>
      </c>
      <c r="K22" s="1">
        <f t="shared" si="4"/>
        <v>0</v>
      </c>
      <c r="L22" s="1" t="str">
        <f t="shared" si="11"/>
        <v/>
      </c>
      <c r="M22" s="1" t="str">
        <f t="shared" si="5"/>
        <v/>
      </c>
      <c r="N22" s="1">
        <f t="shared" si="12"/>
        <v>0</v>
      </c>
      <c r="O22" s="1">
        <f t="shared" si="6"/>
        <v>0</v>
      </c>
      <c r="P22" s="14">
        <f t="shared" si="13"/>
        <v>0</v>
      </c>
      <c r="Q22" s="1">
        <f t="shared" si="14"/>
        <v>0</v>
      </c>
    </row>
    <row r="23" spans="1:17" ht="15" x14ac:dyDescent="0.3">
      <c r="A23" s="1">
        <v>7</v>
      </c>
      <c r="B23" s="10">
        <f t="shared" si="7"/>
        <v>96.610678118654747</v>
      </c>
      <c r="C23" s="10">
        <f>IF(A23&lt;=$B$2,(B23-$B$5)*2-2*SQRT(2)*$B$6,0)</f>
        <v>0</v>
      </c>
      <c r="D23" s="1">
        <f t="shared" si="0"/>
        <v>0</v>
      </c>
      <c r="E23" s="1">
        <f t="shared" si="1"/>
        <v>0</v>
      </c>
      <c r="F23" s="1">
        <f>IF($E$2="","",+INT($C23/$E$2))</f>
        <v>0</v>
      </c>
      <c r="G23" s="1">
        <f t="shared" si="2"/>
        <v>0</v>
      </c>
      <c r="H23" s="1">
        <f>IF($E$3="","",+INT($C23/$E$3))</f>
        <v>0</v>
      </c>
      <c r="I23" s="1">
        <f t="shared" si="3"/>
        <v>0</v>
      </c>
      <c r="J23" s="1">
        <f>IF($E$4="","",+INT($C23/$E$4))</f>
        <v>0</v>
      </c>
      <c r="K23" s="1">
        <f t="shared" si="4"/>
        <v>0</v>
      </c>
      <c r="L23" s="1" t="str">
        <f>IF($E$5="","",+INT($C23/$E$5))</f>
        <v/>
      </c>
      <c r="M23" s="1" t="str">
        <f t="shared" si="5"/>
        <v/>
      </c>
      <c r="N23" s="1">
        <f>IF($E$6="","",+INT($C23/$E$6))</f>
        <v>0</v>
      </c>
      <c r="O23" s="1">
        <f t="shared" si="6"/>
        <v>0</v>
      </c>
      <c r="P23" s="14">
        <f t="shared" si="13"/>
        <v>0</v>
      </c>
      <c r="Q23" s="1">
        <f t="shared" si="14"/>
        <v>0</v>
      </c>
    </row>
    <row r="24" spans="1:17" ht="15" x14ac:dyDescent="0.3">
      <c r="A24" s="1">
        <v>7</v>
      </c>
      <c r="B24" s="10">
        <f t="shared" si="7"/>
        <v>96.610678118654747</v>
      </c>
      <c r="C24" s="10">
        <f>IF(A24&lt;=$B$2,$B$4-(B24*2-2*SQRT(2)*$B$6),0)</f>
        <v>0</v>
      </c>
      <c r="D24" s="1">
        <f t="shared" si="0"/>
        <v>0</v>
      </c>
      <c r="E24" s="1">
        <f t="shared" si="1"/>
        <v>0</v>
      </c>
      <c r="F24" s="1">
        <f t="shared" si="8"/>
        <v>0</v>
      </c>
      <c r="G24" s="1">
        <f t="shared" si="2"/>
        <v>0</v>
      </c>
      <c r="H24" s="1">
        <f t="shared" si="9"/>
        <v>0</v>
      </c>
      <c r="I24" s="1">
        <f t="shared" si="3"/>
        <v>0</v>
      </c>
      <c r="J24" s="1">
        <f t="shared" si="10"/>
        <v>0</v>
      </c>
      <c r="K24" s="1">
        <f t="shared" si="4"/>
        <v>0</v>
      </c>
      <c r="L24" s="1" t="str">
        <f t="shared" si="11"/>
        <v/>
      </c>
      <c r="M24" s="1" t="str">
        <f t="shared" si="5"/>
        <v/>
      </c>
      <c r="N24" s="1">
        <f t="shared" si="12"/>
        <v>0</v>
      </c>
      <c r="O24" s="1">
        <f t="shared" si="6"/>
        <v>0</v>
      </c>
      <c r="P24" s="14">
        <f t="shared" si="13"/>
        <v>0</v>
      </c>
      <c r="Q24" s="1">
        <f t="shared" si="14"/>
        <v>0</v>
      </c>
    </row>
    <row r="25" spans="1:17" ht="15" x14ac:dyDescent="0.3">
      <c r="A25" s="1">
        <v>8</v>
      </c>
      <c r="B25" s="10">
        <f t="shared" si="7"/>
        <v>100.31067811865475</v>
      </c>
      <c r="C25" s="10">
        <f>IF(A25&lt;=$B$2,(B25-$B$5)*2-2*SQRT(2)*$B$6,0)</f>
        <v>0</v>
      </c>
      <c r="D25" s="1">
        <f t="shared" si="0"/>
        <v>0</v>
      </c>
      <c r="E25" s="1">
        <f t="shared" si="1"/>
        <v>0</v>
      </c>
      <c r="F25" s="1">
        <f>IF($E$2="","",+INT($C25/$E$2))</f>
        <v>0</v>
      </c>
      <c r="G25" s="1">
        <f t="shared" si="2"/>
        <v>0</v>
      </c>
      <c r="H25" s="1">
        <f>IF($E$3="","",+INT($C25/$E$3))</f>
        <v>0</v>
      </c>
      <c r="I25" s="1">
        <f t="shared" si="3"/>
        <v>0</v>
      </c>
      <c r="J25" s="1">
        <f>IF($E$4="","",+INT($C25/$E$4))</f>
        <v>0</v>
      </c>
      <c r="K25" s="1">
        <f t="shared" si="4"/>
        <v>0</v>
      </c>
      <c r="L25" s="1" t="str">
        <f>IF($E$5="","",+INT($C25/$E$5))</f>
        <v/>
      </c>
      <c r="M25" s="1" t="str">
        <f t="shared" si="5"/>
        <v/>
      </c>
      <c r="N25" s="1">
        <f>IF($E$6="","",+INT($C25/$E$6))</f>
        <v>0</v>
      </c>
      <c r="O25" s="1">
        <f t="shared" si="6"/>
        <v>0</v>
      </c>
      <c r="P25" s="14">
        <f t="shared" si="13"/>
        <v>0</v>
      </c>
      <c r="Q25" s="1">
        <f t="shared" si="14"/>
        <v>0</v>
      </c>
    </row>
    <row r="26" spans="1:17" ht="15" x14ac:dyDescent="0.3">
      <c r="A26" s="1">
        <v>8</v>
      </c>
      <c r="B26" s="10">
        <f t="shared" si="7"/>
        <v>100.31067811865475</v>
      </c>
      <c r="C26" s="10">
        <f>IF(A26&lt;=$B$2,$B$4-(B26*2-2*SQRT(2)*$B$6),0)</f>
        <v>0</v>
      </c>
      <c r="D26" s="1">
        <f t="shared" si="0"/>
        <v>0</v>
      </c>
      <c r="E26" s="1">
        <f t="shared" si="1"/>
        <v>0</v>
      </c>
      <c r="F26" s="1">
        <f t="shared" si="8"/>
        <v>0</v>
      </c>
      <c r="G26" s="1">
        <f t="shared" si="2"/>
        <v>0</v>
      </c>
      <c r="H26" s="1">
        <f t="shared" si="9"/>
        <v>0</v>
      </c>
      <c r="I26" s="1">
        <f t="shared" si="3"/>
        <v>0</v>
      </c>
      <c r="J26" s="1">
        <f t="shared" si="10"/>
        <v>0</v>
      </c>
      <c r="K26" s="1">
        <f t="shared" si="4"/>
        <v>0</v>
      </c>
      <c r="L26" s="1" t="str">
        <f t="shared" si="11"/>
        <v/>
      </c>
      <c r="M26" s="1" t="str">
        <f t="shared" si="5"/>
        <v/>
      </c>
      <c r="N26" s="1">
        <f t="shared" si="12"/>
        <v>0</v>
      </c>
      <c r="O26" s="1">
        <f t="shared" si="6"/>
        <v>0</v>
      </c>
      <c r="P26" s="14">
        <f t="shared" si="13"/>
        <v>0</v>
      </c>
      <c r="Q26" s="1">
        <f t="shared" si="14"/>
        <v>0</v>
      </c>
    </row>
    <row r="27" spans="1:17" ht="15" x14ac:dyDescent="0.3">
      <c r="A27" s="1">
        <v>9</v>
      </c>
      <c r="B27" s="10">
        <f t="shared" si="7"/>
        <v>104.01067811865474</v>
      </c>
      <c r="C27" s="10">
        <f>IF(A27&lt;=$B$2,(B27-$B$5)*2-2*SQRT(2)*$B$6,0)</f>
        <v>0</v>
      </c>
      <c r="D27" s="1">
        <f t="shared" si="0"/>
        <v>0</v>
      </c>
      <c r="E27" s="1">
        <f t="shared" si="1"/>
        <v>0</v>
      </c>
      <c r="F27" s="1">
        <f>IF($E$2="","",+INT($C27/$E$2))</f>
        <v>0</v>
      </c>
      <c r="G27" s="1">
        <f t="shared" si="2"/>
        <v>0</v>
      </c>
      <c r="H27" s="1">
        <f>IF($E$3="","",+INT($C27/$E$3))</f>
        <v>0</v>
      </c>
      <c r="I27" s="1">
        <f t="shared" si="3"/>
        <v>0</v>
      </c>
      <c r="J27" s="1">
        <f>IF($E$4="","",+INT($C27/$E$4))</f>
        <v>0</v>
      </c>
      <c r="K27" s="1">
        <f t="shared" si="4"/>
        <v>0</v>
      </c>
      <c r="L27" s="1" t="str">
        <f>IF($E$5="","",+INT($C27/$E$5))</f>
        <v/>
      </c>
      <c r="M27" s="1" t="str">
        <f t="shared" si="5"/>
        <v/>
      </c>
      <c r="N27" s="1">
        <f>IF($E$6="","",+INT($C27/$E$6))</f>
        <v>0</v>
      </c>
      <c r="O27" s="1">
        <f t="shared" si="6"/>
        <v>0</v>
      </c>
      <c r="P27" s="14">
        <f t="shared" si="13"/>
        <v>0</v>
      </c>
      <c r="Q27" s="1">
        <f t="shared" si="14"/>
        <v>0</v>
      </c>
    </row>
    <row r="28" spans="1:17" ht="15" x14ac:dyDescent="0.3">
      <c r="A28" s="1">
        <v>9</v>
      </c>
      <c r="B28" s="10">
        <f t="shared" si="7"/>
        <v>104.01067811865474</v>
      </c>
      <c r="C28" s="10">
        <f>IF(A28&lt;=$B$2,$B$4-(B28*2-2*SQRT(2)*$B$6),0)</f>
        <v>0</v>
      </c>
      <c r="D28" s="1">
        <f t="shared" si="0"/>
        <v>0</v>
      </c>
      <c r="E28" s="1">
        <f t="shared" si="1"/>
        <v>0</v>
      </c>
      <c r="F28" s="1">
        <f t="shared" si="8"/>
        <v>0</v>
      </c>
      <c r="G28" s="1">
        <f t="shared" si="2"/>
        <v>0</v>
      </c>
      <c r="H28" s="1">
        <f t="shared" si="9"/>
        <v>0</v>
      </c>
      <c r="I28" s="1">
        <f t="shared" si="3"/>
        <v>0</v>
      </c>
      <c r="J28" s="1">
        <f t="shared" si="10"/>
        <v>0</v>
      </c>
      <c r="K28" s="1">
        <f t="shared" si="4"/>
        <v>0</v>
      </c>
      <c r="L28" s="1" t="str">
        <f t="shared" si="11"/>
        <v/>
      </c>
      <c r="M28" s="1" t="str">
        <f t="shared" si="5"/>
        <v/>
      </c>
      <c r="N28" s="1">
        <f t="shared" si="12"/>
        <v>0</v>
      </c>
      <c r="O28" s="1">
        <f t="shared" si="6"/>
        <v>0</v>
      </c>
      <c r="P28" s="14">
        <f t="shared" si="13"/>
        <v>0</v>
      </c>
      <c r="Q28" s="1">
        <f t="shared" si="14"/>
        <v>0</v>
      </c>
    </row>
    <row r="29" spans="1:17" ht="15" x14ac:dyDescent="0.3">
      <c r="A29" s="1">
        <v>10</v>
      </c>
      <c r="B29" s="10">
        <f t="shared" si="7"/>
        <v>107.71067811865474</v>
      </c>
      <c r="C29" s="10">
        <f>IF(A29&lt;=$B$2,(B29-$B$5)*2-2*SQRT(2)*$B$6,0)</f>
        <v>0</v>
      </c>
      <c r="D29" s="1">
        <f t="shared" si="0"/>
        <v>0</v>
      </c>
      <c r="E29" s="1">
        <f t="shared" si="1"/>
        <v>0</v>
      </c>
      <c r="F29" s="1">
        <f>IF($E$2="","",+INT($C29/$E$2))</f>
        <v>0</v>
      </c>
      <c r="G29" s="1">
        <f t="shared" si="2"/>
        <v>0</v>
      </c>
      <c r="H29" s="1">
        <f>IF($E$3="","",+INT($C29/$E$3))</f>
        <v>0</v>
      </c>
      <c r="I29" s="1">
        <f t="shared" si="3"/>
        <v>0</v>
      </c>
      <c r="J29" s="1">
        <f>IF($E$4="","",+INT($C29/$E$4))</f>
        <v>0</v>
      </c>
      <c r="K29" s="1">
        <f t="shared" si="4"/>
        <v>0</v>
      </c>
      <c r="L29" s="1" t="str">
        <f>IF($E$5="","",+INT($C29/$E$5))</f>
        <v/>
      </c>
      <c r="M29" s="1" t="str">
        <f t="shared" si="5"/>
        <v/>
      </c>
      <c r="N29" s="1">
        <f>IF($E$6="","",+INT($C29/$E$6))</f>
        <v>0</v>
      </c>
      <c r="O29" s="1">
        <f t="shared" si="6"/>
        <v>0</v>
      </c>
      <c r="P29" s="14">
        <f t="shared" si="13"/>
        <v>0</v>
      </c>
      <c r="Q29" s="1">
        <f t="shared" si="14"/>
        <v>0</v>
      </c>
    </row>
    <row r="30" spans="1:17" ht="15" x14ac:dyDescent="0.3">
      <c r="A30" s="1">
        <v>10</v>
      </c>
      <c r="B30" s="10">
        <f t="shared" si="7"/>
        <v>107.71067811865474</v>
      </c>
      <c r="C30" s="10">
        <f>IF(A30&lt;=$B$2,$B$4-(B30*2-2*SQRT(2)*$B$6),0)</f>
        <v>0</v>
      </c>
      <c r="D30" s="1">
        <f t="shared" si="0"/>
        <v>0</v>
      </c>
      <c r="E30" s="1">
        <f t="shared" si="1"/>
        <v>0</v>
      </c>
      <c r="F30" s="1">
        <f t="shared" si="8"/>
        <v>0</v>
      </c>
      <c r="G30" s="1">
        <f t="shared" si="2"/>
        <v>0</v>
      </c>
      <c r="H30" s="1">
        <f t="shared" si="9"/>
        <v>0</v>
      </c>
      <c r="I30" s="1">
        <f t="shared" si="3"/>
        <v>0</v>
      </c>
      <c r="J30" s="1">
        <f t="shared" si="10"/>
        <v>0</v>
      </c>
      <c r="K30" s="1">
        <f t="shared" si="4"/>
        <v>0</v>
      </c>
      <c r="L30" s="1" t="str">
        <f t="shared" si="11"/>
        <v/>
      </c>
      <c r="M30" s="1" t="str">
        <f t="shared" si="5"/>
        <v/>
      </c>
      <c r="N30" s="1">
        <f t="shared" si="12"/>
        <v>0</v>
      </c>
      <c r="O30" s="1">
        <f t="shared" si="6"/>
        <v>0</v>
      </c>
      <c r="P30" s="14">
        <f t="shared" si="13"/>
        <v>0</v>
      </c>
      <c r="Q30" s="1">
        <f t="shared" si="14"/>
        <v>0</v>
      </c>
    </row>
    <row r="31" spans="1:17" ht="15" x14ac:dyDescent="0.3">
      <c r="A31" s="1">
        <v>11</v>
      </c>
      <c r="B31" s="10">
        <f t="shared" si="7"/>
        <v>111.41067811865474</v>
      </c>
      <c r="C31" s="10">
        <f>IF(A31&lt;=$B$2,(B31-$B$5)*2-2*SQRT(2)*$B$6,0)</f>
        <v>0</v>
      </c>
      <c r="D31" s="1">
        <f t="shared" si="0"/>
        <v>0</v>
      </c>
      <c r="E31" s="1">
        <f t="shared" si="1"/>
        <v>0</v>
      </c>
      <c r="F31" s="1">
        <f>IF($E$2="","",+INT($C31/$E$2))</f>
        <v>0</v>
      </c>
      <c r="G31" s="1">
        <f t="shared" si="2"/>
        <v>0</v>
      </c>
      <c r="H31" s="1">
        <f>IF($E$3="","",+INT($C31/$E$3))</f>
        <v>0</v>
      </c>
      <c r="I31" s="1">
        <f t="shared" si="3"/>
        <v>0</v>
      </c>
      <c r="J31" s="1">
        <f>IF($E$4="","",+INT($C31/$E$4))</f>
        <v>0</v>
      </c>
      <c r="K31" s="1">
        <f t="shared" si="4"/>
        <v>0</v>
      </c>
      <c r="L31" s="1" t="str">
        <f>IF($E$5="","",+INT($C31/$E$5))</f>
        <v/>
      </c>
      <c r="M31" s="1" t="str">
        <f t="shared" si="5"/>
        <v/>
      </c>
      <c r="N31" s="1">
        <f>IF($E$6="","",+INT($C31/$E$6))</f>
        <v>0</v>
      </c>
      <c r="O31" s="1">
        <f t="shared" si="6"/>
        <v>0</v>
      </c>
      <c r="P31" s="14">
        <f t="shared" si="13"/>
        <v>0</v>
      </c>
      <c r="Q31" s="1">
        <f t="shared" si="14"/>
        <v>0</v>
      </c>
    </row>
    <row r="32" spans="1:17" ht="15" x14ac:dyDescent="0.3">
      <c r="A32" s="1">
        <v>11</v>
      </c>
      <c r="B32" s="10">
        <f t="shared" si="7"/>
        <v>111.41067811865474</v>
      </c>
      <c r="C32" s="10">
        <f>IF(A32&lt;=$B$2,$B$4-(B32*2-2*SQRT(2)*$B$6),0)</f>
        <v>0</v>
      </c>
      <c r="D32" s="1">
        <f t="shared" si="0"/>
        <v>0</v>
      </c>
      <c r="E32" s="1">
        <f t="shared" si="1"/>
        <v>0</v>
      </c>
      <c r="F32" s="1">
        <f t="shared" si="8"/>
        <v>0</v>
      </c>
      <c r="G32" s="1">
        <f t="shared" si="2"/>
        <v>0</v>
      </c>
      <c r="H32" s="1">
        <f t="shared" si="9"/>
        <v>0</v>
      </c>
      <c r="I32" s="1">
        <f t="shared" si="3"/>
        <v>0</v>
      </c>
      <c r="J32" s="1">
        <f t="shared" si="10"/>
        <v>0</v>
      </c>
      <c r="K32" s="1">
        <f t="shared" si="4"/>
        <v>0</v>
      </c>
      <c r="L32" s="1" t="str">
        <f t="shared" si="11"/>
        <v/>
      </c>
      <c r="M32" s="1" t="str">
        <f t="shared" si="5"/>
        <v/>
      </c>
      <c r="N32" s="1">
        <f t="shared" si="12"/>
        <v>0</v>
      </c>
      <c r="O32" s="1">
        <f t="shared" si="6"/>
        <v>0</v>
      </c>
      <c r="P32" s="14">
        <f t="shared" si="13"/>
        <v>0</v>
      </c>
      <c r="Q32" s="1">
        <f t="shared" si="14"/>
        <v>0</v>
      </c>
    </row>
    <row r="33" spans="1:17" ht="15" x14ac:dyDescent="0.3">
      <c r="A33" s="1">
        <v>12</v>
      </c>
      <c r="B33" s="10">
        <f t="shared" si="7"/>
        <v>115.11067811865475</v>
      </c>
      <c r="C33" s="10">
        <f>IF(A33&lt;=$B$2,(B33-$B$5)*2-2*SQRT(2)*$B$6,0)</f>
        <v>0</v>
      </c>
      <c r="D33" s="1">
        <f t="shared" si="0"/>
        <v>0</v>
      </c>
      <c r="E33" s="1">
        <f t="shared" si="1"/>
        <v>0</v>
      </c>
      <c r="F33" s="1">
        <f>IF($E$2="","",+INT($C33/$E$2))</f>
        <v>0</v>
      </c>
      <c r="G33" s="1">
        <f t="shared" si="2"/>
        <v>0</v>
      </c>
      <c r="H33" s="1">
        <f>IF($E$3="","",+INT($C33/$E$3))</f>
        <v>0</v>
      </c>
      <c r="I33" s="1">
        <f t="shared" si="3"/>
        <v>0</v>
      </c>
      <c r="J33" s="1">
        <f>IF($E$4="","",+INT($C33/$E$4))</f>
        <v>0</v>
      </c>
      <c r="K33" s="1">
        <f t="shared" si="4"/>
        <v>0</v>
      </c>
      <c r="L33" s="1" t="str">
        <f>IF($E$5="","",+INT($C33/$E$5))</f>
        <v/>
      </c>
      <c r="M33" s="1" t="str">
        <f t="shared" si="5"/>
        <v/>
      </c>
      <c r="N33" s="1">
        <f>IF($E$6="","",+INT($C33/$E$6))</f>
        <v>0</v>
      </c>
      <c r="O33" s="1">
        <f t="shared" si="6"/>
        <v>0</v>
      </c>
      <c r="P33" s="14">
        <f t="shared" si="13"/>
        <v>0</v>
      </c>
      <c r="Q33" s="1">
        <f t="shared" si="14"/>
        <v>0</v>
      </c>
    </row>
    <row r="34" spans="1:17" ht="15" x14ac:dyDescent="0.3">
      <c r="A34" s="1">
        <v>12</v>
      </c>
      <c r="B34" s="10">
        <f t="shared" si="7"/>
        <v>115.11067811865475</v>
      </c>
      <c r="C34" s="10">
        <f>IF(A34&lt;=$B$2,$B$4-(B34*2-2*SQRT(2)*$B$6),0)</f>
        <v>0</v>
      </c>
      <c r="D34" s="1">
        <f t="shared" si="0"/>
        <v>0</v>
      </c>
      <c r="E34" s="1">
        <f t="shared" si="1"/>
        <v>0</v>
      </c>
      <c r="F34" s="1">
        <f t="shared" si="8"/>
        <v>0</v>
      </c>
      <c r="G34" s="1">
        <f t="shared" si="2"/>
        <v>0</v>
      </c>
      <c r="H34" s="1">
        <f t="shared" si="9"/>
        <v>0</v>
      </c>
      <c r="I34" s="1">
        <f t="shared" si="3"/>
        <v>0</v>
      </c>
      <c r="J34" s="1">
        <f t="shared" si="10"/>
        <v>0</v>
      </c>
      <c r="K34" s="1">
        <f t="shared" si="4"/>
        <v>0</v>
      </c>
      <c r="L34" s="1" t="str">
        <f t="shared" si="11"/>
        <v/>
      </c>
      <c r="M34" s="1" t="str">
        <f t="shared" si="5"/>
        <v/>
      </c>
      <c r="N34" s="1">
        <f t="shared" si="12"/>
        <v>0</v>
      </c>
      <c r="O34" s="1">
        <f t="shared" si="6"/>
        <v>0</v>
      </c>
      <c r="P34" s="14">
        <f t="shared" si="13"/>
        <v>0</v>
      </c>
      <c r="Q34" s="1">
        <f t="shared" si="14"/>
        <v>0</v>
      </c>
    </row>
    <row r="35" spans="1:17" ht="15" x14ac:dyDescent="0.3">
      <c r="A35" s="1">
        <v>13</v>
      </c>
      <c r="B35" s="10">
        <f t="shared" si="7"/>
        <v>118.81067811865475</v>
      </c>
      <c r="C35" s="10">
        <f>IF(A35&lt;=$B$2,(B35-$B$5)*2-2*SQRT(2)*$B$6,0)</f>
        <v>0</v>
      </c>
      <c r="D35" s="1">
        <f t="shared" si="0"/>
        <v>0</v>
      </c>
      <c r="E35" s="1">
        <f t="shared" si="1"/>
        <v>0</v>
      </c>
      <c r="F35" s="1">
        <f>IF($E$2="","",+INT($C35/$E$2))</f>
        <v>0</v>
      </c>
      <c r="G35" s="1">
        <f t="shared" si="2"/>
        <v>0</v>
      </c>
      <c r="H35" s="1">
        <f>IF($E$3="","",+INT($C35/$E$3))</f>
        <v>0</v>
      </c>
      <c r="I35" s="1">
        <f t="shared" si="3"/>
        <v>0</v>
      </c>
      <c r="J35" s="1">
        <f>IF($E$4="","",+INT($C35/$E$4))</f>
        <v>0</v>
      </c>
      <c r="K35" s="1">
        <f t="shared" si="4"/>
        <v>0</v>
      </c>
      <c r="L35" s="1" t="str">
        <f>IF($E$5="","",+INT($C35/$E$5))</f>
        <v/>
      </c>
      <c r="M35" s="1" t="str">
        <f t="shared" si="5"/>
        <v/>
      </c>
      <c r="N35" s="1">
        <f>IF($E$6="","",+INT($C35/$E$6))</f>
        <v>0</v>
      </c>
      <c r="O35" s="1">
        <f t="shared" si="6"/>
        <v>0</v>
      </c>
      <c r="P35" s="14">
        <f t="shared" si="13"/>
        <v>0</v>
      </c>
      <c r="Q35" s="1">
        <f t="shared" si="14"/>
        <v>0</v>
      </c>
    </row>
    <row r="36" spans="1:17" ht="15" x14ac:dyDescent="0.3">
      <c r="A36" s="1">
        <v>13</v>
      </c>
      <c r="B36" s="10">
        <f t="shared" si="7"/>
        <v>118.81067811865475</v>
      </c>
      <c r="C36" s="10">
        <f>IF(A36&lt;=$B$2,$B$4-(B36*2-2*SQRT(2)*$B$6),0)</f>
        <v>0</v>
      </c>
      <c r="D36" s="1">
        <f t="shared" si="0"/>
        <v>0</v>
      </c>
      <c r="E36" s="1">
        <f t="shared" si="1"/>
        <v>0</v>
      </c>
      <c r="F36" s="1">
        <f t="shared" si="8"/>
        <v>0</v>
      </c>
      <c r="G36" s="1">
        <f t="shared" si="2"/>
        <v>0</v>
      </c>
      <c r="H36" s="1">
        <f t="shared" si="9"/>
        <v>0</v>
      </c>
      <c r="I36" s="1">
        <f t="shared" si="3"/>
        <v>0</v>
      </c>
      <c r="J36" s="1">
        <f t="shared" si="10"/>
        <v>0</v>
      </c>
      <c r="K36" s="1">
        <f t="shared" si="4"/>
        <v>0</v>
      </c>
      <c r="L36" s="1" t="str">
        <f t="shared" si="11"/>
        <v/>
      </c>
      <c r="M36" s="1" t="str">
        <f t="shared" si="5"/>
        <v/>
      </c>
      <c r="N36" s="1">
        <f t="shared" si="12"/>
        <v>0</v>
      </c>
      <c r="O36" s="1">
        <f t="shared" si="6"/>
        <v>0</v>
      </c>
      <c r="P36" s="14">
        <f t="shared" si="13"/>
        <v>0</v>
      </c>
      <c r="Q36" s="1">
        <f t="shared" si="14"/>
        <v>0</v>
      </c>
    </row>
    <row r="37" spans="1:17" ht="15" x14ac:dyDescent="0.3">
      <c r="A37" s="1">
        <v>14</v>
      </c>
      <c r="B37" s="10">
        <f t="shared" si="7"/>
        <v>122.51067811865474</v>
      </c>
      <c r="C37" s="10">
        <f>IF(A37&lt;=$B$2,(B37-$B$5)*2-2*SQRT(2)*$B$6,0)</f>
        <v>0</v>
      </c>
      <c r="D37" s="1">
        <f t="shared" si="0"/>
        <v>0</v>
      </c>
      <c r="E37" s="1">
        <f t="shared" si="1"/>
        <v>0</v>
      </c>
      <c r="F37" s="1">
        <f>IF($E$2="","",+INT($C37/$E$2))</f>
        <v>0</v>
      </c>
      <c r="G37" s="1">
        <f t="shared" si="2"/>
        <v>0</v>
      </c>
      <c r="H37" s="1">
        <f>IF($E$3="","",+INT($C37/$E$3))</f>
        <v>0</v>
      </c>
      <c r="I37" s="1">
        <f t="shared" si="3"/>
        <v>0</v>
      </c>
      <c r="J37" s="1">
        <f>IF($E$4="","",+INT($C37/$E$4))</f>
        <v>0</v>
      </c>
      <c r="K37" s="1">
        <f t="shared" si="4"/>
        <v>0</v>
      </c>
      <c r="L37" s="1" t="str">
        <f>IF($E$5="","",+INT($C37/$E$5))</f>
        <v/>
      </c>
      <c r="M37" s="1" t="str">
        <f t="shared" si="5"/>
        <v/>
      </c>
      <c r="N37" s="1">
        <f>IF($E$6="","",+INT($C37/$E$6))</f>
        <v>0</v>
      </c>
      <c r="O37" s="1">
        <f t="shared" si="6"/>
        <v>0</v>
      </c>
      <c r="P37" s="14">
        <f t="shared" si="13"/>
        <v>0</v>
      </c>
      <c r="Q37" s="1">
        <f t="shared" si="14"/>
        <v>0</v>
      </c>
    </row>
    <row r="38" spans="1:17" ht="15" x14ac:dyDescent="0.3">
      <c r="A38" s="1">
        <v>14</v>
      </c>
      <c r="B38" s="10">
        <f t="shared" si="7"/>
        <v>122.51067811865474</v>
      </c>
      <c r="C38" s="10">
        <f>IF(A38&lt;=$B$2,$B$4-(B38*2-2*SQRT(2)*$B$6),0)</f>
        <v>0</v>
      </c>
      <c r="D38" s="1">
        <f t="shared" si="0"/>
        <v>0</v>
      </c>
      <c r="E38" s="1">
        <f t="shared" si="1"/>
        <v>0</v>
      </c>
      <c r="F38" s="1">
        <f t="shared" si="8"/>
        <v>0</v>
      </c>
      <c r="G38" s="1">
        <f t="shared" si="2"/>
        <v>0</v>
      </c>
      <c r="H38" s="1">
        <f t="shared" si="9"/>
        <v>0</v>
      </c>
      <c r="I38" s="1">
        <f t="shared" si="3"/>
        <v>0</v>
      </c>
      <c r="J38" s="1">
        <f t="shared" si="10"/>
        <v>0</v>
      </c>
      <c r="K38" s="1">
        <f t="shared" si="4"/>
        <v>0</v>
      </c>
      <c r="L38" s="1" t="str">
        <f t="shared" si="11"/>
        <v/>
      </c>
      <c r="M38" s="1" t="str">
        <f t="shared" si="5"/>
        <v/>
      </c>
      <c r="N38" s="1">
        <f t="shared" si="12"/>
        <v>0</v>
      </c>
      <c r="O38" s="1">
        <f t="shared" si="6"/>
        <v>0</v>
      </c>
      <c r="P38" s="14">
        <f t="shared" si="13"/>
        <v>0</v>
      </c>
      <c r="Q38" s="1">
        <f t="shared" si="14"/>
        <v>0</v>
      </c>
    </row>
    <row r="39" spans="1:17" ht="15" x14ac:dyDescent="0.3">
      <c r="A39" s="1">
        <v>15</v>
      </c>
      <c r="B39" s="10">
        <f t="shared" si="7"/>
        <v>126.21067811865474</v>
      </c>
      <c r="C39" s="10">
        <f>IF(A39&lt;=$B$2,(B39-$B$5)*2-2*SQRT(2)*$B$6,0)</f>
        <v>0</v>
      </c>
      <c r="D39" s="1">
        <f t="shared" si="0"/>
        <v>0</v>
      </c>
      <c r="E39" s="1">
        <f t="shared" si="1"/>
        <v>0</v>
      </c>
      <c r="F39" s="1">
        <f>IF($E$2="","",+INT($C39/$E$2))</f>
        <v>0</v>
      </c>
      <c r="G39" s="1">
        <f t="shared" si="2"/>
        <v>0</v>
      </c>
      <c r="H39" s="1">
        <f>IF($E$3="","",+INT($C39/$E$3))</f>
        <v>0</v>
      </c>
      <c r="I39" s="1">
        <f t="shared" si="3"/>
        <v>0</v>
      </c>
      <c r="J39" s="1">
        <f>IF($E$4="","",+INT($C39/$E$4))</f>
        <v>0</v>
      </c>
      <c r="K39" s="1">
        <f t="shared" si="4"/>
        <v>0</v>
      </c>
      <c r="L39" s="1" t="str">
        <f>IF($E$5="","",+INT($C39/$E$5))</f>
        <v/>
      </c>
      <c r="M39" s="1" t="str">
        <f t="shared" si="5"/>
        <v/>
      </c>
      <c r="N39" s="1">
        <f>IF($E$6="","",+INT($C39/$E$6))</f>
        <v>0</v>
      </c>
      <c r="O39" s="1">
        <f t="shared" si="6"/>
        <v>0</v>
      </c>
      <c r="P39" s="14">
        <f t="shared" si="13"/>
        <v>0</v>
      </c>
      <c r="Q39" s="1">
        <f t="shared" si="14"/>
        <v>0</v>
      </c>
    </row>
    <row r="40" spans="1:17" ht="15" x14ac:dyDescent="0.3">
      <c r="A40" s="1">
        <v>15</v>
      </c>
      <c r="B40" s="10">
        <f t="shared" si="7"/>
        <v>126.21067811865474</v>
      </c>
      <c r="C40" s="10">
        <f>IF(A40&lt;=$B$2,$B$4-(B40*2-2*SQRT(2)*$B$6),0)</f>
        <v>0</v>
      </c>
      <c r="D40" s="1">
        <f t="shared" si="0"/>
        <v>0</v>
      </c>
      <c r="E40" s="1">
        <f t="shared" si="1"/>
        <v>0</v>
      </c>
      <c r="F40" s="1">
        <f t="shared" si="8"/>
        <v>0</v>
      </c>
      <c r="G40" s="1">
        <f t="shared" si="2"/>
        <v>0</v>
      </c>
      <c r="H40" s="1">
        <f t="shared" si="9"/>
        <v>0</v>
      </c>
      <c r="I40" s="1">
        <f t="shared" si="3"/>
        <v>0</v>
      </c>
      <c r="J40" s="1">
        <f t="shared" si="10"/>
        <v>0</v>
      </c>
      <c r="K40" s="1">
        <f t="shared" si="4"/>
        <v>0</v>
      </c>
      <c r="L40" s="1" t="str">
        <f t="shared" si="11"/>
        <v/>
      </c>
      <c r="M40" s="1" t="str">
        <f t="shared" si="5"/>
        <v/>
      </c>
      <c r="N40" s="1">
        <f t="shared" si="12"/>
        <v>0</v>
      </c>
      <c r="O40" s="1">
        <f t="shared" si="6"/>
        <v>0</v>
      </c>
      <c r="P40" s="14">
        <f t="shared" si="13"/>
        <v>0</v>
      </c>
      <c r="Q40" s="1">
        <f t="shared" si="14"/>
        <v>0</v>
      </c>
    </row>
    <row r="41" spans="1:17" ht="15" x14ac:dyDescent="0.3">
      <c r="A41" s="1">
        <v>16</v>
      </c>
      <c r="B41" s="10">
        <f t="shared" si="7"/>
        <v>129.91067811865474</v>
      </c>
      <c r="C41" s="10">
        <f>IF(A41&lt;=$B$2,(B41-$B$5)*2-2*SQRT(2)*$B$6,0)</f>
        <v>0</v>
      </c>
      <c r="D41" s="1">
        <f t="shared" si="0"/>
        <v>0</v>
      </c>
      <c r="E41" s="1">
        <f t="shared" si="1"/>
        <v>0</v>
      </c>
      <c r="F41" s="1">
        <f>IF($E$2="","",+INT($C41/$E$2))</f>
        <v>0</v>
      </c>
      <c r="G41" s="1">
        <f t="shared" si="2"/>
        <v>0</v>
      </c>
      <c r="H41" s="1">
        <f>IF($E$3="","",+INT($C41/$E$3))</f>
        <v>0</v>
      </c>
      <c r="I41" s="1">
        <f t="shared" si="3"/>
        <v>0</v>
      </c>
      <c r="J41" s="1">
        <f>IF($E$4="","",+INT($C41/$E$4))</f>
        <v>0</v>
      </c>
      <c r="K41" s="1">
        <f t="shared" si="4"/>
        <v>0</v>
      </c>
      <c r="L41" s="1" t="str">
        <f>IF($E$5="","",+INT($C41/$E$5))</f>
        <v/>
      </c>
      <c r="M41" s="1" t="str">
        <f t="shared" si="5"/>
        <v/>
      </c>
      <c r="N41" s="1">
        <f>IF($E$6="","",+INT($C41/$E$6))</f>
        <v>0</v>
      </c>
      <c r="O41" s="1">
        <f t="shared" si="6"/>
        <v>0</v>
      </c>
      <c r="P41" s="14">
        <f t="shared" si="13"/>
        <v>0</v>
      </c>
      <c r="Q41" s="1">
        <f t="shared" si="14"/>
        <v>0</v>
      </c>
    </row>
    <row r="42" spans="1:17" ht="15" x14ac:dyDescent="0.3">
      <c r="A42" s="1">
        <v>16</v>
      </c>
      <c r="B42" s="10">
        <f t="shared" si="7"/>
        <v>129.91067811865474</v>
      </c>
      <c r="C42" s="10">
        <f>IF(A42&lt;=$B$2,$B$4-(B42*2-2*SQRT(2)*$B$6),0)</f>
        <v>0</v>
      </c>
      <c r="D42" s="1">
        <f t="shared" si="0"/>
        <v>0</v>
      </c>
      <c r="E42" s="1">
        <f t="shared" si="1"/>
        <v>0</v>
      </c>
      <c r="F42" s="1">
        <f t="shared" si="8"/>
        <v>0</v>
      </c>
      <c r="G42" s="1">
        <f t="shared" si="2"/>
        <v>0</v>
      </c>
      <c r="H42" s="1">
        <f t="shared" si="9"/>
        <v>0</v>
      </c>
      <c r="I42" s="1">
        <f t="shared" si="3"/>
        <v>0</v>
      </c>
      <c r="J42" s="1">
        <f t="shared" si="10"/>
        <v>0</v>
      </c>
      <c r="K42" s="1">
        <f t="shared" si="4"/>
        <v>0</v>
      </c>
      <c r="L42" s="1" t="str">
        <f t="shared" si="11"/>
        <v/>
      </c>
      <c r="M42" s="1" t="str">
        <f t="shared" si="5"/>
        <v/>
      </c>
      <c r="N42" s="1">
        <f t="shared" si="12"/>
        <v>0</v>
      </c>
      <c r="O42" s="1">
        <f t="shared" si="6"/>
        <v>0</v>
      </c>
      <c r="P42" s="14">
        <f t="shared" si="13"/>
        <v>0</v>
      </c>
      <c r="Q42" s="1">
        <f t="shared" si="14"/>
        <v>0</v>
      </c>
    </row>
    <row r="43" spans="1:17" ht="15" x14ac:dyDescent="0.3">
      <c r="A43" s="1">
        <v>17</v>
      </c>
      <c r="B43" s="10">
        <f t="shared" si="7"/>
        <v>133.61067811865473</v>
      </c>
      <c r="C43" s="10">
        <f>IF(A43&lt;=$B$2,(B43-$B$5)*2-2*SQRT(2)*$B$6,0)</f>
        <v>0</v>
      </c>
      <c r="D43" s="1">
        <f t="shared" si="0"/>
        <v>0</v>
      </c>
      <c r="E43" s="1">
        <f t="shared" si="1"/>
        <v>0</v>
      </c>
      <c r="F43" s="1">
        <f>IF($E$2="","",+INT($C43/$E$2))</f>
        <v>0</v>
      </c>
      <c r="G43" s="1">
        <f t="shared" si="2"/>
        <v>0</v>
      </c>
      <c r="H43" s="1">
        <f>IF($E$3="","",+INT($C43/$E$3))</f>
        <v>0</v>
      </c>
      <c r="I43" s="1">
        <f t="shared" si="3"/>
        <v>0</v>
      </c>
      <c r="J43" s="1">
        <f>IF($E$4="","",+INT($C43/$E$4))</f>
        <v>0</v>
      </c>
      <c r="K43" s="1">
        <f t="shared" si="4"/>
        <v>0</v>
      </c>
      <c r="L43" s="1" t="str">
        <f>IF($E$5="","",+INT($C43/$E$5))</f>
        <v/>
      </c>
      <c r="M43" s="1" t="str">
        <f t="shared" si="5"/>
        <v/>
      </c>
      <c r="N43" s="1">
        <f>IF($E$6="","",+INT($C43/$E$6))</f>
        <v>0</v>
      </c>
      <c r="O43" s="1">
        <f t="shared" si="6"/>
        <v>0</v>
      </c>
      <c r="P43" s="14">
        <f t="shared" si="13"/>
        <v>0</v>
      </c>
      <c r="Q43" s="1">
        <f t="shared" si="14"/>
        <v>0</v>
      </c>
    </row>
    <row r="44" spans="1:17" ht="15" x14ac:dyDescent="0.3">
      <c r="A44" s="1">
        <v>17</v>
      </c>
      <c r="B44" s="10">
        <f t="shared" si="7"/>
        <v>133.61067811865473</v>
      </c>
      <c r="C44" s="10">
        <f>IF(A44&lt;=$B$2,$B$4-(B44*2-2*SQRT(2)*$B$6),0)</f>
        <v>0</v>
      </c>
      <c r="D44" s="1">
        <f t="shared" si="0"/>
        <v>0</v>
      </c>
      <c r="E44" s="1">
        <f t="shared" si="1"/>
        <v>0</v>
      </c>
      <c r="F44" s="1">
        <f t="shared" si="8"/>
        <v>0</v>
      </c>
      <c r="G44" s="1">
        <f t="shared" si="2"/>
        <v>0</v>
      </c>
      <c r="H44" s="1">
        <f t="shared" si="9"/>
        <v>0</v>
      </c>
      <c r="I44" s="1">
        <f t="shared" si="3"/>
        <v>0</v>
      </c>
      <c r="J44" s="1">
        <f t="shared" si="10"/>
        <v>0</v>
      </c>
      <c r="K44" s="1">
        <f t="shared" si="4"/>
        <v>0</v>
      </c>
      <c r="L44" s="1" t="str">
        <f t="shared" si="11"/>
        <v/>
      </c>
      <c r="M44" s="1" t="str">
        <f t="shared" si="5"/>
        <v/>
      </c>
      <c r="N44" s="1">
        <f t="shared" si="12"/>
        <v>0</v>
      </c>
      <c r="O44" s="1">
        <f t="shared" si="6"/>
        <v>0</v>
      </c>
      <c r="P44" s="14">
        <f t="shared" si="13"/>
        <v>0</v>
      </c>
      <c r="Q44" s="1">
        <f t="shared" si="14"/>
        <v>0</v>
      </c>
    </row>
    <row r="45" spans="1:17" ht="15" x14ac:dyDescent="0.3">
      <c r="A45" s="1">
        <v>18</v>
      </c>
      <c r="B45" s="10">
        <f t="shared" si="7"/>
        <v>137.31067811865475</v>
      </c>
      <c r="C45" s="10">
        <f>IF(A45&lt;=$B$2,(B45-$B$5)*2-2*SQRT(2)*$B$6,0)</f>
        <v>0</v>
      </c>
      <c r="D45" s="1">
        <f t="shared" si="0"/>
        <v>0</v>
      </c>
      <c r="E45" s="1">
        <f t="shared" si="1"/>
        <v>0</v>
      </c>
      <c r="F45" s="1">
        <f>IF($E$2="","",+INT($C45/$E$2))</f>
        <v>0</v>
      </c>
      <c r="G45" s="1">
        <f t="shared" si="2"/>
        <v>0</v>
      </c>
      <c r="H45" s="1">
        <f>IF($E$3="","",+INT($C45/$E$3))</f>
        <v>0</v>
      </c>
      <c r="I45" s="1">
        <f t="shared" si="3"/>
        <v>0</v>
      </c>
      <c r="J45" s="1">
        <f>IF($E$4="","",+INT($C45/$E$4))</f>
        <v>0</v>
      </c>
      <c r="K45" s="1">
        <f t="shared" si="4"/>
        <v>0</v>
      </c>
      <c r="L45" s="1" t="str">
        <f>IF($E$5="","",+INT($C45/$E$5))</f>
        <v/>
      </c>
      <c r="M45" s="1" t="str">
        <f t="shared" si="5"/>
        <v/>
      </c>
      <c r="N45" s="1">
        <f>IF($E$6="","",+INT($C45/$E$6))</f>
        <v>0</v>
      </c>
      <c r="O45" s="1">
        <f t="shared" si="6"/>
        <v>0</v>
      </c>
      <c r="P45" s="14">
        <f t="shared" si="13"/>
        <v>0</v>
      </c>
      <c r="Q45" s="1">
        <f t="shared" si="14"/>
        <v>0</v>
      </c>
    </row>
    <row r="46" spans="1:17" ht="15" x14ac:dyDescent="0.3">
      <c r="A46" s="1">
        <v>18</v>
      </c>
      <c r="B46" s="10">
        <f t="shared" si="7"/>
        <v>137.31067811865475</v>
      </c>
      <c r="C46" s="10">
        <f>IF(A46&lt;=$B$2,$B$4-(B46*2-2*SQRT(2)*$B$6),0)</f>
        <v>0</v>
      </c>
      <c r="D46" s="1">
        <f t="shared" si="0"/>
        <v>0</v>
      </c>
      <c r="E46" s="1">
        <f t="shared" si="1"/>
        <v>0</v>
      </c>
      <c r="F46" s="1">
        <f t="shared" si="8"/>
        <v>0</v>
      </c>
      <c r="G46" s="1">
        <f t="shared" si="2"/>
        <v>0</v>
      </c>
      <c r="H46" s="1">
        <f t="shared" si="9"/>
        <v>0</v>
      </c>
      <c r="I46" s="1">
        <f t="shared" si="3"/>
        <v>0</v>
      </c>
      <c r="J46" s="1">
        <f t="shared" si="10"/>
        <v>0</v>
      </c>
      <c r="K46" s="1">
        <f t="shared" si="4"/>
        <v>0</v>
      </c>
      <c r="L46" s="1" t="str">
        <f t="shared" si="11"/>
        <v/>
      </c>
      <c r="M46" s="1" t="str">
        <f t="shared" si="5"/>
        <v/>
      </c>
      <c r="N46" s="1">
        <f t="shared" si="12"/>
        <v>0</v>
      </c>
      <c r="O46" s="1">
        <f t="shared" si="6"/>
        <v>0</v>
      </c>
      <c r="P46" s="14">
        <f t="shared" si="13"/>
        <v>0</v>
      </c>
      <c r="Q46" s="1">
        <f t="shared" si="14"/>
        <v>0</v>
      </c>
    </row>
    <row r="47" spans="1:17" ht="15" x14ac:dyDescent="0.3">
      <c r="A47" s="1">
        <v>19</v>
      </c>
      <c r="B47" s="10">
        <f t="shared" si="7"/>
        <v>141.01067811865474</v>
      </c>
      <c r="C47" s="10">
        <f>IF(A47&lt;=$B$2,(B47-$B$5)*2-2*SQRT(2)*$B$6,0)</f>
        <v>0</v>
      </c>
      <c r="D47" s="1">
        <f t="shared" si="0"/>
        <v>0</v>
      </c>
      <c r="E47" s="1">
        <f t="shared" si="1"/>
        <v>0</v>
      </c>
      <c r="F47" s="1">
        <f>IF($E$2="","",+INT($C47/$E$2))</f>
        <v>0</v>
      </c>
      <c r="G47" s="1">
        <f t="shared" si="2"/>
        <v>0</v>
      </c>
      <c r="H47" s="1">
        <f>IF($E$3="","",+INT($C47/$E$3))</f>
        <v>0</v>
      </c>
      <c r="I47" s="1">
        <f t="shared" si="3"/>
        <v>0</v>
      </c>
      <c r="J47" s="1">
        <f>IF($E$4="","",+INT($C47/$E$4))</f>
        <v>0</v>
      </c>
      <c r="K47" s="1">
        <f t="shared" si="4"/>
        <v>0</v>
      </c>
      <c r="L47" s="1" t="str">
        <f>IF($E$5="","",+INT($C47/$E$5))</f>
        <v/>
      </c>
      <c r="M47" s="1" t="str">
        <f t="shared" si="5"/>
        <v/>
      </c>
      <c r="N47" s="1">
        <f>IF($E$6="","",+INT($C47/$E$6))</f>
        <v>0</v>
      </c>
      <c r="O47" s="1">
        <f t="shared" si="6"/>
        <v>0</v>
      </c>
      <c r="P47" s="14">
        <f t="shared" si="13"/>
        <v>0</v>
      </c>
      <c r="Q47" s="1">
        <f t="shared" si="14"/>
        <v>0</v>
      </c>
    </row>
    <row r="48" spans="1:17" ht="15" x14ac:dyDescent="0.3">
      <c r="A48" s="1">
        <v>19</v>
      </c>
      <c r="B48" s="10">
        <f t="shared" si="7"/>
        <v>141.01067811865474</v>
      </c>
      <c r="C48" s="10">
        <f>IF(A48&lt;=$B$2,$B$4-(B48*2-2*SQRT(2)*$B$6),0)</f>
        <v>0</v>
      </c>
      <c r="D48" s="1">
        <f t="shared" si="0"/>
        <v>0</v>
      </c>
      <c r="E48" s="1">
        <f t="shared" si="1"/>
        <v>0</v>
      </c>
      <c r="F48" s="1">
        <f t="shared" si="8"/>
        <v>0</v>
      </c>
      <c r="G48" s="1">
        <f t="shared" si="2"/>
        <v>0</v>
      </c>
      <c r="H48" s="1">
        <f t="shared" si="9"/>
        <v>0</v>
      </c>
      <c r="I48" s="1">
        <f t="shared" si="3"/>
        <v>0</v>
      </c>
      <c r="J48" s="1">
        <f t="shared" si="10"/>
        <v>0</v>
      </c>
      <c r="K48" s="1">
        <f t="shared" si="4"/>
        <v>0</v>
      </c>
      <c r="L48" s="1" t="str">
        <f t="shared" si="11"/>
        <v/>
      </c>
      <c r="M48" s="1" t="str">
        <f t="shared" si="5"/>
        <v/>
      </c>
      <c r="N48" s="1">
        <f t="shared" si="12"/>
        <v>0</v>
      </c>
      <c r="O48" s="1">
        <f t="shared" si="6"/>
        <v>0</v>
      </c>
      <c r="P48" s="14">
        <f t="shared" si="13"/>
        <v>0</v>
      </c>
      <c r="Q48" s="1">
        <f t="shared" si="14"/>
        <v>0</v>
      </c>
    </row>
    <row r="49" spans="1:17" ht="15" x14ac:dyDescent="0.3">
      <c r="A49" s="1">
        <v>20</v>
      </c>
      <c r="B49" s="10">
        <f t="shared" si="7"/>
        <v>144.71067811865476</v>
      </c>
      <c r="C49" s="10">
        <f>IF(A49&lt;=$B$2,(B49-$B$5)*2-2*SQRT(2)*$B$6,0)</f>
        <v>0</v>
      </c>
      <c r="D49" s="1">
        <f t="shared" si="0"/>
        <v>0</v>
      </c>
      <c r="E49" s="1">
        <f t="shared" si="1"/>
        <v>0</v>
      </c>
      <c r="F49" s="1">
        <f>IF($E$2="","",+INT($C49/$E$2))</f>
        <v>0</v>
      </c>
      <c r="G49" s="1">
        <f t="shared" si="2"/>
        <v>0</v>
      </c>
      <c r="H49" s="1">
        <f>IF($E$3="","",+INT($C49/$E$3))</f>
        <v>0</v>
      </c>
      <c r="I49" s="1">
        <f t="shared" si="3"/>
        <v>0</v>
      </c>
      <c r="J49" s="1">
        <f>IF($E$4="","",+INT($C49/$E$4))</f>
        <v>0</v>
      </c>
      <c r="K49" s="1">
        <f t="shared" si="4"/>
        <v>0</v>
      </c>
      <c r="L49" s="1" t="str">
        <f>IF($E$5="","",+INT($C49/$E$5))</f>
        <v/>
      </c>
      <c r="M49" s="1" t="str">
        <f t="shared" si="5"/>
        <v/>
      </c>
      <c r="N49" s="1">
        <f>IF($E$6="","",+INT($C49/$E$6))</f>
        <v>0</v>
      </c>
      <c r="O49" s="1">
        <f t="shared" si="6"/>
        <v>0</v>
      </c>
      <c r="P49" s="14">
        <f t="shared" si="13"/>
        <v>0</v>
      </c>
      <c r="Q49" s="1">
        <f t="shared" si="14"/>
        <v>0</v>
      </c>
    </row>
    <row r="50" spans="1:17" ht="15" x14ac:dyDescent="0.3">
      <c r="A50" s="1">
        <v>20</v>
      </c>
      <c r="B50" s="10">
        <f t="shared" si="7"/>
        <v>144.71067811865476</v>
      </c>
      <c r="C50" s="10">
        <f>IF(A50&lt;=$B$2,$B$4-(B50*2-2*SQRT(2)*$B$6),0)</f>
        <v>0</v>
      </c>
      <c r="D50" s="1">
        <f t="shared" si="0"/>
        <v>0</v>
      </c>
      <c r="E50" s="1">
        <f t="shared" si="1"/>
        <v>0</v>
      </c>
      <c r="F50" s="1">
        <f t="shared" si="8"/>
        <v>0</v>
      </c>
      <c r="G50" s="1">
        <f t="shared" si="2"/>
        <v>0</v>
      </c>
      <c r="H50" s="1">
        <f t="shared" si="9"/>
        <v>0</v>
      </c>
      <c r="I50" s="1">
        <f t="shared" si="3"/>
        <v>0</v>
      </c>
      <c r="J50" s="1">
        <f t="shared" si="10"/>
        <v>0</v>
      </c>
      <c r="K50" s="1">
        <f t="shared" si="4"/>
        <v>0</v>
      </c>
      <c r="L50" s="1" t="str">
        <f t="shared" si="11"/>
        <v/>
      </c>
      <c r="M50" s="1" t="str">
        <f t="shared" si="5"/>
        <v/>
      </c>
      <c r="N50" s="1">
        <f t="shared" si="12"/>
        <v>0</v>
      </c>
      <c r="O50" s="1">
        <f t="shared" si="6"/>
        <v>0</v>
      </c>
      <c r="P50" s="14">
        <f t="shared" si="13"/>
        <v>0</v>
      </c>
      <c r="Q50" s="1">
        <f t="shared" si="14"/>
        <v>0</v>
      </c>
    </row>
    <row r="51" spans="1:17" ht="15" x14ac:dyDescent="0.3">
      <c r="A51" s="1">
        <v>21</v>
      </c>
      <c r="B51" s="10">
        <f t="shared" si="7"/>
        <v>148.41067811865474</v>
      </c>
      <c r="C51" s="10">
        <f>IF(A51&lt;=$B$2,(B51-$B$5)*2-2*SQRT(2)*$B$6,0)</f>
        <v>0</v>
      </c>
      <c r="D51" s="1">
        <f t="shared" si="0"/>
        <v>0</v>
      </c>
      <c r="E51" s="1">
        <f t="shared" si="1"/>
        <v>0</v>
      </c>
      <c r="F51" s="1">
        <f>IF($E$2="","",+INT($C51/$E$2))</f>
        <v>0</v>
      </c>
      <c r="G51" s="1">
        <f t="shared" si="2"/>
        <v>0</v>
      </c>
      <c r="H51" s="1">
        <f>IF($E$3="","",+INT($C51/$E$3))</f>
        <v>0</v>
      </c>
      <c r="I51" s="1">
        <f t="shared" si="3"/>
        <v>0</v>
      </c>
      <c r="J51" s="1">
        <f>IF($E$4="","",+INT($C51/$E$4))</f>
        <v>0</v>
      </c>
      <c r="K51" s="1">
        <f t="shared" si="4"/>
        <v>0</v>
      </c>
      <c r="L51" s="1" t="str">
        <f>IF($E$5="","",+INT($C51/$E$5))</f>
        <v/>
      </c>
      <c r="M51" s="1" t="str">
        <f t="shared" si="5"/>
        <v/>
      </c>
      <c r="N51" s="1">
        <f>IF($E$6="","",+INT($C51/$E$6))</f>
        <v>0</v>
      </c>
      <c r="O51" s="1">
        <f t="shared" si="6"/>
        <v>0</v>
      </c>
      <c r="P51" s="14">
        <f t="shared" si="13"/>
        <v>0</v>
      </c>
      <c r="Q51" s="1">
        <f t="shared" si="14"/>
        <v>0</v>
      </c>
    </row>
    <row r="52" spans="1:17" ht="15" x14ac:dyDescent="0.3">
      <c r="A52" s="1">
        <v>21</v>
      </c>
      <c r="B52" s="10">
        <f t="shared" si="7"/>
        <v>148.41067811865474</v>
      </c>
      <c r="C52" s="10">
        <f>IF(A52&lt;=$B$2,$B$4-(B52*2-2*SQRT(2)*$B$6),0)</f>
        <v>0</v>
      </c>
      <c r="D52" s="1">
        <f t="shared" si="0"/>
        <v>0</v>
      </c>
      <c r="E52" s="1">
        <f t="shared" si="1"/>
        <v>0</v>
      </c>
      <c r="F52" s="1">
        <f t="shared" si="8"/>
        <v>0</v>
      </c>
      <c r="G52" s="1">
        <f t="shared" si="2"/>
        <v>0</v>
      </c>
      <c r="H52" s="1">
        <f t="shared" si="9"/>
        <v>0</v>
      </c>
      <c r="I52" s="1">
        <f t="shared" si="3"/>
        <v>0</v>
      </c>
      <c r="J52" s="1">
        <f t="shared" si="10"/>
        <v>0</v>
      </c>
      <c r="K52" s="1">
        <f t="shared" si="4"/>
        <v>0</v>
      </c>
      <c r="L52" s="1" t="str">
        <f t="shared" si="11"/>
        <v/>
      </c>
      <c r="M52" s="1" t="str">
        <f t="shared" si="5"/>
        <v/>
      </c>
      <c r="N52" s="1">
        <f t="shared" si="12"/>
        <v>0</v>
      </c>
      <c r="O52" s="1">
        <f t="shared" si="6"/>
        <v>0</v>
      </c>
      <c r="P52" s="14">
        <f t="shared" si="13"/>
        <v>0</v>
      </c>
      <c r="Q52" s="1">
        <f t="shared" si="14"/>
        <v>0</v>
      </c>
    </row>
    <row r="53" spans="1:17" ht="15" x14ac:dyDescent="0.3">
      <c r="A53" s="1">
        <v>22</v>
      </c>
      <c r="B53" s="10">
        <f t="shared" si="7"/>
        <v>152.11067811865473</v>
      </c>
      <c r="C53" s="10">
        <f>IF(A53&lt;=$B$2,(B53-$B$5)*2-2*SQRT(2)*$B$6,0)</f>
        <v>0</v>
      </c>
      <c r="D53" s="1">
        <f t="shared" si="0"/>
        <v>0</v>
      </c>
      <c r="E53" s="1">
        <f t="shared" si="1"/>
        <v>0</v>
      </c>
      <c r="F53" s="1">
        <f>IF($E$2="","",+INT($C53/$E$2))</f>
        <v>0</v>
      </c>
      <c r="G53" s="1">
        <f t="shared" si="2"/>
        <v>0</v>
      </c>
      <c r="H53" s="1">
        <f>IF($E$3="","",+INT($C53/$E$3))</f>
        <v>0</v>
      </c>
      <c r="I53" s="1">
        <f t="shared" si="3"/>
        <v>0</v>
      </c>
      <c r="J53" s="1">
        <f>IF($E$4="","",+INT($C53/$E$4))</f>
        <v>0</v>
      </c>
      <c r="K53" s="1">
        <f t="shared" si="4"/>
        <v>0</v>
      </c>
      <c r="L53" s="1" t="str">
        <f>IF($E$5="","",+INT($C53/$E$5))</f>
        <v/>
      </c>
      <c r="M53" s="1" t="str">
        <f t="shared" si="5"/>
        <v/>
      </c>
      <c r="N53" s="1">
        <f>IF($E$6="","",+INT($C53/$E$6))</f>
        <v>0</v>
      </c>
      <c r="O53" s="1">
        <f t="shared" si="6"/>
        <v>0</v>
      </c>
      <c r="P53" s="14">
        <f t="shared" si="13"/>
        <v>0</v>
      </c>
      <c r="Q53" s="1">
        <f t="shared" si="14"/>
        <v>0</v>
      </c>
    </row>
    <row r="54" spans="1:17" ht="15" x14ac:dyDescent="0.3">
      <c r="A54" s="1">
        <v>22</v>
      </c>
      <c r="B54" s="10">
        <f t="shared" si="7"/>
        <v>152.11067811865473</v>
      </c>
      <c r="C54" s="10">
        <f>IF(A54&lt;=$B$2,$B$4-(B54*2-2*SQRT(2)*$B$6),0)</f>
        <v>0</v>
      </c>
      <c r="D54" s="1">
        <f t="shared" si="0"/>
        <v>0</v>
      </c>
      <c r="E54" s="1">
        <f t="shared" si="1"/>
        <v>0</v>
      </c>
      <c r="F54" s="1">
        <f t="shared" si="8"/>
        <v>0</v>
      </c>
      <c r="G54" s="1">
        <f t="shared" si="2"/>
        <v>0</v>
      </c>
      <c r="H54" s="1">
        <f t="shared" si="9"/>
        <v>0</v>
      </c>
      <c r="I54" s="1">
        <f t="shared" si="3"/>
        <v>0</v>
      </c>
      <c r="J54" s="1">
        <f t="shared" si="10"/>
        <v>0</v>
      </c>
      <c r="K54" s="1">
        <f t="shared" si="4"/>
        <v>0</v>
      </c>
      <c r="L54" s="1" t="str">
        <f t="shared" si="11"/>
        <v/>
      </c>
      <c r="M54" s="1" t="str">
        <f t="shared" si="5"/>
        <v/>
      </c>
      <c r="N54" s="1">
        <f t="shared" si="12"/>
        <v>0</v>
      </c>
      <c r="O54" s="1">
        <f t="shared" si="6"/>
        <v>0</v>
      </c>
      <c r="P54" s="14">
        <f t="shared" si="13"/>
        <v>0</v>
      </c>
      <c r="Q54" s="1">
        <f t="shared" si="14"/>
        <v>0</v>
      </c>
    </row>
    <row r="55" spans="1:17" ht="15" x14ac:dyDescent="0.3">
      <c r="A55" s="1">
        <v>23</v>
      </c>
      <c r="B55" s="10">
        <f t="shared" si="7"/>
        <v>155.81067811865475</v>
      </c>
      <c r="C55" s="10">
        <f>IF(A55&lt;=$B$2,(B55-$B$5)*2-2*SQRT(2)*$B$6,0)</f>
        <v>0</v>
      </c>
      <c r="D55" s="1">
        <f t="shared" si="0"/>
        <v>0</v>
      </c>
      <c r="E55" s="1">
        <f t="shared" si="1"/>
        <v>0</v>
      </c>
      <c r="F55" s="1">
        <f>IF($E$2="","",+INT($C55/$E$2))</f>
        <v>0</v>
      </c>
      <c r="G55" s="1">
        <f t="shared" si="2"/>
        <v>0</v>
      </c>
      <c r="H55" s="1">
        <f>IF($E$3="","",+INT($C55/$E$3))</f>
        <v>0</v>
      </c>
      <c r="I55" s="1">
        <f t="shared" si="3"/>
        <v>0</v>
      </c>
      <c r="J55" s="1">
        <f>IF($E$4="","",+INT($C55/$E$4))</f>
        <v>0</v>
      </c>
      <c r="K55" s="1">
        <f t="shared" si="4"/>
        <v>0</v>
      </c>
      <c r="L55" s="1" t="str">
        <f>IF($E$5="","",+INT($C55/$E$5))</f>
        <v/>
      </c>
      <c r="M55" s="1" t="str">
        <f t="shared" si="5"/>
        <v/>
      </c>
      <c r="N55" s="1">
        <f>IF($E$6="","",+INT($C55/$E$6))</f>
        <v>0</v>
      </c>
      <c r="O55" s="1">
        <f t="shared" si="6"/>
        <v>0</v>
      </c>
      <c r="P55" s="14">
        <f t="shared" si="13"/>
        <v>0</v>
      </c>
      <c r="Q55" s="1">
        <f t="shared" si="14"/>
        <v>0</v>
      </c>
    </row>
    <row r="56" spans="1:17" ht="15" x14ac:dyDescent="0.3">
      <c r="A56" s="1">
        <v>23</v>
      </c>
      <c r="B56" s="10">
        <f t="shared" si="7"/>
        <v>155.81067811865475</v>
      </c>
      <c r="C56" s="10">
        <f>IF(A56&lt;=$B$2,$B$4-(B56*2-2*SQRT(2)*$B$6),0)</f>
        <v>0</v>
      </c>
      <c r="D56" s="1">
        <f t="shared" si="0"/>
        <v>0</v>
      </c>
      <c r="E56" s="1">
        <f t="shared" si="1"/>
        <v>0</v>
      </c>
      <c r="F56" s="1">
        <f t="shared" si="8"/>
        <v>0</v>
      </c>
      <c r="G56" s="1">
        <f t="shared" si="2"/>
        <v>0</v>
      </c>
      <c r="H56" s="1">
        <f t="shared" si="9"/>
        <v>0</v>
      </c>
      <c r="I56" s="1">
        <f t="shared" si="3"/>
        <v>0</v>
      </c>
      <c r="J56" s="1">
        <f t="shared" si="10"/>
        <v>0</v>
      </c>
      <c r="K56" s="1">
        <f t="shared" si="4"/>
        <v>0</v>
      </c>
      <c r="L56" s="1" t="str">
        <f t="shared" si="11"/>
        <v/>
      </c>
      <c r="M56" s="1" t="str">
        <f t="shared" si="5"/>
        <v/>
      </c>
      <c r="N56" s="1">
        <f t="shared" si="12"/>
        <v>0</v>
      </c>
      <c r="O56" s="1">
        <f t="shared" si="6"/>
        <v>0</v>
      </c>
      <c r="P56" s="14">
        <f t="shared" si="13"/>
        <v>0</v>
      </c>
      <c r="Q56" s="1">
        <f t="shared" si="14"/>
        <v>0</v>
      </c>
    </row>
    <row r="57" spans="1:17" ht="15" x14ac:dyDescent="0.3">
      <c r="A57" s="1">
        <v>24</v>
      </c>
      <c r="B57" s="10">
        <f t="shared" si="7"/>
        <v>159.51067811865477</v>
      </c>
      <c r="C57" s="10">
        <f>IF(A57&lt;=$B$2,(B57-$B$5)*2-2*SQRT(2)*$B$6,0)</f>
        <v>0</v>
      </c>
      <c r="D57" s="1">
        <f t="shared" si="0"/>
        <v>0</v>
      </c>
      <c r="E57" s="1">
        <f t="shared" si="1"/>
        <v>0</v>
      </c>
      <c r="F57" s="1">
        <f>IF($E$2="","",+INT($C57/$E$2))</f>
        <v>0</v>
      </c>
      <c r="G57" s="1">
        <f t="shared" si="2"/>
        <v>0</v>
      </c>
      <c r="H57" s="1">
        <f>IF($E$3="","",+INT($C57/$E$3))</f>
        <v>0</v>
      </c>
      <c r="I57" s="1">
        <f t="shared" si="3"/>
        <v>0</v>
      </c>
      <c r="J57" s="1">
        <f>IF($E$4="","",+INT($C57/$E$4))</f>
        <v>0</v>
      </c>
      <c r="K57" s="1">
        <f t="shared" si="4"/>
        <v>0</v>
      </c>
      <c r="L57" s="1" t="str">
        <f>IF($E$5="","",+INT($C57/$E$5))</f>
        <v/>
      </c>
      <c r="M57" s="1" t="str">
        <f t="shared" si="5"/>
        <v/>
      </c>
      <c r="N57" s="1">
        <f>IF($E$6="","",+INT($C57/$E$6))</f>
        <v>0</v>
      </c>
      <c r="O57" s="1">
        <f t="shared" si="6"/>
        <v>0</v>
      </c>
      <c r="P57" s="14">
        <f t="shared" si="13"/>
        <v>0</v>
      </c>
      <c r="Q57" s="1">
        <f t="shared" si="14"/>
        <v>0</v>
      </c>
    </row>
    <row r="58" spans="1:17" ht="15" x14ac:dyDescent="0.3">
      <c r="A58" s="1">
        <v>24</v>
      </c>
      <c r="B58" s="10">
        <f t="shared" si="7"/>
        <v>159.51067811865477</v>
      </c>
      <c r="C58" s="10">
        <f>IF(A58&lt;=$B$2,$B$4-(B58*2-2*SQRT(2)*$B$6),0)</f>
        <v>0</v>
      </c>
      <c r="D58" s="1">
        <f t="shared" si="0"/>
        <v>0</v>
      </c>
      <c r="E58" s="1">
        <f t="shared" si="1"/>
        <v>0</v>
      </c>
      <c r="F58" s="1">
        <f t="shared" si="8"/>
        <v>0</v>
      </c>
      <c r="G58" s="1">
        <f t="shared" si="2"/>
        <v>0</v>
      </c>
      <c r="H58" s="1">
        <f t="shared" si="9"/>
        <v>0</v>
      </c>
      <c r="I58" s="1">
        <f t="shared" si="3"/>
        <v>0</v>
      </c>
      <c r="J58" s="1">
        <f t="shared" si="10"/>
        <v>0</v>
      </c>
      <c r="K58" s="1">
        <f t="shared" si="4"/>
        <v>0</v>
      </c>
      <c r="L58" s="1" t="str">
        <f t="shared" si="11"/>
        <v/>
      </c>
      <c r="M58" s="1" t="str">
        <f t="shared" si="5"/>
        <v/>
      </c>
      <c r="N58" s="1">
        <f t="shared" si="12"/>
        <v>0</v>
      </c>
      <c r="O58" s="1">
        <f t="shared" si="6"/>
        <v>0</v>
      </c>
      <c r="P58" s="14">
        <f t="shared" si="13"/>
        <v>0</v>
      </c>
      <c r="Q58" s="1">
        <f t="shared" si="14"/>
        <v>0</v>
      </c>
    </row>
    <row r="59" spans="1:17" ht="15" x14ac:dyDescent="0.3">
      <c r="A59" s="1">
        <v>25</v>
      </c>
      <c r="B59" s="10">
        <f t="shared" si="7"/>
        <v>163.21067811865476</v>
      </c>
      <c r="C59" s="10">
        <f>IF(A59&lt;=$B$2,(B59-$B$5)*2-2*SQRT(2)*$B$6,0)</f>
        <v>0</v>
      </c>
      <c r="D59" s="1">
        <f t="shared" si="0"/>
        <v>0</v>
      </c>
      <c r="E59" s="1">
        <f t="shared" si="1"/>
        <v>0</v>
      </c>
      <c r="F59" s="1">
        <f>IF($E$2="","",+INT($C59/$E$2))</f>
        <v>0</v>
      </c>
      <c r="G59" s="1">
        <f t="shared" si="2"/>
        <v>0</v>
      </c>
      <c r="H59" s="1">
        <f>IF($E$3="","",+INT($C59/$E$3))</f>
        <v>0</v>
      </c>
      <c r="I59" s="1">
        <f t="shared" si="3"/>
        <v>0</v>
      </c>
      <c r="J59" s="1">
        <f>IF($E$4="","",+INT($C59/$E$4))</f>
        <v>0</v>
      </c>
      <c r="K59" s="1">
        <f t="shared" si="4"/>
        <v>0</v>
      </c>
      <c r="L59" s="1" t="str">
        <f>IF($E$5="","",+INT($C59/$E$5))</f>
        <v/>
      </c>
      <c r="M59" s="1" t="str">
        <f t="shared" si="5"/>
        <v/>
      </c>
      <c r="N59" s="1">
        <f>IF($E$6="","",+INT($C59/$E$6))</f>
        <v>0</v>
      </c>
      <c r="O59" s="1">
        <f t="shared" si="6"/>
        <v>0</v>
      </c>
      <c r="P59" s="14">
        <f t="shared" si="13"/>
        <v>0</v>
      </c>
      <c r="Q59" s="1">
        <f t="shared" si="14"/>
        <v>0</v>
      </c>
    </row>
    <row r="60" spans="1:17" ht="15" x14ac:dyDescent="0.3">
      <c r="A60" s="1">
        <v>25</v>
      </c>
      <c r="B60" s="10">
        <f t="shared" si="7"/>
        <v>163.21067811865476</v>
      </c>
      <c r="C60" s="10">
        <f>IF(A60&lt;=$B$2,$B$4-(B60*2-2*SQRT(2)*$B$6),0)</f>
        <v>0</v>
      </c>
      <c r="D60" s="1">
        <f t="shared" si="0"/>
        <v>0</v>
      </c>
      <c r="E60" s="1">
        <f t="shared" si="1"/>
        <v>0</v>
      </c>
      <c r="F60" s="1">
        <f t="shared" si="8"/>
        <v>0</v>
      </c>
      <c r="G60" s="1">
        <f t="shared" si="2"/>
        <v>0</v>
      </c>
      <c r="H60" s="1">
        <f t="shared" si="9"/>
        <v>0</v>
      </c>
      <c r="I60" s="1">
        <f t="shared" si="3"/>
        <v>0</v>
      </c>
      <c r="J60" s="1">
        <f t="shared" si="10"/>
        <v>0</v>
      </c>
      <c r="K60" s="1">
        <f t="shared" si="4"/>
        <v>0</v>
      </c>
      <c r="L60" s="1" t="str">
        <f t="shared" si="11"/>
        <v/>
      </c>
      <c r="M60" s="1" t="str">
        <f t="shared" si="5"/>
        <v/>
      </c>
      <c r="N60" s="1">
        <f t="shared" si="12"/>
        <v>0</v>
      </c>
      <c r="O60" s="1">
        <f t="shared" si="6"/>
        <v>0</v>
      </c>
      <c r="P60" s="14">
        <f t="shared" si="13"/>
        <v>0</v>
      </c>
      <c r="Q60" s="1">
        <f t="shared" si="14"/>
        <v>0</v>
      </c>
    </row>
    <row r="61" spans="1:17" ht="15" x14ac:dyDescent="0.3">
      <c r="A61" s="1">
        <v>26</v>
      </c>
      <c r="B61" s="10">
        <f t="shared" si="7"/>
        <v>166.91067811865474</v>
      </c>
      <c r="C61" s="10">
        <f>IF(A61&lt;=$B$2,(B61-$B$5)*2-2*SQRT(2)*$B$6,0)</f>
        <v>0</v>
      </c>
      <c r="D61" s="1">
        <f t="shared" si="0"/>
        <v>0</v>
      </c>
      <c r="E61" s="1">
        <f t="shared" si="1"/>
        <v>0</v>
      </c>
      <c r="F61" s="1">
        <f>IF($E$2="","",+INT($C61/$E$2))</f>
        <v>0</v>
      </c>
      <c r="G61" s="1">
        <f t="shared" si="2"/>
        <v>0</v>
      </c>
      <c r="H61" s="1">
        <f>IF($E$3="","",+INT($C61/$E$3))</f>
        <v>0</v>
      </c>
      <c r="I61" s="1">
        <f t="shared" si="3"/>
        <v>0</v>
      </c>
      <c r="J61" s="1">
        <f>IF($E$4="","",+INT($C61/$E$4))</f>
        <v>0</v>
      </c>
      <c r="K61" s="1">
        <f t="shared" si="4"/>
        <v>0</v>
      </c>
      <c r="L61" s="1" t="str">
        <f>IF($E$5="","",+INT($C61/$E$5))</f>
        <v/>
      </c>
      <c r="M61" s="1" t="str">
        <f t="shared" si="5"/>
        <v/>
      </c>
      <c r="N61" s="1">
        <f>IF($E$6="","",+INT($C61/$E$6))</f>
        <v>0</v>
      </c>
      <c r="O61" s="1">
        <f t="shared" si="6"/>
        <v>0</v>
      </c>
      <c r="P61" s="14">
        <f t="shared" si="13"/>
        <v>0</v>
      </c>
      <c r="Q61" s="1">
        <f t="shared" si="14"/>
        <v>0</v>
      </c>
    </row>
    <row r="62" spans="1:17" ht="15" x14ac:dyDescent="0.3">
      <c r="A62" s="1">
        <v>26</v>
      </c>
      <c r="B62" s="10">
        <f t="shared" si="7"/>
        <v>166.91067811865474</v>
      </c>
      <c r="C62" s="10">
        <f>IF(A62&lt;=$B$2,$B$4-(B62*2-2*SQRT(2)*$B$6),0)</f>
        <v>0</v>
      </c>
      <c r="D62" s="1">
        <f t="shared" si="0"/>
        <v>0</v>
      </c>
      <c r="E62" s="1">
        <f t="shared" si="1"/>
        <v>0</v>
      </c>
      <c r="F62" s="1">
        <f t="shared" si="8"/>
        <v>0</v>
      </c>
      <c r="G62" s="1">
        <f t="shared" si="2"/>
        <v>0</v>
      </c>
      <c r="H62" s="1">
        <f t="shared" si="9"/>
        <v>0</v>
      </c>
      <c r="I62" s="1">
        <f t="shared" si="3"/>
        <v>0</v>
      </c>
      <c r="J62" s="1">
        <f t="shared" si="10"/>
        <v>0</v>
      </c>
      <c r="K62" s="1">
        <f t="shared" si="4"/>
        <v>0</v>
      </c>
      <c r="L62" s="1" t="str">
        <f t="shared" si="11"/>
        <v/>
      </c>
      <c r="M62" s="1" t="str">
        <f t="shared" si="5"/>
        <v/>
      </c>
      <c r="N62" s="1">
        <f t="shared" si="12"/>
        <v>0</v>
      </c>
      <c r="O62" s="1">
        <f t="shared" si="6"/>
        <v>0</v>
      </c>
      <c r="P62" s="14">
        <f t="shared" si="13"/>
        <v>0</v>
      </c>
      <c r="Q62" s="1">
        <f t="shared" si="14"/>
        <v>0</v>
      </c>
    </row>
    <row r="63" spans="1:17" ht="15" x14ac:dyDescent="0.3">
      <c r="A63" s="1">
        <v>27</v>
      </c>
      <c r="B63" s="10">
        <f t="shared" si="7"/>
        <v>170.61067811865473</v>
      </c>
      <c r="C63" s="10">
        <f>IF(A63&lt;=$B$2,(B63-$B$5)*2-2*SQRT(2)*$B$6,0)</f>
        <v>0</v>
      </c>
      <c r="D63" s="1">
        <f t="shared" si="0"/>
        <v>0</v>
      </c>
      <c r="E63" s="1">
        <f t="shared" si="1"/>
        <v>0</v>
      </c>
      <c r="F63" s="1">
        <f>IF($E$2="","",+INT($C63/$E$2))</f>
        <v>0</v>
      </c>
      <c r="G63" s="1">
        <f t="shared" si="2"/>
        <v>0</v>
      </c>
      <c r="H63" s="1">
        <f>IF($E$3="","",+INT($C63/$E$3))</f>
        <v>0</v>
      </c>
      <c r="I63" s="1">
        <f t="shared" si="3"/>
        <v>0</v>
      </c>
      <c r="J63" s="1">
        <f>IF($E$4="","",+INT($C63/$E$4))</f>
        <v>0</v>
      </c>
      <c r="K63" s="1">
        <f t="shared" si="4"/>
        <v>0</v>
      </c>
      <c r="L63" s="1" t="str">
        <f>IF($E$5="","",+INT($C63/$E$5))</f>
        <v/>
      </c>
      <c r="M63" s="1" t="str">
        <f t="shared" si="5"/>
        <v/>
      </c>
      <c r="N63" s="1">
        <f>IF($E$6="","",+INT($C63/$E$6))</f>
        <v>0</v>
      </c>
      <c r="O63" s="1">
        <f t="shared" si="6"/>
        <v>0</v>
      </c>
      <c r="P63" s="14">
        <f t="shared" si="13"/>
        <v>0</v>
      </c>
      <c r="Q63" s="1">
        <f t="shared" si="14"/>
        <v>0</v>
      </c>
    </row>
    <row r="64" spans="1:17" ht="15" x14ac:dyDescent="0.3">
      <c r="A64" s="1">
        <v>27</v>
      </c>
      <c r="B64" s="10">
        <f t="shared" si="7"/>
        <v>170.61067811865473</v>
      </c>
      <c r="C64" s="10">
        <f>IF(A64&lt;=$B$2,$B$4-(B64*2-2*SQRT(2)*$B$6),0)</f>
        <v>0</v>
      </c>
      <c r="D64" s="1">
        <f t="shared" si="0"/>
        <v>0</v>
      </c>
      <c r="E64" s="1">
        <f t="shared" si="1"/>
        <v>0</v>
      </c>
      <c r="F64" s="1">
        <f t="shared" si="8"/>
        <v>0</v>
      </c>
      <c r="G64" s="1">
        <f t="shared" si="2"/>
        <v>0</v>
      </c>
      <c r="H64" s="1">
        <f t="shared" si="9"/>
        <v>0</v>
      </c>
      <c r="I64" s="1">
        <f t="shared" si="3"/>
        <v>0</v>
      </c>
      <c r="J64" s="1">
        <f t="shared" si="10"/>
        <v>0</v>
      </c>
      <c r="K64" s="1">
        <f t="shared" si="4"/>
        <v>0</v>
      </c>
      <c r="L64" s="1" t="str">
        <f t="shared" si="11"/>
        <v/>
      </c>
      <c r="M64" s="1" t="str">
        <f t="shared" si="5"/>
        <v/>
      </c>
      <c r="N64" s="1">
        <f t="shared" si="12"/>
        <v>0</v>
      </c>
      <c r="O64" s="1">
        <f t="shared" si="6"/>
        <v>0</v>
      </c>
      <c r="P64" s="14">
        <f t="shared" si="13"/>
        <v>0</v>
      </c>
      <c r="Q64" s="1">
        <f t="shared" si="14"/>
        <v>0</v>
      </c>
    </row>
    <row r="65" spans="1:17" ht="15" x14ac:dyDescent="0.3">
      <c r="A65" s="1">
        <v>28</v>
      </c>
      <c r="B65" s="10">
        <f t="shared" si="7"/>
        <v>174.31067811865475</v>
      </c>
      <c r="C65" s="10">
        <f>IF(A65&lt;=$B$2,(B65-$B$5)*2-2*SQRT(2)*$B$6,0)</f>
        <v>0</v>
      </c>
      <c r="D65" s="1">
        <f t="shared" si="0"/>
        <v>0</v>
      </c>
      <c r="E65" s="1">
        <f t="shared" si="1"/>
        <v>0</v>
      </c>
      <c r="F65" s="1">
        <f>IF($E$2="","",+INT($C65/$E$2))</f>
        <v>0</v>
      </c>
      <c r="G65" s="1">
        <f t="shared" si="2"/>
        <v>0</v>
      </c>
      <c r="H65" s="1">
        <f>IF($E$3="","",+INT($C65/$E$3))</f>
        <v>0</v>
      </c>
      <c r="I65" s="1">
        <f t="shared" si="3"/>
        <v>0</v>
      </c>
      <c r="J65" s="1">
        <f>IF($E$4="","",+INT($C65/$E$4))</f>
        <v>0</v>
      </c>
      <c r="K65" s="1">
        <f t="shared" si="4"/>
        <v>0</v>
      </c>
      <c r="L65" s="1" t="str">
        <f>IF($E$5="","",+INT($C65/$E$5))</f>
        <v/>
      </c>
      <c r="M65" s="1" t="str">
        <f t="shared" si="5"/>
        <v/>
      </c>
      <c r="N65" s="1">
        <f>IF($E$6="","",+INT($C65/$E$6))</f>
        <v>0</v>
      </c>
      <c r="O65" s="1">
        <f t="shared" si="6"/>
        <v>0</v>
      </c>
      <c r="P65" s="14">
        <f t="shared" si="13"/>
        <v>0</v>
      </c>
      <c r="Q65" s="1">
        <f t="shared" si="14"/>
        <v>0</v>
      </c>
    </row>
    <row r="66" spans="1:17" ht="15" x14ac:dyDescent="0.3">
      <c r="A66" s="1">
        <v>28</v>
      </c>
      <c r="B66" s="10">
        <f t="shared" si="7"/>
        <v>174.31067811865475</v>
      </c>
      <c r="C66" s="10">
        <f>IF(A66&lt;=$B$2,$B$4-(B66*2-2*SQRT(2)*$B$6),0)</f>
        <v>0</v>
      </c>
      <c r="D66" s="1">
        <f t="shared" si="0"/>
        <v>0</v>
      </c>
      <c r="E66" s="1">
        <f t="shared" si="1"/>
        <v>0</v>
      </c>
      <c r="F66" s="1">
        <f t="shared" si="8"/>
        <v>0</v>
      </c>
      <c r="G66" s="1">
        <f t="shared" si="2"/>
        <v>0</v>
      </c>
      <c r="H66" s="1">
        <f t="shared" si="9"/>
        <v>0</v>
      </c>
      <c r="I66" s="1">
        <f t="shared" si="3"/>
        <v>0</v>
      </c>
      <c r="J66" s="1">
        <f t="shared" si="10"/>
        <v>0</v>
      </c>
      <c r="K66" s="1">
        <f t="shared" si="4"/>
        <v>0</v>
      </c>
      <c r="L66" s="1" t="str">
        <f t="shared" si="11"/>
        <v/>
      </c>
      <c r="M66" s="1" t="str">
        <f t="shared" si="5"/>
        <v/>
      </c>
      <c r="N66" s="1">
        <f t="shared" si="12"/>
        <v>0</v>
      </c>
      <c r="O66" s="1">
        <f t="shared" si="6"/>
        <v>0</v>
      </c>
      <c r="P66" s="14">
        <f t="shared" si="13"/>
        <v>0</v>
      </c>
      <c r="Q66" s="1">
        <f t="shared" si="14"/>
        <v>0</v>
      </c>
    </row>
    <row r="67" spans="1:17" ht="15" x14ac:dyDescent="0.3">
      <c r="A67" s="1">
        <v>29</v>
      </c>
      <c r="B67" s="10">
        <f t="shared" si="7"/>
        <v>178.01067811865477</v>
      </c>
      <c r="C67" s="10">
        <f>IF(A67&lt;=$B$2,(B67-$B$5)*2-2*SQRT(2)*$B$6,0)</f>
        <v>0</v>
      </c>
      <c r="D67" s="1">
        <f t="shared" si="0"/>
        <v>0</v>
      </c>
      <c r="E67" s="1">
        <f t="shared" si="1"/>
        <v>0</v>
      </c>
      <c r="F67" s="1">
        <f>IF($E$2="","",+INT($C67/$E$2))</f>
        <v>0</v>
      </c>
      <c r="G67" s="1">
        <f t="shared" si="2"/>
        <v>0</v>
      </c>
      <c r="H67" s="1">
        <f>IF($E$3="","",+INT($C67/$E$3))</f>
        <v>0</v>
      </c>
      <c r="I67" s="1">
        <f t="shared" si="3"/>
        <v>0</v>
      </c>
      <c r="J67" s="1">
        <f>IF($E$4="","",+INT($C67/$E$4))</f>
        <v>0</v>
      </c>
      <c r="K67" s="1">
        <f t="shared" si="4"/>
        <v>0</v>
      </c>
      <c r="L67" s="1" t="str">
        <f>IF($E$5="","",+INT($C67/$E$5))</f>
        <v/>
      </c>
      <c r="M67" s="1" t="str">
        <f t="shared" si="5"/>
        <v/>
      </c>
      <c r="N67" s="1">
        <f>IF($E$6="","",+INT($C67/$E$6))</f>
        <v>0</v>
      </c>
      <c r="O67" s="1">
        <f t="shared" si="6"/>
        <v>0</v>
      </c>
      <c r="P67" s="14">
        <f t="shared" si="13"/>
        <v>0</v>
      </c>
      <c r="Q67" s="1">
        <f t="shared" si="14"/>
        <v>0</v>
      </c>
    </row>
    <row r="68" spans="1:17" ht="15" x14ac:dyDescent="0.3">
      <c r="A68" s="1">
        <v>29</v>
      </c>
      <c r="B68" s="10">
        <f t="shared" si="7"/>
        <v>178.01067811865477</v>
      </c>
      <c r="C68" s="10">
        <f>IF(A68&lt;=$B$2,$B$4-(B68*2-2*SQRT(2)*$B$6),0)</f>
        <v>0</v>
      </c>
      <c r="D68" s="1">
        <f t="shared" si="0"/>
        <v>0</v>
      </c>
      <c r="E68" s="1">
        <f t="shared" si="1"/>
        <v>0</v>
      </c>
      <c r="F68" s="1">
        <f t="shared" si="8"/>
        <v>0</v>
      </c>
      <c r="G68" s="1">
        <f t="shared" si="2"/>
        <v>0</v>
      </c>
      <c r="H68" s="1">
        <f t="shared" si="9"/>
        <v>0</v>
      </c>
      <c r="I68" s="1">
        <f t="shared" si="3"/>
        <v>0</v>
      </c>
      <c r="J68" s="1">
        <f t="shared" si="10"/>
        <v>0</v>
      </c>
      <c r="K68" s="1">
        <f t="shared" si="4"/>
        <v>0</v>
      </c>
      <c r="L68" s="1" t="str">
        <f t="shared" si="11"/>
        <v/>
      </c>
      <c r="M68" s="1" t="str">
        <f t="shared" si="5"/>
        <v/>
      </c>
      <c r="N68" s="1">
        <f t="shared" si="12"/>
        <v>0</v>
      </c>
      <c r="O68" s="1">
        <f t="shared" si="6"/>
        <v>0</v>
      </c>
      <c r="P68" s="14">
        <f t="shared" si="13"/>
        <v>0</v>
      </c>
      <c r="Q68" s="1">
        <f t="shared" si="14"/>
        <v>0</v>
      </c>
    </row>
    <row r="69" spans="1:17" ht="15" x14ac:dyDescent="0.3">
      <c r="A69" s="1">
        <v>30</v>
      </c>
      <c r="B69" s="10">
        <f t="shared" si="7"/>
        <v>181.71067811865476</v>
      </c>
      <c r="C69" s="10">
        <f>IF(A69&lt;=$B$2,(B69-$B$5)*2-2*SQRT(2)*$B$6,0)</f>
        <v>0</v>
      </c>
      <c r="D69" s="1">
        <f t="shared" si="0"/>
        <v>0</v>
      </c>
      <c r="E69" s="1">
        <f t="shared" si="1"/>
        <v>0</v>
      </c>
      <c r="F69" s="1">
        <f>IF($E$2="","",+INT($C69/$E$2))</f>
        <v>0</v>
      </c>
      <c r="G69" s="1">
        <f t="shared" si="2"/>
        <v>0</v>
      </c>
      <c r="H69" s="1">
        <f>IF($E$3="","",+INT($C69/$E$3))</f>
        <v>0</v>
      </c>
      <c r="I69" s="1">
        <f t="shared" si="3"/>
        <v>0</v>
      </c>
      <c r="J69" s="1">
        <f>IF($E$4="","",+INT($C69/$E$4))</f>
        <v>0</v>
      </c>
      <c r="K69" s="1">
        <f t="shared" si="4"/>
        <v>0</v>
      </c>
      <c r="L69" s="1" t="str">
        <f>IF($E$5="","",+INT($C69/$E$5))</f>
        <v/>
      </c>
      <c r="M69" s="1" t="str">
        <f t="shared" si="5"/>
        <v/>
      </c>
      <c r="N69" s="1">
        <f>IF($E$6="","",+INT($C69/$E$6))</f>
        <v>0</v>
      </c>
      <c r="O69" s="1">
        <f t="shared" si="6"/>
        <v>0</v>
      </c>
      <c r="P69" s="14">
        <f t="shared" si="13"/>
        <v>0</v>
      </c>
      <c r="Q69" s="1">
        <f t="shared" si="14"/>
        <v>0</v>
      </c>
    </row>
    <row r="70" spans="1:17" ht="15" x14ac:dyDescent="0.3">
      <c r="A70" s="1">
        <v>30</v>
      </c>
      <c r="B70" s="10">
        <f t="shared" si="7"/>
        <v>181.71067811865476</v>
      </c>
      <c r="C70" s="10">
        <f>IF(A70&lt;=$B$2,$B$4-(B70*2-2*SQRT(2)*$B$6),0)</f>
        <v>0</v>
      </c>
      <c r="D70" s="1">
        <f t="shared" si="0"/>
        <v>0</v>
      </c>
      <c r="E70" s="1">
        <f t="shared" si="1"/>
        <v>0</v>
      </c>
      <c r="F70" s="1">
        <f t="shared" si="8"/>
        <v>0</v>
      </c>
      <c r="G70" s="1">
        <f t="shared" si="2"/>
        <v>0</v>
      </c>
      <c r="H70" s="1">
        <f t="shared" si="9"/>
        <v>0</v>
      </c>
      <c r="I70" s="1">
        <f t="shared" si="3"/>
        <v>0</v>
      </c>
      <c r="J70" s="1">
        <f t="shared" si="10"/>
        <v>0</v>
      </c>
      <c r="K70" s="1">
        <f t="shared" si="4"/>
        <v>0</v>
      </c>
      <c r="L70" s="1" t="str">
        <f t="shared" si="11"/>
        <v/>
      </c>
      <c r="M70" s="1" t="str">
        <f t="shared" si="5"/>
        <v/>
      </c>
      <c r="N70" s="1">
        <f t="shared" si="12"/>
        <v>0</v>
      </c>
      <c r="O70" s="1">
        <f t="shared" si="6"/>
        <v>0</v>
      </c>
      <c r="P70" s="14">
        <f t="shared" si="13"/>
        <v>0</v>
      </c>
      <c r="Q70" s="1">
        <f t="shared" si="14"/>
        <v>0</v>
      </c>
    </row>
    <row r="71" spans="1:17" ht="15" x14ac:dyDescent="0.3">
      <c r="A71" s="1">
        <v>31</v>
      </c>
      <c r="B71" s="10">
        <f t="shared" si="7"/>
        <v>185.41067811865474</v>
      </c>
      <c r="C71" s="10">
        <f>IF(A71&lt;=$B$2,(B71-$B$5)*2-2*SQRT(2)*$B$6,0)</f>
        <v>0</v>
      </c>
      <c r="D71" s="1">
        <f t="shared" si="0"/>
        <v>0</v>
      </c>
      <c r="E71" s="1">
        <f t="shared" si="1"/>
        <v>0</v>
      </c>
      <c r="F71" s="1">
        <f>IF($E$2="","",+INT($C71/$E$2))</f>
        <v>0</v>
      </c>
      <c r="G71" s="1">
        <f t="shared" si="2"/>
        <v>0</v>
      </c>
      <c r="H71" s="1">
        <f>IF($E$3="","",+INT($C71/$E$3))</f>
        <v>0</v>
      </c>
      <c r="I71" s="1">
        <f t="shared" si="3"/>
        <v>0</v>
      </c>
      <c r="J71" s="1">
        <f>IF($E$4="","",+INT($C71/$E$4))</f>
        <v>0</v>
      </c>
      <c r="K71" s="1">
        <f t="shared" si="4"/>
        <v>0</v>
      </c>
      <c r="L71" s="1" t="str">
        <f>IF($E$5="","",+INT($C71/$E$5))</f>
        <v/>
      </c>
      <c r="M71" s="1" t="str">
        <f t="shared" si="5"/>
        <v/>
      </c>
      <c r="N71" s="1">
        <f>IF($E$6="","",+INT($C71/$E$6))</f>
        <v>0</v>
      </c>
      <c r="O71" s="1">
        <f t="shared" si="6"/>
        <v>0</v>
      </c>
      <c r="P71" s="14">
        <f t="shared" si="13"/>
        <v>0</v>
      </c>
      <c r="Q71" s="1">
        <f t="shared" si="14"/>
        <v>0</v>
      </c>
    </row>
    <row r="72" spans="1:17" ht="15" x14ac:dyDescent="0.3">
      <c r="A72" s="1">
        <v>31</v>
      </c>
      <c r="B72" s="10">
        <f t="shared" si="7"/>
        <v>185.41067811865474</v>
      </c>
      <c r="C72" s="10">
        <f>IF(A72&lt;=$B$2,$B$4-(B72*2-2*SQRT(2)*$B$6),0)</f>
        <v>0</v>
      </c>
      <c r="D72" s="1">
        <f t="shared" si="0"/>
        <v>0</v>
      </c>
      <c r="E72" s="1">
        <f t="shared" si="1"/>
        <v>0</v>
      </c>
      <c r="F72" s="1">
        <f t="shared" si="8"/>
        <v>0</v>
      </c>
      <c r="G72" s="1">
        <f t="shared" si="2"/>
        <v>0</v>
      </c>
      <c r="H72" s="1">
        <f t="shared" si="9"/>
        <v>0</v>
      </c>
      <c r="I72" s="1">
        <f t="shared" si="3"/>
        <v>0</v>
      </c>
      <c r="J72" s="1">
        <f t="shared" si="10"/>
        <v>0</v>
      </c>
      <c r="K72" s="1">
        <f t="shared" si="4"/>
        <v>0</v>
      </c>
      <c r="L72" s="1" t="str">
        <f t="shared" si="11"/>
        <v/>
      </c>
      <c r="M72" s="1" t="str">
        <f t="shared" si="5"/>
        <v/>
      </c>
      <c r="N72" s="1">
        <f t="shared" si="12"/>
        <v>0</v>
      </c>
      <c r="O72" s="1">
        <f t="shared" si="6"/>
        <v>0</v>
      </c>
      <c r="P72" s="14">
        <f t="shared" si="13"/>
        <v>0</v>
      </c>
      <c r="Q72" s="1">
        <f t="shared" si="14"/>
        <v>0</v>
      </c>
    </row>
    <row r="73" spans="1:17" ht="15" x14ac:dyDescent="0.3">
      <c r="A73" s="1">
        <v>32</v>
      </c>
      <c r="B73" s="10">
        <f t="shared" si="7"/>
        <v>189.11067811865473</v>
      </c>
      <c r="C73" s="10">
        <f>IF(A73&lt;=$B$2,(B73-$B$5)*2-2*SQRT(2)*$B$6,0)</f>
        <v>0</v>
      </c>
      <c r="D73" s="1">
        <f t="shared" si="0"/>
        <v>0</v>
      </c>
      <c r="E73" s="1">
        <f t="shared" si="1"/>
        <v>0</v>
      </c>
      <c r="F73" s="1">
        <f>IF($E$2="","",+INT($C73/$E$2))</f>
        <v>0</v>
      </c>
      <c r="G73" s="1">
        <f t="shared" si="2"/>
        <v>0</v>
      </c>
      <c r="H73" s="1">
        <f>IF($E$3="","",+INT($C73/$E$3))</f>
        <v>0</v>
      </c>
      <c r="I73" s="1">
        <f t="shared" si="3"/>
        <v>0</v>
      </c>
      <c r="J73" s="1">
        <f>IF($E$4="","",+INT($C73/$E$4))</f>
        <v>0</v>
      </c>
      <c r="K73" s="1">
        <f t="shared" si="4"/>
        <v>0</v>
      </c>
      <c r="L73" s="1" t="str">
        <f>IF($E$5="","",+INT($C73/$E$5))</f>
        <v/>
      </c>
      <c r="M73" s="1" t="str">
        <f t="shared" si="5"/>
        <v/>
      </c>
      <c r="N73" s="1">
        <f>IF($E$6="","",+INT($C73/$E$6))</f>
        <v>0</v>
      </c>
      <c r="O73" s="1">
        <f t="shared" si="6"/>
        <v>0</v>
      </c>
      <c r="P73" s="14">
        <f t="shared" si="13"/>
        <v>0</v>
      </c>
      <c r="Q73" s="1">
        <f t="shared" si="14"/>
        <v>0</v>
      </c>
    </row>
    <row r="74" spans="1:17" ht="15" x14ac:dyDescent="0.3">
      <c r="A74" s="1">
        <v>32</v>
      </c>
      <c r="B74" s="10">
        <f t="shared" si="7"/>
        <v>189.11067811865473</v>
      </c>
      <c r="C74" s="10">
        <f>IF(A74&lt;=$B$2,$B$4-(B74*2-2*SQRT(2)*$B$6),0)</f>
        <v>0</v>
      </c>
      <c r="D74" s="1">
        <f t="shared" si="0"/>
        <v>0</v>
      </c>
      <c r="E74" s="1">
        <f t="shared" si="1"/>
        <v>0</v>
      </c>
      <c r="F74" s="1">
        <f t="shared" si="8"/>
        <v>0</v>
      </c>
      <c r="G74" s="1">
        <f t="shared" si="2"/>
        <v>0</v>
      </c>
      <c r="H74" s="1">
        <f t="shared" si="9"/>
        <v>0</v>
      </c>
      <c r="I74" s="1">
        <f t="shared" si="3"/>
        <v>0</v>
      </c>
      <c r="J74" s="1">
        <f t="shared" si="10"/>
        <v>0</v>
      </c>
      <c r="K74" s="1">
        <f t="shared" si="4"/>
        <v>0</v>
      </c>
      <c r="L74" s="1" t="str">
        <f t="shared" si="11"/>
        <v/>
      </c>
      <c r="M74" s="1" t="str">
        <f t="shared" si="5"/>
        <v/>
      </c>
      <c r="N74" s="1">
        <f t="shared" si="12"/>
        <v>0</v>
      </c>
      <c r="O74" s="1">
        <f t="shared" si="6"/>
        <v>0</v>
      </c>
      <c r="P74" s="14">
        <f t="shared" si="13"/>
        <v>0</v>
      </c>
      <c r="Q74" s="1">
        <f t="shared" si="14"/>
        <v>0</v>
      </c>
    </row>
    <row r="75" spans="1:17" ht="15" x14ac:dyDescent="0.3">
      <c r="A75" s="1">
        <v>33</v>
      </c>
      <c r="B75" s="10">
        <f t="shared" si="7"/>
        <v>192.81067811865475</v>
      </c>
      <c r="C75" s="10">
        <f>IF(A75&lt;=$B$2,(B75-$B$5)*2-2*SQRT(2)*$B$6,0)</f>
        <v>0</v>
      </c>
      <c r="D75" s="1">
        <f t="shared" si="0"/>
        <v>0</v>
      </c>
      <c r="E75" s="1">
        <f t="shared" si="1"/>
        <v>0</v>
      </c>
      <c r="F75" s="1">
        <f>IF($E$2="","",+INT($C75/$E$2))</f>
        <v>0</v>
      </c>
      <c r="G75" s="1">
        <f t="shared" si="2"/>
        <v>0</v>
      </c>
      <c r="H75" s="1">
        <f>IF($E$3="","",+INT($C75/$E$3))</f>
        <v>0</v>
      </c>
      <c r="I75" s="1">
        <f t="shared" si="3"/>
        <v>0</v>
      </c>
      <c r="J75" s="1">
        <f>IF($E$4="","",+INT($C75/$E$4))</f>
        <v>0</v>
      </c>
      <c r="K75" s="1">
        <f t="shared" si="4"/>
        <v>0</v>
      </c>
      <c r="L75" s="1" t="str">
        <f>IF($E$5="","",+INT($C75/$E$5))</f>
        <v/>
      </c>
      <c r="M75" s="1" t="str">
        <f t="shared" si="5"/>
        <v/>
      </c>
      <c r="N75" s="1">
        <f>IF($E$6="","",+INT($C75/$E$6))</f>
        <v>0</v>
      </c>
      <c r="O75" s="1">
        <f t="shared" si="6"/>
        <v>0</v>
      </c>
      <c r="P75" s="14">
        <f t="shared" si="13"/>
        <v>0</v>
      </c>
      <c r="Q75" s="1">
        <f t="shared" si="14"/>
        <v>0</v>
      </c>
    </row>
    <row r="76" spans="1:17" ht="15" x14ac:dyDescent="0.3">
      <c r="A76" s="1">
        <v>33</v>
      </c>
      <c r="B76" s="10">
        <f>+A76*$B$5+100/SQRT(2)</f>
        <v>192.81067811865475</v>
      </c>
      <c r="C76" s="10">
        <f>IF(A76&lt;=$B$2,$B$4-(B76*2-2*SQRT(2)*$B$6),0)</f>
        <v>0</v>
      </c>
      <c r="D76" s="1">
        <f t="shared" si="0"/>
        <v>0</v>
      </c>
      <c r="E76" s="1">
        <f>IF($E$1="","",IF($C76=0,0,+($C76-D76*$E$1)*$B$5+$B$5*$B$5))</f>
        <v>0</v>
      </c>
      <c r="F76" s="1">
        <f t="shared" si="8"/>
        <v>0</v>
      </c>
      <c r="G76" s="1">
        <f>IF($E$2="","",IF($C76=0,0,+($C76-F76*$E$2)*$B$5+$B$5*$B$5))</f>
        <v>0</v>
      </c>
      <c r="H76" s="1">
        <f t="shared" si="9"/>
        <v>0</v>
      </c>
      <c r="I76" s="1">
        <f>IF($E$3="","",IF($C76=0,0,+($C76-H76*$E$3)*$B$5+$B$5*$B$5))</f>
        <v>0</v>
      </c>
      <c r="J76" s="1">
        <f t="shared" si="10"/>
        <v>0</v>
      </c>
      <c r="K76" s="1">
        <f>IF($E$4="","",IF($C76=0,0,+($C76-J76*$E$4)*$B$5+$B$5*$B$5))</f>
        <v>0</v>
      </c>
      <c r="L76" s="1" t="str">
        <f t="shared" si="11"/>
        <v/>
      </c>
      <c r="M76" s="1" t="str">
        <f>IF($E$5="","",IF($C76=0,0,+($C76-L76*$E$5)*$B$5+$B$5*$B$5))</f>
        <v/>
      </c>
      <c r="N76" s="1">
        <f t="shared" si="12"/>
        <v>0</v>
      </c>
      <c r="O76" s="1">
        <f>IF($E$6="","",IF($C76=0,0,+($C76-N76*$E$6)*$B$5+$B$5*$B$5))</f>
        <v>0</v>
      </c>
      <c r="P76" s="14">
        <f>ROUNDDOWN(AVERAGE(D76,F76,H76,J76,L76,N76),0)</f>
        <v>0</v>
      </c>
      <c r="Q76" s="1">
        <f>AVERAGE(E76,G76,I76,K76,M76,O76)</f>
        <v>0</v>
      </c>
    </row>
    <row r="77" spans="1:17" ht="15" x14ac:dyDescent="0.3">
      <c r="A77" s="1">
        <v>34</v>
      </c>
      <c r="B77" s="10">
        <f t="shared" si="7"/>
        <v>196.51067811865477</v>
      </c>
      <c r="C77" s="10">
        <f>IF(A77&lt;=$B$2,(B77-$B$5)*2-2*SQRT(2)*$B$6,0)</f>
        <v>0</v>
      </c>
      <c r="D77" s="1">
        <f t="shared" si="0"/>
        <v>0</v>
      </c>
      <c r="E77" s="1">
        <f>IF($E$1="","",IF($C77=0,0,+($C77-D77*$E$1)*$B$5+$B$5*$B$5))</f>
        <v>0</v>
      </c>
      <c r="F77" s="1">
        <f>IF($E$2="","",+INT($C77/$E$2))</f>
        <v>0</v>
      </c>
      <c r="G77" s="1">
        <f>IF($E$2="","",IF($C77=0,0,+($C77-F77*$E$2)*$B$5+$B$5*$B$5))</f>
        <v>0</v>
      </c>
      <c r="H77" s="1">
        <f>IF($E$3="","",+INT($C77/$E$3))</f>
        <v>0</v>
      </c>
      <c r="I77" s="1">
        <f>IF($E$3="","",IF($C77=0,0,+($C77-H77*$E$3)*$B$5+$B$5*$B$5))</f>
        <v>0</v>
      </c>
      <c r="J77" s="1">
        <f>IF($E$4="","",+INT($C77/$E$4))</f>
        <v>0</v>
      </c>
      <c r="K77" s="1">
        <f>IF($E$4="","",IF($C77=0,0,+($C77-J77*$E$4)*$B$5+$B$5*$B$5))</f>
        <v>0</v>
      </c>
      <c r="L77" s="1" t="str">
        <f>IF($E$5="","",+INT($C77/$E$5))</f>
        <v/>
      </c>
      <c r="M77" s="1" t="str">
        <f>IF($E$5="","",IF($C77=0,0,+($C77-L77*$E$5)*$B$5+$B$5*$B$5))</f>
        <v/>
      </c>
      <c r="N77" s="1">
        <f>IF($E$6="","",+INT($C77/$E$6))</f>
        <v>0</v>
      </c>
      <c r="O77" s="1">
        <f>IF($E$6="","",IF($C77=0,0,+($C77-N77*$E$6)*$B$5+$B$5*$B$5))</f>
        <v>0</v>
      </c>
      <c r="P77" s="14">
        <f>ROUNDDOWN(AVERAGE(D77,F77,H77,J77,L77,N77),0)</f>
        <v>0</v>
      </c>
      <c r="Q77" s="1">
        <f>AVERAGE(E77,G77,I77,K77,M77,O77)</f>
        <v>0</v>
      </c>
    </row>
    <row r="78" spans="1:17" ht="15" x14ac:dyDescent="0.3">
      <c r="A78" s="1">
        <v>34</v>
      </c>
      <c r="B78" s="10">
        <f>+A78*$B$5+100/SQRT(2)</f>
        <v>196.51067811865477</v>
      </c>
      <c r="C78" s="10">
        <f>IF(A78&lt;=$B$2,$B$4-(B78*2-2*SQRT(2)*$B$6),0)</f>
        <v>0</v>
      </c>
      <c r="D78" s="1">
        <f t="shared" si="0"/>
        <v>0</v>
      </c>
      <c r="E78" s="1">
        <f>IF($E$1="","",IF($C78=0,0,+($C78-D78*$E$1)*$B$5+$B$5*$B$5))</f>
        <v>0</v>
      </c>
      <c r="F78" s="1">
        <f t="shared" si="8"/>
        <v>0</v>
      </c>
      <c r="G78" s="1">
        <f>IF($E$2="","",IF($C78=0,0,+($C78-F78*$E$2)*$B$5+$B$5*$B$5))</f>
        <v>0</v>
      </c>
      <c r="H78" s="1">
        <f t="shared" si="9"/>
        <v>0</v>
      </c>
      <c r="I78" s="1">
        <f>IF($E$3="","",IF($C78=0,0,+($C78-H78*$E$3)*$B$5+$B$5*$B$5))</f>
        <v>0</v>
      </c>
      <c r="J78" s="1">
        <f t="shared" si="10"/>
        <v>0</v>
      </c>
      <c r="K78" s="1">
        <f>IF($E$4="","",IF($C78=0,0,+($C78-J78*$E$4)*$B$5+$B$5*$B$5))</f>
        <v>0</v>
      </c>
      <c r="L78" s="1" t="str">
        <f t="shared" si="11"/>
        <v/>
      </c>
      <c r="M78" s="1" t="str">
        <f>IF($E$5="","",IF($C78=0,0,+($C78-L78*$E$5)*$B$5+$B$5*$B$5))</f>
        <v/>
      </c>
      <c r="N78" s="1">
        <f t="shared" si="12"/>
        <v>0</v>
      </c>
      <c r="O78" s="1">
        <f>IF($E$6="","",IF($C78=0,0,+($C78-N78*$E$6)*$B$5+$B$5*$B$5))</f>
        <v>0</v>
      </c>
      <c r="P78" s="14">
        <f>ROUNDDOWN(AVERAGE(D78,F78,H78,J78,L78,N78),0)</f>
        <v>0</v>
      </c>
      <c r="Q78" s="1">
        <f>AVERAGE(E78,G78,I78,K78,M78,O78)</f>
        <v>0</v>
      </c>
    </row>
    <row r="79" spans="1:17" ht="15" x14ac:dyDescent="0.3">
      <c r="A79" s="1">
        <v>35</v>
      </c>
      <c r="B79" s="10">
        <f t="shared" si="7"/>
        <v>200.21067811865476</v>
      </c>
      <c r="C79" s="10">
        <f>IF(A79&lt;=$B$2,(B79-$B$5)*2-2*SQRT(2)*$B$6,0)</f>
        <v>0</v>
      </c>
      <c r="D79" s="1">
        <f t="shared" si="0"/>
        <v>0</v>
      </c>
      <c r="E79" s="1">
        <f>IF($E$1="","",IF($C79=0,0,+($C79-D79*$E$1)*$B$5+$B$5*$B$5))</f>
        <v>0</v>
      </c>
      <c r="F79" s="1">
        <f>IF($E$2="","",+INT($C79/$E$2))</f>
        <v>0</v>
      </c>
      <c r="G79" s="1">
        <f>IF($E$2="","",IF($C79=0,0,+($C79-F79*$E$2)*$B$5+$B$5*$B$5))</f>
        <v>0</v>
      </c>
      <c r="H79" s="1">
        <f>IF($E$3="","",+INT($C79/$E$3))</f>
        <v>0</v>
      </c>
      <c r="I79" s="1">
        <f>IF($E$3="","",IF($C79=0,0,+($C79-H79*$E$3)*$B$5+$B$5*$B$5))</f>
        <v>0</v>
      </c>
      <c r="J79" s="1">
        <f>IF($E$4="","",+INT($C79/$E$4))</f>
        <v>0</v>
      </c>
      <c r="K79" s="1">
        <f>IF($E$4="","",IF($C79=0,0,+($C79-J79*$E$4)*$B$5+$B$5*$B$5))</f>
        <v>0</v>
      </c>
      <c r="L79" s="1" t="str">
        <f>IF($E$5="","",+INT($C79/$E$5))</f>
        <v/>
      </c>
      <c r="M79" s="1" t="str">
        <f>IF($E$5="","",IF($C79=0,0,+($C79-L79*$E$5)*$B$5+$B$5*$B$5))</f>
        <v/>
      </c>
      <c r="N79" s="1">
        <f>IF($E$6="","",+INT($C79/$E$6))</f>
        <v>0</v>
      </c>
      <c r="O79" s="1">
        <f>IF($E$6="","",IF($C79=0,0,+($C79-N79*$E$6)*$B$5+$B$5*$B$5))</f>
        <v>0</v>
      </c>
      <c r="P79" s="14">
        <f>ROUNDDOWN(AVERAGE(D79,F79,H79,J79,L79,N79),0)</f>
        <v>0</v>
      </c>
      <c r="Q79" s="1">
        <f>AVERAGE(E79,G79,I79,K79,M79,O79)</f>
        <v>0</v>
      </c>
    </row>
    <row r="80" spans="1:17" ht="15" x14ac:dyDescent="0.3">
      <c r="A80" s="1">
        <v>35</v>
      </c>
      <c r="B80" s="10">
        <f>+A80*$B$5+100/SQRT(2)</f>
        <v>200.21067811865476</v>
      </c>
      <c r="C80" s="10">
        <f>IF(A80&lt;=$B$2,$B$4-(B80*2-2*SQRT(2)*$B$6),0)</f>
        <v>0</v>
      </c>
      <c r="D80" s="1">
        <f>IF($E$1="","",+INT($C80/$E$1))</f>
        <v>0</v>
      </c>
      <c r="E80" s="1">
        <f>IF($E$1="","",IF($C80=0,0,+($C80-D80*$E$1)*$B$5+$B$5*$B$5))</f>
        <v>0</v>
      </c>
      <c r="F80" s="1">
        <f t="shared" si="8"/>
        <v>0</v>
      </c>
      <c r="G80" s="1">
        <f>IF($E$2="","",IF($C80=0,0,+($C80-F80*$E$2)*$B$5+$B$5*$B$5))</f>
        <v>0</v>
      </c>
      <c r="H80" s="1">
        <f t="shared" si="9"/>
        <v>0</v>
      </c>
      <c r="I80" s="1">
        <f>IF($E$3="","",IF($C80=0,0,+($C80-H80*$E$3)*$B$5+$B$5*$B$5))</f>
        <v>0</v>
      </c>
      <c r="J80" s="1">
        <f t="shared" si="10"/>
        <v>0</v>
      </c>
      <c r="K80" s="1">
        <f>IF($E$4="","",IF($C80=0,0,+($C80-J80*$E$4)*$B$5+$B$5*$B$5))</f>
        <v>0</v>
      </c>
      <c r="L80" s="1" t="str">
        <f t="shared" si="11"/>
        <v/>
      </c>
      <c r="M80" s="1" t="str">
        <f>IF($E$5="","",IF($C80=0,0,+($C80-L80*$E$5)*$B$5+$B$5*$B$5))</f>
        <v/>
      </c>
      <c r="N80" s="1">
        <f t="shared" si="12"/>
        <v>0</v>
      </c>
      <c r="O80" s="1">
        <f>IF($E$6="","",IF($C80=0,0,+($C80-N80*$E$6)*$B$5+$B$5*$B$5))</f>
        <v>0</v>
      </c>
      <c r="P80" s="14">
        <f>ROUNDDOWN(AVERAGE(D80,F80,H80,J80,L80,N80),0)</f>
        <v>0</v>
      </c>
      <c r="Q80" s="1">
        <f>AVERAGE(E80,G80,I80,K80,M80,O80)</f>
        <v>0</v>
      </c>
    </row>
  </sheetData>
  <sheetProtection algorithmName="SHA-512" hashValue="vo9LfKZgurg97EVgCQR/+04EhmL4igqd7v20oUgJiimci0lChFt0RSL+mSb8g721dPwZDwaiXfm2MjU9VKQhnA==" saltValue="a3+PQ3AyD9dLbx4tfg/CrQ==" spinCount="100000" sheet="1" objects="1" scenarios="1"/>
  <mergeCells count="10">
    <mergeCell ref="N9:O9"/>
    <mergeCell ref="P9:Q9"/>
    <mergeCell ref="A9:A10"/>
    <mergeCell ref="B9:B10"/>
    <mergeCell ref="C9:C10"/>
    <mergeCell ref="F9:G9"/>
    <mergeCell ref="L9:M9"/>
    <mergeCell ref="D9:E9"/>
    <mergeCell ref="H9:I9"/>
    <mergeCell ref="J9:K9"/>
  </mergeCells>
  <phoneticPr fontId="3" type="noConversion"/>
  <pageMargins left="0.75" right="0.75" top="1" bottom="1" header="0" footer="0"/>
  <pageSetup orientation="portrait" horizontalDpi="360" verticalDpi="36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2"/>
  <sheetViews>
    <sheetView workbookViewId="0">
      <selection activeCell="C2" sqref="C2"/>
    </sheetView>
  </sheetViews>
  <sheetFormatPr baseColWidth="10" defaultRowHeight="12.75" x14ac:dyDescent="0.2"/>
  <sheetData>
    <row r="2" spans="1:1" x14ac:dyDescent="0.2">
      <c r="A2" t="s">
        <v>26</v>
      </c>
    </row>
  </sheetData>
  <sheetProtection algorithmName="SHA-512" hashValue="So0vS1cHokMaH46S2jiheOpeQhxWY6hZQzCQIbJbLMG1gCsfKYVbiM7huaPPfBE2AoeMYm7hqr+2yLaZ3VumuQ==" saltValue="bsVuu8ODFAh3GF0vogOOgQ==" spinCount="100000" sheet="1" objects="1" scenarios="1"/>
  <phoneticPr fontId="3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Desperdicios por corte</vt:lpstr>
      <vt:lpstr>Metodos</vt:lpstr>
      <vt:lpstr>Pañoleta ppal</vt:lpstr>
      <vt:lpstr>Pañoleta 2</vt:lpstr>
      <vt:lpstr>Suposiciones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Fernelis Mauricio</cp:lastModifiedBy>
  <dcterms:created xsi:type="dcterms:W3CDTF">2002-10-10T23:20:34Z</dcterms:created>
  <dcterms:modified xsi:type="dcterms:W3CDTF">2021-05-27T19:16:57Z</dcterms:modified>
</cp:coreProperties>
</file>