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10" windowWidth="18260" windowHeight="82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5" i="1" l="1"/>
  <c r="D8" i="1" l="1"/>
  <c r="E7" i="2" l="1"/>
  <c r="E6" i="2"/>
  <c r="E5" i="2"/>
  <c r="E4" i="2"/>
  <c r="E3" i="2"/>
  <c r="E2" i="2"/>
  <c r="E1" i="2"/>
  <c r="B14" i="2"/>
  <c r="B13" i="2"/>
  <c r="B15" i="2"/>
  <c r="B12" i="2"/>
  <c r="B11" i="2"/>
  <c r="B10" i="2"/>
  <c r="B9" i="2"/>
  <c r="B7" i="2"/>
  <c r="B6" i="2"/>
  <c r="B5" i="2"/>
  <c r="B4" i="2"/>
  <c r="B3" i="2"/>
  <c r="B2" i="2"/>
  <c r="B1" i="2"/>
  <c r="C46" i="1" l="1"/>
  <c r="B46" i="1"/>
  <c r="F48" i="1" s="1"/>
  <c r="I45" i="1"/>
  <c r="E45" i="1"/>
  <c r="D45" i="1"/>
  <c r="I44" i="1"/>
  <c r="E44" i="1"/>
  <c r="D44" i="1"/>
  <c r="I43" i="1"/>
  <c r="J43" i="1" s="1"/>
  <c r="K43" i="1" s="1"/>
  <c r="L43" i="1" s="1"/>
  <c r="E43" i="1"/>
  <c r="D43" i="1"/>
  <c r="I42" i="1"/>
  <c r="E42" i="1"/>
  <c r="D42" i="1"/>
  <c r="I41" i="1"/>
  <c r="E41" i="1"/>
  <c r="D41" i="1"/>
  <c r="I40" i="1"/>
  <c r="E40" i="1"/>
  <c r="D40" i="1"/>
  <c r="I39" i="1"/>
  <c r="E39" i="1"/>
  <c r="D39" i="1"/>
  <c r="C28" i="1"/>
  <c r="B28" i="1"/>
  <c r="F30" i="1" s="1"/>
  <c r="I27" i="1"/>
  <c r="E27" i="1"/>
  <c r="D27" i="1"/>
  <c r="I26" i="1"/>
  <c r="E26" i="1"/>
  <c r="D26" i="1"/>
  <c r="I25" i="1"/>
  <c r="J25" i="1" s="1"/>
  <c r="K25" i="1" s="1"/>
  <c r="L25" i="1" s="1"/>
  <c r="E25" i="1"/>
  <c r="D25" i="1"/>
  <c r="I24" i="1"/>
  <c r="E24" i="1"/>
  <c r="D24" i="1"/>
  <c r="I23" i="1"/>
  <c r="E23" i="1"/>
  <c r="D23" i="1"/>
  <c r="I22" i="1"/>
  <c r="E22" i="1"/>
  <c r="D22" i="1"/>
  <c r="I21" i="1"/>
  <c r="E21" i="1"/>
  <c r="D21" i="1"/>
  <c r="I9" i="1"/>
  <c r="I8" i="1"/>
  <c r="I7" i="1"/>
  <c r="J7" i="1" s="1"/>
  <c r="K7" i="1" s="1"/>
  <c r="L7" i="1" s="1"/>
  <c r="I6" i="1"/>
  <c r="I5" i="1"/>
  <c r="I4" i="1"/>
  <c r="I3" i="1"/>
  <c r="E9" i="1"/>
  <c r="E8" i="1"/>
  <c r="E7" i="1"/>
  <c r="E5" i="1"/>
  <c r="E6" i="1"/>
  <c r="E4" i="1"/>
  <c r="E3" i="1"/>
  <c r="D9" i="1"/>
  <c r="D7" i="1"/>
  <c r="D6" i="1"/>
  <c r="D5" i="1"/>
  <c r="D4" i="1"/>
  <c r="D3" i="1"/>
  <c r="C10" i="1"/>
  <c r="B10" i="1"/>
  <c r="F12" i="1" s="1"/>
  <c r="D10" i="1" l="1"/>
  <c r="B12" i="1" s="1"/>
  <c r="E10" i="1"/>
  <c r="E11" i="1" s="1"/>
  <c r="E46" i="1"/>
  <c r="E48" i="1" s="1"/>
  <c r="G48" i="1" s="1"/>
  <c r="S49" i="1" s="1"/>
  <c r="T49" i="1" s="1"/>
  <c r="D46" i="1"/>
  <c r="B48" i="1" s="1"/>
  <c r="D28" i="1"/>
  <c r="B30" i="1" s="1"/>
  <c r="E28" i="1"/>
  <c r="E30" i="1" s="1"/>
  <c r="G30" i="1" s="1"/>
  <c r="S31" i="1" s="1"/>
  <c r="T31" i="1" s="1"/>
  <c r="F47" i="1"/>
  <c r="C48" i="1"/>
  <c r="F29" i="1"/>
  <c r="C30" i="1"/>
  <c r="F11" i="1"/>
  <c r="C12" i="1"/>
  <c r="E47" i="1" l="1"/>
  <c r="G47" i="1" s="1"/>
  <c r="O49" i="1" s="1"/>
  <c r="P49" i="1" s="1"/>
  <c r="E29" i="1"/>
  <c r="G29" i="1" s="1"/>
  <c r="O31" i="1" s="1"/>
  <c r="P31" i="1" s="1"/>
  <c r="C11" i="1"/>
  <c r="D12" i="1"/>
  <c r="E12" i="1"/>
  <c r="G12" i="1" s="1"/>
  <c r="S13" i="1" s="1"/>
  <c r="T13" i="1" s="1"/>
  <c r="B11" i="1"/>
  <c r="D48" i="1"/>
  <c r="H48" i="1" s="1"/>
  <c r="B50" i="1" s="1"/>
  <c r="C50" i="1" s="1"/>
  <c r="D50" i="1" s="1"/>
  <c r="B47" i="1"/>
  <c r="C47" i="1"/>
  <c r="D30" i="1"/>
  <c r="H30" i="1" s="1"/>
  <c r="B32" i="1" s="1"/>
  <c r="C32" i="1" s="1"/>
  <c r="D32" i="1" s="1"/>
  <c r="C29" i="1"/>
  <c r="B29" i="1"/>
  <c r="G11" i="1"/>
  <c r="O13" i="1" s="1"/>
  <c r="P13" i="1" s="1"/>
  <c r="D11" i="1" l="1"/>
  <c r="H11" i="1" s="1"/>
  <c r="J5" i="1" s="1"/>
  <c r="K5" i="1" s="1"/>
  <c r="L5" i="1" s="1"/>
  <c r="H12" i="1"/>
  <c r="B14" i="1" s="1"/>
  <c r="C14" i="1" s="1"/>
  <c r="D14" i="1" s="1"/>
  <c r="D47" i="1"/>
  <c r="H47" i="1" s="1"/>
  <c r="J45" i="1" s="1"/>
  <c r="K45" i="1" s="1"/>
  <c r="L45" i="1" s="1"/>
  <c r="D29" i="1"/>
  <c r="H29" i="1" s="1"/>
  <c r="J21" i="1" s="1"/>
  <c r="K21" i="1" s="1"/>
  <c r="L21" i="1" s="1"/>
  <c r="J27" i="1"/>
  <c r="K27" i="1" s="1"/>
  <c r="L27" i="1" s="1"/>
  <c r="J22" i="1"/>
  <c r="K22" i="1" s="1"/>
  <c r="L22" i="1" s="1"/>
  <c r="J6" i="1" l="1"/>
  <c r="K6" i="1" s="1"/>
  <c r="L6" i="1" s="1"/>
  <c r="J4" i="1"/>
  <c r="K4" i="1" s="1"/>
  <c r="L4" i="1" s="1"/>
  <c r="J8" i="1"/>
  <c r="K8" i="1" s="1"/>
  <c r="L8" i="1" s="1"/>
  <c r="J9" i="1"/>
  <c r="K9" i="1" s="1"/>
  <c r="L9" i="1" s="1"/>
  <c r="J3" i="1"/>
  <c r="K3" i="1" s="1"/>
  <c r="L3" i="1" s="1"/>
  <c r="J42" i="1"/>
  <c r="K42" i="1" s="1"/>
  <c r="L42" i="1" s="1"/>
  <c r="J41" i="1"/>
  <c r="K41" i="1" s="1"/>
  <c r="L41" i="1" s="1"/>
  <c r="J39" i="1"/>
  <c r="K39" i="1" s="1"/>
  <c r="L39" i="1" s="1"/>
  <c r="J40" i="1"/>
  <c r="K40" i="1" s="1"/>
  <c r="L40" i="1" s="1"/>
  <c r="J44" i="1"/>
  <c r="K44" i="1" s="1"/>
  <c r="L44" i="1" s="1"/>
  <c r="J23" i="1"/>
  <c r="K23" i="1" s="1"/>
  <c r="L23" i="1" s="1"/>
  <c r="J26" i="1"/>
  <c r="K26" i="1" s="1"/>
  <c r="L26" i="1" s="1"/>
  <c r="J24" i="1"/>
  <c r="K24" i="1" s="1"/>
  <c r="L24" i="1" s="1"/>
  <c r="L10" i="1" l="1"/>
  <c r="M10" i="1" s="1"/>
  <c r="N10" i="1" s="1"/>
  <c r="L46" i="1"/>
  <c r="M46" i="1" s="1"/>
  <c r="N46" i="1" s="1"/>
  <c r="U49" i="1" s="1"/>
  <c r="V49" i="1" s="1"/>
  <c r="L28" i="1"/>
  <c r="M28" i="1" s="1"/>
  <c r="N28" i="1" s="1"/>
  <c r="Q31" i="1" s="1"/>
  <c r="R31" i="1" s="1"/>
  <c r="U13" i="1"/>
  <c r="V13" i="1" s="1"/>
  <c r="Q13" i="1"/>
  <c r="R13" i="1" s="1"/>
  <c r="W13" i="1" l="1"/>
  <c r="X13" i="1" s="1"/>
  <c r="Q49" i="1"/>
  <c r="R49" i="1" s="1"/>
  <c r="W49" i="1"/>
  <c r="X49" i="1" s="1"/>
  <c r="U31" i="1"/>
  <c r="V31" i="1" s="1"/>
  <c r="W31" i="1" s="1"/>
  <c r="X31" i="1" s="1"/>
</calcChain>
</file>

<file path=xl/sharedStrings.xml><?xml version="1.0" encoding="utf-8"?>
<sst xmlns="http://schemas.openxmlformats.org/spreadsheetml/2006/main" count="66" uniqueCount="20">
  <si>
    <t>시행</t>
    <phoneticPr fontId="2" type="noConversion"/>
  </si>
  <si>
    <t>t^2/2(x축)</t>
    <phoneticPr fontId="2" type="noConversion"/>
  </si>
  <si>
    <t>h(y축)</t>
    <phoneticPr fontId="2" type="noConversion"/>
  </si>
  <si>
    <t>x*y</t>
    <phoneticPr fontId="2" type="noConversion"/>
  </si>
  <si>
    <t>X^2</t>
    <phoneticPr fontId="2" type="noConversion"/>
  </si>
  <si>
    <t>합</t>
    <phoneticPr fontId="2" type="noConversion"/>
  </si>
  <si>
    <t>a</t>
    <phoneticPr fontId="2" type="noConversion"/>
  </si>
  <si>
    <t>b</t>
    <phoneticPr fontId="2" type="noConversion"/>
  </si>
  <si>
    <t>함수Y값</t>
    <phoneticPr fontId="2" type="noConversion"/>
  </si>
  <si>
    <t>Y-YI</t>
    <phoneticPr fontId="2" type="noConversion"/>
  </si>
  <si>
    <t>^2</t>
    <phoneticPr fontId="2" type="noConversion"/>
  </si>
  <si>
    <t>SY</t>
    <phoneticPr fontId="2" type="noConversion"/>
  </si>
  <si>
    <t>Sa</t>
    <phoneticPr fontId="2" type="noConversion"/>
  </si>
  <si>
    <t>Sb</t>
    <phoneticPr fontId="2" type="noConversion"/>
  </si>
  <si>
    <t>제곱+제곱</t>
    <phoneticPr fontId="2" type="noConversion"/>
  </si>
  <si>
    <t>불확도</t>
    <phoneticPr fontId="2" type="noConversion"/>
  </si>
  <si>
    <t>(플라스틱공)최소제곱법을 이용한 y=a+bx와 불확도 구하기</t>
    <phoneticPr fontId="2" type="noConversion"/>
  </si>
  <si>
    <t>오차</t>
    <phoneticPr fontId="2" type="noConversion"/>
  </si>
  <si>
    <t>(골프공)최소제곱법을 이용한 y=a+bx와 불확도 구하기</t>
    <phoneticPr fontId="2" type="noConversion"/>
  </si>
  <si>
    <t>(탁구공)최소제곱법을 이용한 y=a+bx와 불확도 구하기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</si>
</sst>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_ "/>
  </numFmts>
  <fonts count="7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2"/>
      <charset val="129"/>
      <scheme val="minor"/>
    </font>
    <font>
      <sz val="10"/>
      <color rgb="FF000000"/>
      <name val="한양신명조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6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7" borderId="0" xfId="0" applyFill="1">
      <alignment vertical="center"/>
    </xf>
    <xf numFmtId="0" fontId="1" fillId="0" borderId="0" xfId="0" applyFont="1">
      <alignment vertical="center"/>
    </xf>
    <xf numFmtId="176" fontId="5" fillId="8" borderId="0" xfId="0" applyNumberFormat="1" applyFont="1" applyFill="1">
      <alignment vertical="center"/>
    </xf>
    <xf numFmtId="0" fontId="0" fillId="2" borderId="0" xfId="0" applyFill="1">
      <alignment vertical="center"/>
    </xf>
    <xf numFmtId="0" fontId="6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Sheet2!$L$7</c:f>
              <c:strCache>
                <c:ptCount val="1"/>
                <c:pt idx="0">
                  <c:v>h(y축)</c:v>
                </c:pt>
              </c:strCache>
            </c:strRef>
          </c:tx>
          <c:xVal>
            <c:numRef>
              <c:f>Sheet2!$K$8:$K$14</c:f>
              <c:numCache>
                <c:formatCode>General</c:formatCode>
                <c:ptCount val="7"/>
                <c:pt idx="0">
                  <c:v>2.0899999999999998E-2</c:v>
                </c:pt>
                <c:pt idx="1">
                  <c:v>4.07E-2</c:v>
                </c:pt>
                <c:pt idx="2">
                  <c:v>6.1800000000000001E-2</c:v>
                </c:pt>
                <c:pt idx="3">
                  <c:v>8.2699999999999996E-2</c:v>
                </c:pt>
                <c:pt idx="4">
                  <c:v>0.10290000000000001</c:v>
                </c:pt>
                <c:pt idx="5">
                  <c:v>0.1226</c:v>
                </c:pt>
                <c:pt idx="6">
                  <c:v>0.14399999999999999</c:v>
                </c:pt>
              </c:numCache>
            </c:numRef>
          </c:xVal>
          <c:yVal>
            <c:numRef>
              <c:f>Sheet2!$L$8:$L$14</c:f>
              <c:numCache>
                <c:formatCode>General</c:formatCode>
                <c:ptCount val="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73056"/>
        <c:axId val="64971136"/>
      </c:scatterChart>
      <c:valAx>
        <c:axId val="6497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971136"/>
        <c:crosses val="autoZero"/>
        <c:crossBetween val="midCat"/>
        <c:majorUnit val="2.0000000000000004E-2"/>
        <c:minorUnit val="1.0000000000000002E-2"/>
      </c:valAx>
      <c:valAx>
        <c:axId val="6497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973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8018372703413"/>
          <c:y val="5.1956109652960054E-2"/>
          <c:w val="0.85896281714785649"/>
          <c:h val="0.818175123942840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h(y축)</c:v>
                </c:pt>
              </c:strCache>
            </c:strRef>
          </c:tx>
          <c:xVal>
            <c:numRef>
              <c:f>Sheet2!$A$19:$A$25</c:f>
              <c:numCache>
                <c:formatCode>General</c:formatCode>
                <c:ptCount val="7"/>
                <c:pt idx="0">
                  <c:v>2.23E-2</c:v>
                </c:pt>
                <c:pt idx="1">
                  <c:v>4.2700000000000002E-2</c:v>
                </c:pt>
                <c:pt idx="2">
                  <c:v>6.3E-2</c:v>
                </c:pt>
                <c:pt idx="3">
                  <c:v>8.43E-2</c:v>
                </c:pt>
                <c:pt idx="4">
                  <c:v>0.1072</c:v>
                </c:pt>
                <c:pt idx="5">
                  <c:v>0.12820000000000001</c:v>
                </c:pt>
                <c:pt idx="6">
                  <c:v>0.1515</c:v>
                </c:pt>
              </c:numCache>
            </c:numRef>
          </c:xVal>
          <c:yVal>
            <c:numRef>
              <c:f>Sheet2!$B$19:$B$25</c:f>
              <c:numCache>
                <c:formatCode>General</c:formatCode>
                <c:ptCount val="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87424"/>
        <c:axId val="69553152"/>
      </c:scatterChart>
      <c:valAx>
        <c:axId val="7008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553152"/>
        <c:crosses val="autoZero"/>
        <c:crossBetween val="midCat"/>
      </c:valAx>
      <c:valAx>
        <c:axId val="6955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087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Sheet2!$T$19</c:f>
              <c:strCache>
                <c:ptCount val="1"/>
                <c:pt idx="0">
                  <c:v>h(y축)</c:v>
                </c:pt>
              </c:strCache>
            </c:strRef>
          </c:tx>
          <c:xVal>
            <c:numRef>
              <c:f>Sheet2!$S$20:$S$26</c:f>
              <c:numCache>
                <c:formatCode>General</c:formatCode>
                <c:ptCount val="7"/>
                <c:pt idx="0">
                  <c:v>0.02</c:v>
                </c:pt>
                <c:pt idx="1">
                  <c:v>4.2000000000000003E-2</c:v>
                </c:pt>
                <c:pt idx="2">
                  <c:v>6.4000000000000001E-2</c:v>
                </c:pt>
                <c:pt idx="3">
                  <c:v>8.5999999999999993E-2</c:v>
                </c:pt>
                <c:pt idx="4">
                  <c:v>0.106</c:v>
                </c:pt>
                <c:pt idx="5">
                  <c:v>0.128</c:v>
                </c:pt>
                <c:pt idx="6">
                  <c:v>0.15</c:v>
                </c:pt>
              </c:numCache>
            </c:numRef>
          </c:xVal>
          <c:yVal>
            <c:numRef>
              <c:f>Sheet2!$T$20:$T$26</c:f>
              <c:numCache>
                <c:formatCode>General</c:formatCode>
                <c:ptCount val="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91488"/>
        <c:axId val="98573312"/>
      </c:scatterChart>
      <c:valAx>
        <c:axId val="9859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573312"/>
        <c:crosses val="autoZero"/>
        <c:crossBetween val="midCat"/>
      </c:valAx>
      <c:valAx>
        <c:axId val="9857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591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14</xdr:row>
      <xdr:rowOff>107950</xdr:rowOff>
    </xdr:from>
    <xdr:to>
      <xdr:col>17</xdr:col>
      <xdr:colOff>73025</xdr:colOff>
      <xdr:row>27</xdr:row>
      <xdr:rowOff>44450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41275</xdr:colOff>
      <xdr:row>16</xdr:row>
      <xdr:rowOff>44450</xdr:rowOff>
    </xdr:from>
    <xdr:to>
      <xdr:col>8</xdr:col>
      <xdr:colOff>650875</xdr:colOff>
      <xdr:row>28</xdr:row>
      <xdr:rowOff>146050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41275</xdr:colOff>
      <xdr:row>27</xdr:row>
      <xdr:rowOff>146050</xdr:rowOff>
    </xdr:from>
    <xdr:to>
      <xdr:col>16</xdr:col>
      <xdr:colOff>650875</xdr:colOff>
      <xdr:row>40</xdr:row>
      <xdr:rowOff>82550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abSelected="1" topLeftCell="A40" workbookViewId="0">
      <selection activeCell="G37" sqref="G37"/>
    </sheetView>
  </sheetViews>
  <sheetFormatPr defaultRowHeight="17"/>
  <cols>
    <col min="12" max="12" width="13.08203125" bestFit="1" customWidth="1"/>
    <col min="24" max="24" width="12.08203125" bestFit="1" customWidth="1"/>
  </cols>
  <sheetData>
    <row r="1" spans="1:24">
      <c r="A1" t="s">
        <v>18</v>
      </c>
    </row>
    <row r="2" spans="1:24" ht="17.5">
      <c r="A2" s="2" t="s">
        <v>0</v>
      </c>
      <c r="B2" s="3" t="s">
        <v>1</v>
      </c>
      <c r="C2" s="2" t="s">
        <v>2</v>
      </c>
      <c r="D2" s="2" t="s">
        <v>3</v>
      </c>
      <c r="E2" s="2" t="s">
        <v>4</v>
      </c>
      <c r="F2" s="2"/>
      <c r="G2" s="2"/>
      <c r="H2" s="2"/>
      <c r="J2" t="s">
        <v>8</v>
      </c>
      <c r="K2" t="s">
        <v>9</v>
      </c>
      <c r="L2" t="s">
        <v>10</v>
      </c>
      <c r="N2" t="s">
        <v>11</v>
      </c>
      <c r="Q2" t="s">
        <v>12</v>
      </c>
      <c r="R2" t="s">
        <v>10</v>
      </c>
      <c r="U2" t="s">
        <v>13</v>
      </c>
      <c r="V2" t="s">
        <v>10</v>
      </c>
      <c r="W2" t="s">
        <v>14</v>
      </c>
      <c r="X2" t="s">
        <v>15</v>
      </c>
    </row>
    <row r="3" spans="1:24" ht="17.5">
      <c r="A3" s="2">
        <v>1</v>
      </c>
      <c r="B3" s="12">
        <v>2.0899999999999998E-2</v>
      </c>
      <c r="C3" s="2">
        <v>0.2</v>
      </c>
      <c r="D3" s="2">
        <f t="shared" ref="D3:D9" si="0">PRODUCT(B3:C3)</f>
        <v>4.1799999999999997E-3</v>
      </c>
      <c r="E3" s="2">
        <f t="shared" ref="E3:E9" si="1">POWER(B3,2)</f>
        <v>4.3680999999999993E-4</v>
      </c>
      <c r="F3" s="2"/>
      <c r="G3" s="2"/>
      <c r="H3" s="2"/>
      <c r="I3">
        <f t="shared" ref="I3:I9" si="2">PRODUCT(8.97237,B3)</f>
        <v>0.18752253299999999</v>
      </c>
      <c r="J3">
        <f>SUM(I3,H11)</f>
        <v>0.18705472492735276</v>
      </c>
      <c r="K3">
        <f t="shared" ref="K3:K9" si="3">J3-C3</f>
        <v>-1.2945275072647255E-2</v>
      </c>
      <c r="L3">
        <f t="shared" ref="L3:L9" si="4">POWER(K3,2)</f>
        <v>1.6758014670650241E-4</v>
      </c>
    </row>
    <row r="4" spans="1:24" ht="17.5">
      <c r="A4" s="2">
        <v>2</v>
      </c>
      <c r="B4" s="12">
        <v>4.07E-2</v>
      </c>
      <c r="C4" s="2">
        <v>0.4</v>
      </c>
      <c r="D4" s="2">
        <f t="shared" si="0"/>
        <v>1.6279999999999999E-2</v>
      </c>
      <c r="E4" s="2">
        <f t="shared" si="1"/>
        <v>1.65649E-3</v>
      </c>
      <c r="F4" s="2"/>
      <c r="G4" s="2"/>
      <c r="H4" s="2"/>
      <c r="I4">
        <f t="shared" si="2"/>
        <v>0.36517545899999998</v>
      </c>
      <c r="J4">
        <f>SUM(I4,H11)</f>
        <v>0.36470765092735274</v>
      </c>
      <c r="K4">
        <f t="shared" si="3"/>
        <v>-3.5292349072647278E-2</v>
      </c>
      <c r="L4">
        <f t="shared" si="4"/>
        <v>1.2455499030655872E-3</v>
      </c>
    </row>
    <row r="5" spans="1:24" ht="17.5">
      <c r="A5" s="2">
        <v>3</v>
      </c>
      <c r="B5" s="12">
        <v>6.1800000000000001E-2</v>
      </c>
      <c r="C5" s="2">
        <v>0.6</v>
      </c>
      <c r="D5" s="2">
        <f t="shared" si="0"/>
        <v>3.7080000000000002E-2</v>
      </c>
      <c r="E5" s="2">
        <f t="shared" si="1"/>
        <v>3.8192400000000002E-3</v>
      </c>
      <c r="F5" s="2"/>
      <c r="G5" s="2"/>
      <c r="H5" s="2"/>
      <c r="I5">
        <f t="shared" si="2"/>
        <v>0.55449246600000002</v>
      </c>
      <c r="J5">
        <f>SUM(I5,H11)</f>
        <v>0.55402465792735278</v>
      </c>
      <c r="K5">
        <f t="shared" si="3"/>
        <v>-4.5975342072647196E-2</v>
      </c>
      <c r="L5">
        <f t="shared" si="4"/>
        <v>2.1137320786969232E-3</v>
      </c>
    </row>
    <row r="6" spans="1:24" ht="17.5">
      <c r="A6" s="2">
        <v>4</v>
      </c>
      <c r="B6" s="12">
        <v>8.2699999999999996E-2</v>
      </c>
      <c r="C6" s="2">
        <v>0.8</v>
      </c>
      <c r="D6" s="2">
        <f t="shared" si="0"/>
        <v>6.6159999999999997E-2</v>
      </c>
      <c r="E6" s="2">
        <f t="shared" si="1"/>
        <v>6.8392899999999996E-3</v>
      </c>
      <c r="F6" s="2"/>
      <c r="G6" s="2"/>
      <c r="H6" s="2"/>
      <c r="I6">
        <f t="shared" si="2"/>
        <v>0.7420149989999999</v>
      </c>
      <c r="J6">
        <f>SUM(I6,H11)</f>
        <v>0.74154719092735266</v>
      </c>
      <c r="K6">
        <f t="shared" si="3"/>
        <v>-5.8452809072647383E-2</v>
      </c>
      <c r="L6">
        <f t="shared" si="4"/>
        <v>3.4167308884833682E-3</v>
      </c>
    </row>
    <row r="7" spans="1:24" ht="17.5">
      <c r="A7" s="2">
        <v>5</v>
      </c>
      <c r="B7" s="12">
        <v>0.10290000000000001</v>
      </c>
      <c r="C7" s="2">
        <v>1</v>
      </c>
      <c r="D7" s="2">
        <f t="shared" si="0"/>
        <v>0.10290000000000001</v>
      </c>
      <c r="E7" s="2">
        <f t="shared" si="1"/>
        <v>1.0588410000000001E-2</v>
      </c>
      <c r="F7" s="2"/>
      <c r="G7" s="2"/>
      <c r="H7" s="2"/>
      <c r="I7">
        <f t="shared" si="2"/>
        <v>0.92325687300000003</v>
      </c>
      <c r="J7">
        <f t="shared" ref="J7" si="5">SUM(I7,0.00908)</f>
        <v>0.93233687300000001</v>
      </c>
      <c r="K7">
        <f t="shared" si="3"/>
        <v>-6.766312699999999E-2</v>
      </c>
      <c r="L7">
        <f t="shared" si="4"/>
        <v>4.578298755418128E-3</v>
      </c>
    </row>
    <row r="8" spans="1:24" ht="17.5">
      <c r="A8" s="2">
        <v>6</v>
      </c>
      <c r="B8" s="12">
        <v>0.1226</v>
      </c>
      <c r="C8" s="2">
        <v>1.2</v>
      </c>
      <c r="D8" s="2">
        <f>PRODUCT(B8:C8)</f>
        <v>0.14712</v>
      </c>
      <c r="E8" s="2">
        <f t="shared" si="1"/>
        <v>1.5030760000000001E-2</v>
      </c>
      <c r="F8" s="2"/>
      <c r="G8" s="2"/>
      <c r="H8" s="2"/>
      <c r="I8">
        <f t="shared" si="2"/>
        <v>1.1000125620000001</v>
      </c>
      <c r="J8">
        <f>SUM(I8,H11)</f>
        <v>1.0995447539273528</v>
      </c>
      <c r="K8">
        <f t="shared" si="3"/>
        <v>-0.10045524607264711</v>
      </c>
      <c r="L8">
        <f t="shared" si="4"/>
        <v>1.0091256463516083E-2</v>
      </c>
    </row>
    <row r="9" spans="1:24" ht="17.5">
      <c r="A9" s="2">
        <v>7</v>
      </c>
      <c r="B9" s="12">
        <v>0.14399999999999999</v>
      </c>
      <c r="C9" s="2">
        <v>1.4</v>
      </c>
      <c r="D9" s="2">
        <f t="shared" si="0"/>
        <v>0.20159999999999997</v>
      </c>
      <c r="E9" s="2">
        <f t="shared" si="1"/>
        <v>2.0735999999999997E-2</v>
      </c>
      <c r="F9" s="2"/>
      <c r="G9" s="2"/>
      <c r="H9" s="2"/>
      <c r="I9">
        <f t="shared" si="2"/>
        <v>1.2920212799999999</v>
      </c>
      <c r="J9">
        <f>SUM(I9,H11)</f>
        <v>1.2915534719273527</v>
      </c>
      <c r="K9">
        <f t="shared" si="3"/>
        <v>-0.10844652807264721</v>
      </c>
      <c r="L9">
        <f t="shared" si="4"/>
        <v>1.1760649451011459E-2</v>
      </c>
    </row>
    <row r="10" spans="1:24" ht="17.5">
      <c r="A10" s="2" t="s">
        <v>5</v>
      </c>
      <c r="B10" s="4">
        <f>SUM(B3:B9)</f>
        <v>0.5756</v>
      </c>
      <c r="C10" s="4">
        <f>SUM(C3:C9)</f>
        <v>5.6</v>
      </c>
      <c r="D10" s="4">
        <f>SUM(D3:D9)</f>
        <v>0.57532000000000005</v>
      </c>
      <c r="E10" s="4">
        <f>SUM(E3:E9)</f>
        <v>5.9107E-2</v>
      </c>
      <c r="F10" s="4"/>
      <c r="G10" s="4"/>
      <c r="H10" s="4"/>
      <c r="I10" s="1"/>
      <c r="J10" s="1"/>
      <c r="K10" s="8"/>
      <c r="L10" s="8">
        <f>SUM(L3:L9)</f>
        <v>3.3373797686898049E-2</v>
      </c>
      <c r="M10" s="8">
        <f>L10/5</f>
        <v>6.6747595373796102E-3</v>
      </c>
      <c r="N10" s="8">
        <f>SQRT(M10)</f>
        <v>8.1699201571249214E-2</v>
      </c>
      <c r="O10" s="8"/>
      <c r="P10" s="8"/>
      <c r="Q10" s="8"/>
    </row>
    <row r="11" spans="1:24" ht="17.5">
      <c r="A11" s="2" t="s">
        <v>6</v>
      </c>
      <c r="B11" s="2">
        <f>PRODUCT(E10,C10)</f>
        <v>0.33099919999999999</v>
      </c>
      <c r="C11" s="2">
        <f>PRODUCT(B10,D10)</f>
        <v>0.33115419200000001</v>
      </c>
      <c r="D11" s="5">
        <f>B11-C11</f>
        <v>-1.5499200000002045E-4</v>
      </c>
      <c r="E11" s="2">
        <f>PRODUCT(7,E10)</f>
        <v>0.41374899999999998</v>
      </c>
      <c r="F11" s="2">
        <f>POWER(B10,2)</f>
        <v>0.33131536</v>
      </c>
      <c r="G11" s="5">
        <f>E11-F11</f>
        <v>8.2433639999999975E-2</v>
      </c>
      <c r="H11" s="6">
        <f>D11/F11</f>
        <v>-4.6780807264722179E-4</v>
      </c>
    </row>
    <row r="12" spans="1:24" ht="17.5">
      <c r="A12" s="2" t="s">
        <v>7</v>
      </c>
      <c r="B12" s="2">
        <f>PRODUCT(7,D10)</f>
        <v>4.0272400000000008</v>
      </c>
      <c r="C12" s="2">
        <f>PRODUCT(B10,C10)</f>
        <v>3.22336</v>
      </c>
      <c r="D12" s="5">
        <f>B12-C12</f>
        <v>0.80388000000000082</v>
      </c>
      <c r="E12" s="2">
        <f>PRODUCT(7,E10)</f>
        <v>0.41374899999999998</v>
      </c>
      <c r="F12" s="2">
        <f>POWER(B10,2)</f>
        <v>0.33131536</v>
      </c>
      <c r="G12" s="5">
        <f>E12-F12</f>
        <v>8.2433639999999975E-2</v>
      </c>
      <c r="H12" s="7">
        <f>D12/G12</f>
        <v>9.751844028724209</v>
      </c>
    </row>
    <row r="13" spans="1:24" ht="17.5">
      <c r="O13">
        <f>E10/G11</f>
        <v>0.71702523387296757</v>
      </c>
      <c r="P13">
        <f>SQRT(O13)</f>
        <v>0.8467734253464545</v>
      </c>
      <c r="Q13">
        <f>PRODUCT(P13,N10)</f>
        <v>6.9180712762557134E-2</v>
      </c>
      <c r="R13" s="9">
        <f>POWER(Q13,2)</f>
        <v>4.7859710183354356E-3</v>
      </c>
      <c r="S13">
        <f>7/G12</f>
        <v>84.916788825532905</v>
      </c>
      <c r="T13">
        <f>SQRT(S13)</f>
        <v>9.2150305927616376</v>
      </c>
      <c r="U13">
        <f>PRODUCT(T13,N10)</f>
        <v>0.75286064188326118</v>
      </c>
      <c r="V13" s="9">
        <f>POWER(U13,2)</f>
        <v>0.56679914609687609</v>
      </c>
      <c r="W13">
        <f>SUM(R13,V13)</f>
        <v>0.57158511711521154</v>
      </c>
      <c r="X13" s="10">
        <f>SQRT(W13)</f>
        <v>0.75603248416666036</v>
      </c>
    </row>
    <row r="14" spans="1:24" ht="17.5">
      <c r="A14" s="2" t="s">
        <v>17</v>
      </c>
      <c r="B14">
        <f>9.8-H12</f>
        <v>4.8155971275791742E-2</v>
      </c>
      <c r="C14">
        <f>B14/9.8</f>
        <v>4.9138746199787493E-3</v>
      </c>
      <c r="D14" s="11">
        <f>PRODUCT(100,C14)</f>
        <v>0.49138746199787492</v>
      </c>
    </row>
    <row r="15" spans="1:24">
      <c r="F15">
        <f>(9.8-H12)/9.8*100</f>
        <v>0.49138746199787492</v>
      </c>
    </row>
    <row r="19" spans="1:24">
      <c r="A19" t="s">
        <v>19</v>
      </c>
    </row>
    <row r="20" spans="1:24" ht="17.5">
      <c r="A20" s="2" t="s">
        <v>0</v>
      </c>
      <c r="B20" s="3" t="s">
        <v>1</v>
      </c>
      <c r="C20" s="2" t="s">
        <v>2</v>
      </c>
      <c r="D20" s="2" t="s">
        <v>3</v>
      </c>
      <c r="E20" s="2" t="s">
        <v>4</v>
      </c>
      <c r="F20" s="2"/>
      <c r="G20" s="2"/>
      <c r="H20" s="2"/>
      <c r="J20" t="s">
        <v>8</v>
      </c>
      <c r="K20" t="s">
        <v>9</v>
      </c>
      <c r="L20" t="s">
        <v>10</v>
      </c>
      <c r="N20" t="s">
        <v>11</v>
      </c>
      <c r="Q20" t="s">
        <v>12</v>
      </c>
      <c r="R20" t="s">
        <v>10</v>
      </c>
      <c r="U20" t="s">
        <v>13</v>
      </c>
      <c r="V20" t="s">
        <v>10</v>
      </c>
      <c r="W20" t="s">
        <v>14</v>
      </c>
      <c r="X20" t="s">
        <v>15</v>
      </c>
    </row>
    <row r="21" spans="1:24" ht="17.5">
      <c r="A21" s="2">
        <v>1</v>
      </c>
      <c r="B21" s="12">
        <v>2.23E-2</v>
      </c>
      <c r="C21" s="2">
        <v>0.2</v>
      </c>
      <c r="D21" s="2">
        <f t="shared" ref="D21:D27" si="6">PRODUCT(B21:C21)</f>
        <v>4.4600000000000004E-3</v>
      </c>
      <c r="E21" s="2">
        <f t="shared" ref="E21:E27" si="7">POWER(B21,2)</f>
        <v>4.9729000000000006E-4</v>
      </c>
      <c r="F21" s="2"/>
      <c r="G21" s="2"/>
      <c r="H21" s="2"/>
      <c r="I21">
        <f t="shared" ref="I21:I27" si="8">PRODUCT(8.97237,B21)</f>
        <v>0.20008385100000001</v>
      </c>
      <c r="J21">
        <f>SUM(I21,H29)</f>
        <v>0.20139338520760403</v>
      </c>
      <c r="K21">
        <f t="shared" ref="K21:K27" si="9">J21-C21</f>
        <v>1.3933852076040143E-3</v>
      </c>
      <c r="L21">
        <f t="shared" ref="L21:L27" si="10">POWER(K21,2)</f>
        <v>1.941522336769682E-6</v>
      </c>
    </row>
    <row r="22" spans="1:24" ht="17.5">
      <c r="A22" s="2">
        <v>2</v>
      </c>
      <c r="B22" s="12">
        <v>4.2700000000000002E-2</v>
      </c>
      <c r="C22" s="2">
        <v>0.4</v>
      </c>
      <c r="D22" s="2">
        <f t="shared" si="6"/>
        <v>1.7080000000000001E-2</v>
      </c>
      <c r="E22" s="2">
        <f t="shared" si="7"/>
        <v>1.8232900000000002E-3</v>
      </c>
      <c r="F22" s="2"/>
      <c r="G22" s="2"/>
      <c r="H22" s="2"/>
      <c r="I22">
        <f t="shared" si="8"/>
        <v>0.38312019899999999</v>
      </c>
      <c r="J22">
        <f>SUM(I22,H29)</f>
        <v>0.38442973320760404</v>
      </c>
      <c r="K22">
        <f t="shared" si="9"/>
        <v>-1.5570266792395981E-2</v>
      </c>
      <c r="L22">
        <f t="shared" si="10"/>
        <v>2.4243320798638903E-4</v>
      </c>
    </row>
    <row r="23" spans="1:24" ht="17.5">
      <c r="A23" s="2">
        <v>3</v>
      </c>
      <c r="B23" s="12">
        <v>6.3E-2</v>
      </c>
      <c r="C23" s="2">
        <v>0.6</v>
      </c>
      <c r="D23" s="2">
        <f t="shared" si="6"/>
        <v>3.78E-2</v>
      </c>
      <c r="E23" s="2">
        <f t="shared" si="7"/>
        <v>3.9690000000000003E-3</v>
      </c>
      <c r="F23" s="2"/>
      <c r="G23" s="2"/>
      <c r="H23" s="2"/>
      <c r="I23">
        <f t="shared" si="8"/>
        <v>0.56525930999999996</v>
      </c>
      <c r="J23">
        <f>SUM(I23,H29)</f>
        <v>0.56656884420760401</v>
      </c>
      <c r="K23">
        <f t="shared" si="9"/>
        <v>-3.3431155792395972E-2</v>
      </c>
      <c r="L23">
        <f t="shared" si="10"/>
        <v>1.1176421776154508E-3</v>
      </c>
    </row>
    <row r="24" spans="1:24" ht="17.5">
      <c r="A24" s="2">
        <v>4</v>
      </c>
      <c r="B24" s="12">
        <v>8.43E-2</v>
      </c>
      <c r="C24" s="2">
        <v>0.8</v>
      </c>
      <c r="D24" s="2">
        <f t="shared" si="6"/>
        <v>6.744E-2</v>
      </c>
      <c r="E24" s="2">
        <f t="shared" si="7"/>
        <v>7.10649E-3</v>
      </c>
      <c r="F24" s="2"/>
      <c r="G24" s="2"/>
      <c r="H24" s="2"/>
      <c r="I24">
        <f t="shared" si="8"/>
        <v>0.75637079099999993</v>
      </c>
      <c r="J24">
        <f>SUM(I24,H29)</f>
        <v>0.75768032520760398</v>
      </c>
      <c r="K24">
        <f t="shared" si="9"/>
        <v>-4.2319674792396067E-2</v>
      </c>
      <c r="L24">
        <f t="shared" si="10"/>
        <v>1.7909548745341632E-3</v>
      </c>
    </row>
    <row r="25" spans="1:24" ht="17.5">
      <c r="A25" s="2">
        <v>5</v>
      </c>
      <c r="B25" s="12">
        <v>0.1072</v>
      </c>
      <c r="C25" s="2">
        <v>1</v>
      </c>
      <c r="D25" s="2">
        <f t="shared" si="6"/>
        <v>0.1072</v>
      </c>
      <c r="E25" s="2">
        <f t="shared" si="7"/>
        <v>1.1491840000000001E-2</v>
      </c>
      <c r="F25" s="2"/>
      <c r="G25" s="2"/>
      <c r="H25" s="2"/>
      <c r="I25">
        <f t="shared" si="8"/>
        <v>0.96183806400000005</v>
      </c>
      <c r="J25">
        <f t="shared" ref="J25" si="11">SUM(I25,0.00908)</f>
        <v>0.97091806400000003</v>
      </c>
      <c r="K25">
        <f t="shared" si="9"/>
        <v>-2.9081935999999975E-2</v>
      </c>
      <c r="L25">
        <f t="shared" si="10"/>
        <v>8.457590015080945E-4</v>
      </c>
    </row>
    <row r="26" spans="1:24" ht="17.5">
      <c r="A26" s="2">
        <v>6</v>
      </c>
      <c r="B26" s="12">
        <v>0.12820000000000001</v>
      </c>
      <c r="C26" s="2">
        <v>1.2</v>
      </c>
      <c r="D26" s="2">
        <f t="shared" si="6"/>
        <v>0.15384</v>
      </c>
      <c r="E26" s="2">
        <f t="shared" si="7"/>
        <v>1.6435240000000004E-2</v>
      </c>
      <c r="F26" s="2"/>
      <c r="G26" s="2"/>
      <c r="H26" s="2"/>
      <c r="I26">
        <f t="shared" si="8"/>
        <v>1.150257834</v>
      </c>
      <c r="J26">
        <f>SUM(I26,H29)</f>
        <v>1.151567368207604</v>
      </c>
      <c r="K26">
        <f t="shared" si="9"/>
        <v>-4.8432631792395986E-2</v>
      </c>
      <c r="L26">
        <f t="shared" si="10"/>
        <v>2.3457198223378064E-3</v>
      </c>
    </row>
    <row r="27" spans="1:24" ht="17.5">
      <c r="A27" s="2">
        <v>7</v>
      </c>
      <c r="B27" s="12">
        <v>0.1515</v>
      </c>
      <c r="C27" s="2">
        <v>1.4</v>
      </c>
      <c r="D27" s="2">
        <f t="shared" si="6"/>
        <v>0.21209999999999998</v>
      </c>
      <c r="E27" s="2">
        <f t="shared" si="7"/>
        <v>2.295225E-2</v>
      </c>
      <c r="F27" s="2"/>
      <c r="G27" s="2"/>
      <c r="H27" s="2"/>
      <c r="I27">
        <f t="shared" si="8"/>
        <v>1.359314055</v>
      </c>
      <c r="J27">
        <f>SUM(I27,H29)</f>
        <v>1.360623589207604</v>
      </c>
      <c r="K27">
        <f t="shared" si="9"/>
        <v>-3.9376410792395955E-2</v>
      </c>
      <c r="L27">
        <f t="shared" si="10"/>
        <v>1.5505017268915167E-3</v>
      </c>
    </row>
    <row r="28" spans="1:24" ht="17.5">
      <c r="A28" s="2" t="s">
        <v>5</v>
      </c>
      <c r="B28" s="4">
        <f>SUM(B21:B27)</f>
        <v>0.59919999999999995</v>
      </c>
      <c r="C28" s="4">
        <f>SUM(C21:C27)</f>
        <v>5.6</v>
      </c>
      <c r="D28" s="4">
        <f>SUM(D21:D27)</f>
        <v>0.59992000000000001</v>
      </c>
      <c r="E28" s="4">
        <f>SUM(E21:E27)</f>
        <v>6.427540000000001E-2</v>
      </c>
      <c r="F28" s="4"/>
      <c r="G28" s="4"/>
      <c r="H28" s="4"/>
      <c r="I28" s="1"/>
      <c r="J28" s="1"/>
      <c r="K28" s="8"/>
      <c r="L28" s="8">
        <f>SUM(L21:L27)</f>
        <v>7.8949523332101906E-3</v>
      </c>
      <c r="M28" s="8">
        <f>L28/5</f>
        <v>1.5789904666420381E-3</v>
      </c>
      <c r="N28" s="8">
        <f>SQRT(M28)</f>
        <v>3.973651301563888E-2</v>
      </c>
      <c r="O28" s="8"/>
      <c r="P28" s="8"/>
      <c r="Q28" s="8"/>
    </row>
    <row r="29" spans="1:24" ht="17.5">
      <c r="A29" s="2" t="s">
        <v>6</v>
      </c>
      <c r="B29" s="2">
        <f>PRODUCT(E28,C28)</f>
        <v>0.35994224000000002</v>
      </c>
      <c r="C29" s="2">
        <f>PRODUCT(B28,D28)</f>
        <v>0.35947206399999998</v>
      </c>
      <c r="D29" s="5">
        <f>B29-C29</f>
        <v>4.7017600000004434E-4</v>
      </c>
      <c r="E29" s="2">
        <f>PRODUCT(7,E28)</f>
        <v>0.4499278000000001</v>
      </c>
      <c r="F29" s="2">
        <f>POWER(B28,2)</f>
        <v>0.35904063999999997</v>
      </c>
      <c r="G29" s="5">
        <f>E29-F29</f>
        <v>9.0887160000000133E-2</v>
      </c>
      <c r="H29" s="6">
        <f>D29/F29</f>
        <v>1.3095342076040316E-3</v>
      </c>
    </row>
    <row r="30" spans="1:24" ht="17.5">
      <c r="A30" s="2" t="s">
        <v>7</v>
      </c>
      <c r="B30" s="2">
        <f>PRODUCT(7,D28)</f>
        <v>4.1994400000000001</v>
      </c>
      <c r="C30" s="2">
        <f>PRODUCT(B28,C28)</f>
        <v>3.3555199999999994</v>
      </c>
      <c r="D30" s="5">
        <f>B30-C30</f>
        <v>0.84392000000000067</v>
      </c>
      <c r="E30" s="2">
        <f>PRODUCT(7,E28)</f>
        <v>0.4499278000000001</v>
      </c>
      <c r="F30" s="2">
        <f>POWER(B28,2)</f>
        <v>0.35904063999999997</v>
      </c>
      <c r="G30" s="5">
        <f>E30-F30</f>
        <v>9.0887160000000133E-2</v>
      </c>
      <c r="H30" s="7">
        <f>D30/G30</f>
        <v>9.2853600002464525</v>
      </c>
    </row>
    <row r="31" spans="1:24" ht="17.5">
      <c r="O31">
        <f>E28/G29</f>
        <v>0.70720000492918822</v>
      </c>
      <c r="P31">
        <f>SQRT(O31)</f>
        <v>0.84095184459586525</v>
      </c>
      <c r="Q31">
        <f>PRODUCT(P31,N28)</f>
        <v>3.3416493918309122E-2</v>
      </c>
      <c r="R31" s="9">
        <f>POWER(Q31,2)</f>
        <v>1.1166620657923905E-3</v>
      </c>
      <c r="S31">
        <f>7/G30</f>
        <v>77.018579962229978</v>
      </c>
      <c r="T31">
        <f>SQRT(S31)</f>
        <v>8.7760230151378913</v>
      </c>
      <c r="U31">
        <f>PRODUCT(T31,N28)</f>
        <v>0.34872855276657316</v>
      </c>
      <c r="V31" s="9">
        <f>POWER(U31,2)</f>
        <v>0.1216116035146686</v>
      </c>
      <c r="W31">
        <f>SUM(R31,V31)</f>
        <v>0.12272826558046099</v>
      </c>
      <c r="X31" s="10">
        <f>SQRT(W31)</f>
        <v>0.35032594191761046</v>
      </c>
    </row>
    <row r="32" spans="1:24" ht="17.5">
      <c r="A32" s="2" t="s">
        <v>17</v>
      </c>
      <c r="B32">
        <f>9.8-H30</f>
        <v>0.51463999975354824</v>
      </c>
      <c r="C32">
        <f>B32/9.8</f>
        <v>5.2514285689137574E-2</v>
      </c>
      <c r="D32" s="11">
        <f>PRODUCT(100,C32)</f>
        <v>5.2514285689137576</v>
      </c>
    </row>
    <row r="37" spans="1:24">
      <c r="A37" t="s">
        <v>16</v>
      </c>
    </row>
    <row r="38" spans="1:24" ht="17.5">
      <c r="A38" s="2" t="s">
        <v>0</v>
      </c>
      <c r="B38" s="3" t="s">
        <v>1</v>
      </c>
      <c r="C38" s="2" t="s">
        <v>2</v>
      </c>
      <c r="D38" s="2" t="s">
        <v>3</v>
      </c>
      <c r="E38" s="2" t="s">
        <v>4</v>
      </c>
      <c r="F38" s="2"/>
      <c r="G38" s="2"/>
      <c r="H38" s="2"/>
      <c r="J38" t="s">
        <v>8</v>
      </c>
      <c r="K38" t="s">
        <v>9</v>
      </c>
      <c r="L38" t="s">
        <v>10</v>
      </c>
      <c r="N38" t="s">
        <v>11</v>
      </c>
      <c r="Q38" t="s">
        <v>12</v>
      </c>
      <c r="R38" t="s">
        <v>10</v>
      </c>
      <c r="U38" t="s">
        <v>13</v>
      </c>
      <c r="V38" t="s">
        <v>10</v>
      </c>
      <c r="W38" t="s">
        <v>14</v>
      </c>
      <c r="X38" t="s">
        <v>15</v>
      </c>
    </row>
    <row r="39" spans="1:24" ht="17.5">
      <c r="A39" s="2">
        <v>1</v>
      </c>
      <c r="B39" s="12">
        <v>0.02</v>
      </c>
      <c r="C39" s="2">
        <v>0.2</v>
      </c>
      <c r="D39" s="2">
        <f t="shared" ref="D39:D45" si="12">PRODUCT(B39:C39)</f>
        <v>4.0000000000000001E-3</v>
      </c>
      <c r="E39" s="2">
        <f t="shared" ref="E39:E45" si="13">POWER(B39,2)</f>
        <v>4.0000000000000002E-4</v>
      </c>
      <c r="F39" s="2"/>
      <c r="G39" s="2"/>
      <c r="H39" s="2"/>
      <c r="I39">
        <f t="shared" ref="I39:I45" si="14">PRODUCT(8.97237,B39)</f>
        <v>0.17944740000000001</v>
      </c>
      <c r="J39">
        <f>SUM(I39,H47)</f>
        <v>0.18219502398090187</v>
      </c>
      <c r="K39">
        <f t="shared" ref="K39:K45" si="15">J39-C39</f>
        <v>-1.780497601909814E-2</v>
      </c>
      <c r="L39">
        <f t="shared" ref="L39:L45" si="16">POWER(K39,2)</f>
        <v>3.1701717104065983E-4</v>
      </c>
    </row>
    <row r="40" spans="1:24" ht="17.5">
      <c r="A40" s="2">
        <v>2</v>
      </c>
      <c r="B40" s="12">
        <v>4.2000000000000003E-2</v>
      </c>
      <c r="C40" s="2">
        <v>0.4</v>
      </c>
      <c r="D40" s="2">
        <f t="shared" si="12"/>
        <v>1.6800000000000002E-2</v>
      </c>
      <c r="E40" s="2">
        <f t="shared" si="13"/>
        <v>1.7640000000000002E-3</v>
      </c>
      <c r="F40" s="2"/>
      <c r="G40" s="2"/>
      <c r="H40" s="2"/>
      <c r="I40">
        <f t="shared" si="14"/>
        <v>0.37683954000000003</v>
      </c>
      <c r="J40">
        <f>SUM(I40,H47)</f>
        <v>0.37958716398090186</v>
      </c>
      <c r="K40">
        <f t="shared" si="15"/>
        <v>-2.0412836019098157E-2</v>
      </c>
      <c r="L40">
        <f t="shared" si="16"/>
        <v>4.1668387434259111E-4</v>
      </c>
    </row>
    <row r="41" spans="1:24" ht="17.5">
      <c r="A41" s="2">
        <v>3</v>
      </c>
      <c r="B41" s="12">
        <v>6.4000000000000001E-2</v>
      </c>
      <c r="C41" s="2">
        <v>0.6</v>
      </c>
      <c r="D41" s="2">
        <f t="shared" si="12"/>
        <v>3.8399999999999997E-2</v>
      </c>
      <c r="E41" s="2">
        <f t="shared" si="13"/>
        <v>4.0959999999999998E-3</v>
      </c>
      <c r="F41" s="2"/>
      <c r="G41" s="2"/>
      <c r="H41" s="2"/>
      <c r="I41">
        <f t="shared" si="14"/>
        <v>0.57423168000000002</v>
      </c>
      <c r="J41">
        <f>SUM(I41,H47)</f>
        <v>0.57697930398090191</v>
      </c>
      <c r="K41">
        <f t="shared" si="15"/>
        <v>-2.3020696019098064E-2</v>
      </c>
      <c r="L41">
        <f t="shared" si="16"/>
        <v>5.2995244520371741E-4</v>
      </c>
    </row>
    <row r="42" spans="1:24" ht="17.5">
      <c r="A42" s="2">
        <v>4</v>
      </c>
      <c r="B42" s="12">
        <v>8.5999999999999993E-2</v>
      </c>
      <c r="C42" s="2">
        <v>0.8</v>
      </c>
      <c r="D42" s="2">
        <f t="shared" si="12"/>
        <v>6.88E-2</v>
      </c>
      <c r="E42" s="2">
        <f t="shared" si="13"/>
        <v>7.3959999999999989E-3</v>
      </c>
      <c r="F42" s="2"/>
      <c r="G42" s="2"/>
      <c r="H42" s="2"/>
      <c r="I42">
        <f t="shared" si="14"/>
        <v>0.77162381999999996</v>
      </c>
      <c r="J42">
        <f>SUM(I42,H47)</f>
        <v>0.77437144398090185</v>
      </c>
      <c r="K42">
        <f t="shared" si="15"/>
        <v>-2.5628556019098192E-2</v>
      </c>
      <c r="L42">
        <f t="shared" si="16"/>
        <v>6.5682288362405418E-4</v>
      </c>
    </row>
    <row r="43" spans="1:24" ht="17.5">
      <c r="A43" s="2">
        <v>5</v>
      </c>
      <c r="B43" s="12">
        <v>0.106</v>
      </c>
      <c r="C43" s="2">
        <v>1</v>
      </c>
      <c r="D43" s="2">
        <f t="shared" si="12"/>
        <v>0.106</v>
      </c>
      <c r="E43" s="2">
        <f t="shared" si="13"/>
        <v>1.1235999999999999E-2</v>
      </c>
      <c r="F43" s="2"/>
      <c r="G43" s="2"/>
      <c r="H43" s="2"/>
      <c r="I43">
        <f t="shared" si="14"/>
        <v>0.95107121999999999</v>
      </c>
      <c r="J43">
        <f t="shared" ref="J43" si="17">SUM(I43,0.00908)</f>
        <v>0.96015121999999997</v>
      </c>
      <c r="K43">
        <f t="shared" si="15"/>
        <v>-3.9848780000000028E-2</v>
      </c>
      <c r="L43">
        <f t="shared" si="16"/>
        <v>1.5879252674884023E-3</v>
      </c>
    </row>
    <row r="44" spans="1:24" ht="17.5">
      <c r="A44" s="2">
        <v>6</v>
      </c>
      <c r="B44" s="12">
        <v>0.128</v>
      </c>
      <c r="C44" s="2">
        <v>1.2</v>
      </c>
      <c r="D44" s="2">
        <f t="shared" si="12"/>
        <v>0.15359999999999999</v>
      </c>
      <c r="E44" s="2">
        <f t="shared" si="13"/>
        <v>1.6383999999999999E-2</v>
      </c>
      <c r="F44" s="2"/>
      <c r="G44" s="2"/>
      <c r="H44" s="2"/>
      <c r="I44">
        <f t="shared" si="14"/>
        <v>1.14846336</v>
      </c>
      <c r="J44">
        <f>SUM(I44,H47)</f>
        <v>1.1512109839809019</v>
      </c>
      <c r="K44">
        <f t="shared" si="15"/>
        <v>-4.8789016019098019E-2</v>
      </c>
      <c r="L44">
        <f t="shared" si="16"/>
        <v>2.3803680841118034E-3</v>
      </c>
    </row>
    <row r="45" spans="1:24" ht="17.5">
      <c r="A45" s="2">
        <v>7</v>
      </c>
      <c r="B45" s="12">
        <v>0.15</v>
      </c>
      <c r="C45" s="2">
        <v>1.4</v>
      </c>
      <c r="D45" s="2">
        <f t="shared" si="12"/>
        <v>0.21</v>
      </c>
      <c r="E45" s="2">
        <f t="shared" si="13"/>
        <v>2.2499999999999999E-2</v>
      </c>
      <c r="F45" s="2"/>
      <c r="G45" s="2"/>
      <c r="H45" s="2"/>
      <c r="I45">
        <f t="shared" si="14"/>
        <v>1.3458554999999999</v>
      </c>
      <c r="J45">
        <f>SUM(I45,H47)</f>
        <v>1.3486031239809018</v>
      </c>
      <c r="K45">
        <f t="shared" si="15"/>
        <v>-5.1396876019098148E-2</v>
      </c>
      <c r="L45">
        <f t="shared" si="16"/>
        <v>2.6416388645225464E-3</v>
      </c>
    </row>
    <row r="46" spans="1:24" ht="17.5">
      <c r="A46" s="2" t="s">
        <v>5</v>
      </c>
      <c r="B46" s="4">
        <f>SUM(B39:B45)</f>
        <v>0.59599999999999997</v>
      </c>
      <c r="C46" s="4">
        <f>SUM(C39:C45)</f>
        <v>5.6</v>
      </c>
      <c r="D46" s="4">
        <f>SUM(D39:D45)</f>
        <v>0.59759999999999991</v>
      </c>
      <c r="E46" s="4">
        <f>SUM(E39:E45)</f>
        <v>6.3775999999999999E-2</v>
      </c>
      <c r="F46" s="4"/>
      <c r="G46" s="4"/>
      <c r="H46" s="4"/>
      <c r="I46" s="1"/>
      <c r="J46" s="1"/>
      <c r="K46" s="8"/>
      <c r="L46" s="8">
        <f>SUM(L39:L45)</f>
        <v>8.5304085903337747E-3</v>
      </c>
      <c r="M46" s="8">
        <f>L46/5</f>
        <v>1.7060817180667548E-3</v>
      </c>
      <c r="N46" s="8">
        <f>SQRT(M46)</f>
        <v>4.1304742077233149E-2</v>
      </c>
      <c r="O46" s="8"/>
      <c r="P46" s="8"/>
      <c r="Q46" s="8"/>
    </row>
    <row r="47" spans="1:24" ht="17.5">
      <c r="A47" s="2" t="s">
        <v>6</v>
      </c>
      <c r="B47" s="2">
        <f>PRODUCT(E46,C46)</f>
        <v>0.35714559999999995</v>
      </c>
      <c r="C47" s="2">
        <f>PRODUCT(B46,D46)</f>
        <v>0.35616959999999992</v>
      </c>
      <c r="D47" s="5">
        <f>B47-C47</f>
        <v>9.760000000000324E-4</v>
      </c>
      <c r="E47" s="2">
        <f>PRODUCT(7,E46)</f>
        <v>0.446432</v>
      </c>
      <c r="F47" s="2">
        <f>POWER(B46,2)</f>
        <v>0.35521599999999998</v>
      </c>
      <c r="G47" s="5">
        <f>E47-F47</f>
        <v>9.1216000000000019E-2</v>
      </c>
      <c r="H47" s="6">
        <f>D47/F47</f>
        <v>2.7476239809018526E-3</v>
      </c>
    </row>
    <row r="48" spans="1:24" ht="17.5">
      <c r="A48" s="2" t="s">
        <v>7</v>
      </c>
      <c r="B48" s="2">
        <f>PRODUCT(7,D46)</f>
        <v>4.1831999999999994</v>
      </c>
      <c r="C48" s="2">
        <f>PRODUCT(B46,C46)</f>
        <v>3.3375999999999997</v>
      </c>
      <c r="D48" s="5">
        <f>B48-C48</f>
        <v>0.84559999999999969</v>
      </c>
      <c r="E48" s="2">
        <f>PRODUCT(7,E46)</f>
        <v>0.446432</v>
      </c>
      <c r="F48" s="2">
        <f>POWER(B46,2)</f>
        <v>0.35521599999999998</v>
      </c>
      <c r="G48" s="5">
        <f>E48-F48</f>
        <v>9.1216000000000019E-2</v>
      </c>
      <c r="H48" s="7">
        <f>D48/G48</f>
        <v>9.2703034555341119</v>
      </c>
    </row>
    <row r="49" spans="1:24" ht="17.5">
      <c r="O49">
        <f>E46/G47</f>
        <v>0.69917558323101192</v>
      </c>
      <c r="P49">
        <f>SQRT(O49)</f>
        <v>0.83616719813145735</v>
      </c>
      <c r="Q49">
        <f>PRODUCT(P49,N46)</f>
        <v>3.4537670452262553E-2</v>
      </c>
      <c r="R49" s="9">
        <f>POWER(Q49,2)</f>
        <v>1.1928506802690898E-3</v>
      </c>
      <c r="S49">
        <f>7/G48</f>
        <v>76.740922645149951</v>
      </c>
      <c r="T49">
        <f>SQRT(S49)</f>
        <v>8.7601896466429281</v>
      </c>
      <c r="U49">
        <f>PRODUCT(T49,N46)</f>
        <v>0.36183737390223436</v>
      </c>
      <c r="V49" s="9">
        <f>POWER(U49,2)</f>
        <v>0.13092628515246535</v>
      </c>
      <c r="W49">
        <f>SUM(R49,V49)</f>
        <v>0.13211913583273444</v>
      </c>
      <c r="X49" s="10">
        <f>SQRT(W49)</f>
        <v>0.36348196080787065</v>
      </c>
    </row>
    <row r="50" spans="1:24" ht="17.5">
      <c r="A50" s="2" t="s">
        <v>17</v>
      </c>
      <c r="B50">
        <f>9.8-H48</f>
        <v>0.52969654446588876</v>
      </c>
      <c r="C50">
        <f>B50/9.8</f>
        <v>5.4050667802641707E-2</v>
      </c>
      <c r="D50" s="11">
        <f>PRODUCT(100,C50)</f>
        <v>5.4050667802641703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A13" workbookViewId="0">
      <selection activeCell="H35" sqref="H35"/>
    </sheetView>
  </sheetViews>
  <sheetFormatPr defaultRowHeight="17"/>
  <sheetData>
    <row r="1" spans="1:20">
      <c r="A1">
        <v>0.2046</v>
      </c>
      <c r="B1">
        <f t="shared" ref="B1:B7" si="0">ROUND(A1^2/2,4)</f>
        <v>2.0899999999999998E-2</v>
      </c>
      <c r="D1">
        <v>0.2014</v>
      </c>
      <c r="E1">
        <f t="shared" ref="E1:E7" si="1">ROUND(D1^2/2,3)</f>
        <v>0.02</v>
      </c>
    </row>
    <row r="2" spans="1:20">
      <c r="A2">
        <v>0.28520000000000001</v>
      </c>
      <c r="B2">
        <f t="shared" si="0"/>
        <v>4.07E-2</v>
      </c>
      <c r="D2">
        <v>0.29060000000000002</v>
      </c>
      <c r="E2">
        <f t="shared" si="1"/>
        <v>4.2000000000000003E-2</v>
      </c>
    </row>
    <row r="3" spans="1:20">
      <c r="A3">
        <v>0.35160000000000002</v>
      </c>
      <c r="B3">
        <f t="shared" si="0"/>
        <v>6.1800000000000001E-2</v>
      </c>
      <c r="D3">
        <v>0.3574</v>
      </c>
      <c r="E3">
        <f t="shared" si="1"/>
        <v>6.4000000000000001E-2</v>
      </c>
    </row>
    <row r="4" spans="1:20">
      <c r="A4">
        <v>0.40679999999999999</v>
      </c>
      <c r="B4">
        <f t="shared" si="0"/>
        <v>8.2699999999999996E-2</v>
      </c>
      <c r="D4">
        <v>0.41389999999999999</v>
      </c>
      <c r="E4">
        <f t="shared" si="1"/>
        <v>8.5999999999999993E-2</v>
      </c>
    </row>
    <row r="5" spans="1:20">
      <c r="A5">
        <v>0.4536</v>
      </c>
      <c r="B5">
        <f t="shared" si="0"/>
        <v>0.10290000000000001</v>
      </c>
      <c r="D5">
        <v>0.46150000000000002</v>
      </c>
      <c r="E5">
        <f t="shared" si="1"/>
        <v>0.106</v>
      </c>
    </row>
    <row r="6" spans="1:20" ht="17.5">
      <c r="A6">
        <v>0.49509999999999998</v>
      </c>
      <c r="B6">
        <f t="shared" si="0"/>
        <v>0.1226</v>
      </c>
      <c r="D6">
        <v>0.50629999999999997</v>
      </c>
      <c r="E6">
        <f t="shared" si="1"/>
        <v>0.128</v>
      </c>
      <c r="S6" s="3"/>
      <c r="T6" s="2"/>
    </row>
    <row r="7" spans="1:20" ht="17.5">
      <c r="A7">
        <v>0.53659999999999997</v>
      </c>
      <c r="B7">
        <f t="shared" si="0"/>
        <v>0.14399999999999999</v>
      </c>
      <c r="D7">
        <v>0.54820000000000002</v>
      </c>
      <c r="E7">
        <f t="shared" si="1"/>
        <v>0.15</v>
      </c>
      <c r="K7" s="3" t="s">
        <v>1</v>
      </c>
      <c r="L7" s="2" t="s">
        <v>2</v>
      </c>
      <c r="S7" s="12"/>
      <c r="T7" s="2"/>
    </row>
    <row r="8" spans="1:20" ht="17.5">
      <c r="K8" s="12">
        <v>2.0899999999999998E-2</v>
      </c>
      <c r="L8" s="2">
        <v>0.2</v>
      </c>
      <c r="S8" s="12"/>
      <c r="T8" s="2"/>
    </row>
    <row r="9" spans="1:20" ht="17.5">
      <c r="A9">
        <v>0.21110000000000001</v>
      </c>
      <c r="B9">
        <f t="shared" ref="B9:B15" si="2">ROUND(A9^2/2,4)</f>
        <v>2.23E-2</v>
      </c>
      <c r="K9" s="12">
        <v>4.07E-2</v>
      </c>
      <c r="L9" s="2">
        <v>0.4</v>
      </c>
      <c r="S9" s="12"/>
      <c r="T9" s="2"/>
    </row>
    <row r="10" spans="1:20" ht="17.5">
      <c r="A10">
        <v>0.29210000000000003</v>
      </c>
      <c r="B10">
        <f t="shared" si="2"/>
        <v>4.2700000000000002E-2</v>
      </c>
      <c r="K10" s="12">
        <v>6.1800000000000001E-2</v>
      </c>
      <c r="L10" s="2">
        <v>0.6</v>
      </c>
      <c r="S10" s="12"/>
      <c r="T10" s="2"/>
    </row>
    <row r="11" spans="1:20" ht="17.5">
      <c r="A11">
        <v>0.35499999999999998</v>
      </c>
      <c r="B11">
        <f t="shared" si="2"/>
        <v>6.3E-2</v>
      </c>
      <c r="K11" s="12">
        <v>8.2699999999999996E-2</v>
      </c>
      <c r="L11" s="2">
        <v>0.8</v>
      </c>
      <c r="S11" s="12"/>
      <c r="T11" s="2"/>
    </row>
    <row r="12" spans="1:20" ht="17.5">
      <c r="A12">
        <v>0.41070000000000001</v>
      </c>
      <c r="B12">
        <f t="shared" si="2"/>
        <v>8.43E-2</v>
      </c>
      <c r="K12" s="12">
        <v>0.10290000000000001</v>
      </c>
      <c r="L12" s="2">
        <v>1</v>
      </c>
      <c r="S12" s="12"/>
      <c r="T12" s="2"/>
    </row>
    <row r="13" spans="1:20" ht="17.5">
      <c r="A13">
        <v>0.46310000000000001</v>
      </c>
      <c r="B13">
        <f t="shared" si="2"/>
        <v>0.1072</v>
      </c>
      <c r="K13" s="12">
        <v>0.1226</v>
      </c>
      <c r="L13" s="2">
        <v>1.2</v>
      </c>
      <c r="S13" s="12"/>
      <c r="T13" s="2"/>
    </row>
    <row r="14" spans="1:20" ht="17.5">
      <c r="A14">
        <v>0.50639999999999996</v>
      </c>
      <c r="B14">
        <f t="shared" si="2"/>
        <v>0.12820000000000001</v>
      </c>
      <c r="K14" s="12">
        <v>0.14399999999999999</v>
      </c>
      <c r="L14" s="2">
        <v>1.4</v>
      </c>
    </row>
    <row r="15" spans="1:20">
      <c r="A15">
        <v>0.55049999999999999</v>
      </c>
      <c r="B15">
        <f t="shared" si="2"/>
        <v>0.1515</v>
      </c>
    </row>
    <row r="18" spans="1:20" ht="17.5">
      <c r="A18" s="3" t="s">
        <v>1</v>
      </c>
      <c r="B18" s="2" t="s">
        <v>2</v>
      </c>
    </row>
    <row r="19" spans="1:20" ht="17.5">
      <c r="A19" s="12">
        <v>2.23E-2</v>
      </c>
      <c r="B19" s="2">
        <v>0.2</v>
      </c>
      <c r="S19" s="3" t="s">
        <v>1</v>
      </c>
      <c r="T19" s="2" t="s">
        <v>2</v>
      </c>
    </row>
    <row r="20" spans="1:20" ht="17.5">
      <c r="A20" s="12">
        <v>4.2700000000000002E-2</v>
      </c>
      <c r="B20" s="2">
        <v>0.4</v>
      </c>
      <c r="S20" s="12">
        <v>0.02</v>
      </c>
      <c r="T20" s="2">
        <v>0.2</v>
      </c>
    </row>
    <row r="21" spans="1:20" ht="17.5">
      <c r="A21" s="12">
        <v>6.3E-2</v>
      </c>
      <c r="B21" s="2">
        <v>0.6</v>
      </c>
      <c r="S21" s="12">
        <v>4.2000000000000003E-2</v>
      </c>
      <c r="T21" s="2">
        <v>0.4</v>
      </c>
    </row>
    <row r="22" spans="1:20" ht="17.5">
      <c r="A22" s="12">
        <v>8.43E-2</v>
      </c>
      <c r="B22" s="2">
        <v>0.8</v>
      </c>
      <c r="S22" s="12">
        <v>6.4000000000000001E-2</v>
      </c>
      <c r="T22" s="2">
        <v>0.6</v>
      </c>
    </row>
    <row r="23" spans="1:20" ht="17.5">
      <c r="A23" s="12">
        <v>0.1072</v>
      </c>
      <c r="B23" s="2">
        <v>1</v>
      </c>
      <c r="S23" s="12">
        <v>8.5999999999999993E-2</v>
      </c>
      <c r="T23" s="2">
        <v>0.8</v>
      </c>
    </row>
    <row r="24" spans="1:20" ht="17.5">
      <c r="A24" s="12">
        <v>0.12820000000000001</v>
      </c>
      <c r="B24" s="2">
        <v>1.2</v>
      </c>
      <c r="S24" s="12">
        <v>0.106</v>
      </c>
      <c r="T24" s="2">
        <v>1</v>
      </c>
    </row>
    <row r="25" spans="1:20" ht="17.5">
      <c r="A25" s="12">
        <v>0.1515</v>
      </c>
      <c r="B25" s="2">
        <v>1.4</v>
      </c>
      <c r="S25" s="12">
        <v>0.128</v>
      </c>
      <c r="T25" s="2">
        <v>1.2</v>
      </c>
    </row>
    <row r="26" spans="1:20" ht="17.5">
      <c r="S26" s="12">
        <v>0.15</v>
      </c>
      <c r="T26" s="2">
        <v>1.4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</dc:creator>
  <cp:lastModifiedBy>1</cp:lastModifiedBy>
  <dcterms:created xsi:type="dcterms:W3CDTF">2014-03-23T14:57:43Z</dcterms:created>
  <dcterms:modified xsi:type="dcterms:W3CDTF">2015-04-01T11:21:20Z</dcterms:modified>
</cp:coreProperties>
</file>