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7740" windowHeight="487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13" i="1"/>
  <c r="B11"/>
  <c r="H11"/>
  <c r="D8" l="1"/>
  <c r="E7" i="2" l="1"/>
  <c r="E6"/>
  <c r="E5"/>
  <c r="E4"/>
  <c r="E3"/>
  <c r="E2"/>
  <c r="E1"/>
  <c r="B14"/>
  <c r="B13"/>
  <c r="B15"/>
  <c r="B12"/>
  <c r="B11"/>
  <c r="B10"/>
  <c r="B9"/>
  <c r="B7"/>
  <c r="B6"/>
  <c r="B5"/>
  <c r="B4"/>
  <c r="B3"/>
  <c r="B2"/>
  <c r="B1"/>
  <c r="C46" i="1" l="1"/>
  <c r="B46"/>
  <c r="F48" s="1"/>
  <c r="I45"/>
  <c r="E45"/>
  <c r="D45"/>
  <c r="I44"/>
  <c r="E44"/>
  <c r="D44"/>
  <c r="I43"/>
  <c r="J43" s="1"/>
  <c r="K43" s="1"/>
  <c r="L43" s="1"/>
  <c r="E43"/>
  <c r="D43"/>
  <c r="I42"/>
  <c r="E42"/>
  <c r="D42"/>
  <c r="I41"/>
  <c r="E41"/>
  <c r="D41"/>
  <c r="I40"/>
  <c r="E40"/>
  <c r="D40"/>
  <c r="I39"/>
  <c r="E39"/>
  <c r="D39"/>
  <c r="C28"/>
  <c r="B28"/>
  <c r="F30" s="1"/>
  <c r="I27"/>
  <c r="E27"/>
  <c r="D27"/>
  <c r="I26"/>
  <c r="E26"/>
  <c r="D26"/>
  <c r="I25"/>
  <c r="J25" s="1"/>
  <c r="K25" s="1"/>
  <c r="L25" s="1"/>
  <c r="E25"/>
  <c r="D25"/>
  <c r="I24"/>
  <c r="E24"/>
  <c r="D24"/>
  <c r="I23"/>
  <c r="E23"/>
  <c r="D23"/>
  <c r="I22"/>
  <c r="E22"/>
  <c r="D22"/>
  <c r="I21"/>
  <c r="E21"/>
  <c r="D21"/>
  <c r="I9"/>
  <c r="I8"/>
  <c r="I7"/>
  <c r="J7" s="1"/>
  <c r="K7" s="1"/>
  <c r="L7" s="1"/>
  <c r="I6"/>
  <c r="I5"/>
  <c r="I4"/>
  <c r="I3"/>
  <c r="E9"/>
  <c r="E8"/>
  <c r="E7"/>
  <c r="E5"/>
  <c r="E6"/>
  <c r="E4"/>
  <c r="E3"/>
  <c r="D9"/>
  <c r="D7"/>
  <c r="D6"/>
  <c r="D5"/>
  <c r="D4"/>
  <c r="D3"/>
  <c r="C10"/>
  <c r="B10"/>
  <c r="F12" s="1"/>
  <c r="D10" l="1"/>
  <c r="B12" s="1"/>
  <c r="E10"/>
  <c r="E11" s="1"/>
  <c r="E46"/>
  <c r="E48" s="1"/>
  <c r="G48" s="1"/>
  <c r="S49" s="1"/>
  <c r="T49" s="1"/>
  <c r="D46"/>
  <c r="B48" s="1"/>
  <c r="D28"/>
  <c r="B30" s="1"/>
  <c r="E28"/>
  <c r="E30" s="1"/>
  <c r="G30" s="1"/>
  <c r="S31" s="1"/>
  <c r="T31" s="1"/>
  <c r="F47"/>
  <c r="C48"/>
  <c r="F29"/>
  <c r="C30"/>
  <c r="F11"/>
  <c r="C12"/>
  <c r="E47" l="1"/>
  <c r="G47" s="1"/>
  <c r="O49" s="1"/>
  <c r="P49" s="1"/>
  <c r="E29"/>
  <c r="G29" s="1"/>
  <c r="O31" s="1"/>
  <c r="P31" s="1"/>
  <c r="C11"/>
  <c r="D12"/>
  <c r="E12"/>
  <c r="G12" s="1"/>
  <c r="S13" s="1"/>
  <c r="T13" s="1"/>
  <c r="D48"/>
  <c r="H48" s="1"/>
  <c r="B50" s="1"/>
  <c r="C50" s="1"/>
  <c r="D50" s="1"/>
  <c r="B47"/>
  <c r="C47"/>
  <c r="D30"/>
  <c r="H30" s="1"/>
  <c r="B32" s="1"/>
  <c r="C32" s="1"/>
  <c r="D32" s="1"/>
  <c r="C29"/>
  <c r="B29"/>
  <c r="G11"/>
  <c r="P13" s="1"/>
  <c r="D11" l="1"/>
  <c r="J5" s="1"/>
  <c r="K5" s="1"/>
  <c r="L5" s="1"/>
  <c r="H12"/>
  <c r="D47"/>
  <c r="H47" s="1"/>
  <c r="J45" s="1"/>
  <c r="K45" s="1"/>
  <c r="L45" s="1"/>
  <c r="D29"/>
  <c r="H29" s="1"/>
  <c r="J21" s="1"/>
  <c r="K21" s="1"/>
  <c r="L21" s="1"/>
  <c r="J27"/>
  <c r="K27" s="1"/>
  <c r="L27" s="1"/>
  <c r="J22"/>
  <c r="K22" s="1"/>
  <c r="L22" s="1"/>
  <c r="B14" l="1"/>
  <c r="C14" s="1"/>
  <c r="D14" s="1"/>
  <c r="F15"/>
  <c r="J6"/>
  <c r="K6" s="1"/>
  <c r="L6" s="1"/>
  <c r="J4"/>
  <c r="K4" s="1"/>
  <c r="L4" s="1"/>
  <c r="J8"/>
  <c r="K8" s="1"/>
  <c r="L8" s="1"/>
  <c r="J9"/>
  <c r="K9" s="1"/>
  <c r="L9" s="1"/>
  <c r="J3"/>
  <c r="K3" s="1"/>
  <c r="L3" s="1"/>
  <c r="J42"/>
  <c r="K42" s="1"/>
  <c r="L42" s="1"/>
  <c r="J41"/>
  <c r="K41" s="1"/>
  <c r="L41" s="1"/>
  <c r="J39"/>
  <c r="K39" s="1"/>
  <c r="L39" s="1"/>
  <c r="J40"/>
  <c r="K40" s="1"/>
  <c r="L40" s="1"/>
  <c r="J44"/>
  <c r="K44" s="1"/>
  <c r="L44" s="1"/>
  <c r="J23"/>
  <c r="K23" s="1"/>
  <c r="L23" s="1"/>
  <c r="J26"/>
  <c r="K26" s="1"/>
  <c r="L26" s="1"/>
  <c r="J24"/>
  <c r="K24" s="1"/>
  <c r="L24" s="1"/>
  <c r="L10" l="1"/>
  <c r="M10" s="1"/>
  <c r="N10" s="1"/>
  <c r="U13" s="1"/>
  <c r="V13" s="1"/>
  <c r="L46"/>
  <c r="M46" s="1"/>
  <c r="N46" s="1"/>
  <c r="U49" s="1"/>
  <c r="V49" s="1"/>
  <c r="L28"/>
  <c r="M28" s="1"/>
  <c r="N28" s="1"/>
  <c r="Q31" s="1"/>
  <c r="R31" s="1"/>
  <c r="Q13" l="1"/>
  <c r="R13" s="1"/>
  <c r="W13" s="1"/>
  <c r="X13" s="1"/>
  <c r="Q49"/>
  <c r="R49" s="1"/>
  <c r="W49" s="1"/>
  <c r="X49" s="1"/>
  <c r="U31"/>
  <c r="V31" s="1"/>
  <c r="W31" s="1"/>
  <c r="X31" s="1"/>
</calcChain>
</file>

<file path=xl/sharedStrings.xml><?xml version="1.0" encoding="utf-8"?>
<sst xmlns="http://schemas.openxmlformats.org/spreadsheetml/2006/main" count="66" uniqueCount="20">
  <si>
    <t>시행</t>
    <phoneticPr fontId="2" type="noConversion"/>
  </si>
  <si>
    <t>t^2/2(x축)</t>
    <phoneticPr fontId="2" type="noConversion"/>
  </si>
  <si>
    <t>h(y축)</t>
    <phoneticPr fontId="2" type="noConversion"/>
  </si>
  <si>
    <t>x*y</t>
    <phoneticPr fontId="2" type="noConversion"/>
  </si>
  <si>
    <t>X^2</t>
    <phoneticPr fontId="2" type="noConversion"/>
  </si>
  <si>
    <t>합</t>
    <phoneticPr fontId="2" type="noConversion"/>
  </si>
  <si>
    <t>a</t>
    <phoneticPr fontId="2" type="noConversion"/>
  </si>
  <si>
    <t>b</t>
    <phoneticPr fontId="2" type="noConversion"/>
  </si>
  <si>
    <t>함수Y값</t>
    <phoneticPr fontId="2" type="noConversion"/>
  </si>
  <si>
    <t>Y-YI</t>
    <phoneticPr fontId="2" type="noConversion"/>
  </si>
  <si>
    <t>^2</t>
    <phoneticPr fontId="2" type="noConversion"/>
  </si>
  <si>
    <t>SY</t>
    <phoneticPr fontId="2" type="noConversion"/>
  </si>
  <si>
    <t>Sa</t>
    <phoneticPr fontId="2" type="noConversion"/>
  </si>
  <si>
    <t>Sb</t>
    <phoneticPr fontId="2" type="noConversion"/>
  </si>
  <si>
    <t>제곱+제곱</t>
    <phoneticPr fontId="2" type="noConversion"/>
  </si>
  <si>
    <t>불확도</t>
    <phoneticPr fontId="2" type="noConversion"/>
  </si>
  <si>
    <t>(플라스틱공)최소제곱법을 이용한 y=a+bx와 불확도 구하기</t>
    <phoneticPr fontId="2" type="noConversion"/>
  </si>
  <si>
    <t>오차</t>
    <phoneticPr fontId="2" type="noConversion"/>
  </si>
  <si>
    <t>(골프공)최소제곱법을 이용한 y=a+bx와 불확도 구하기</t>
    <phoneticPr fontId="2" type="noConversion"/>
  </si>
  <si>
    <t>(탁구공)최소제곱법을 이용한 y=a+bx와 불확도 구하기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</si>
</sst>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00000_ "/>
  </numFmts>
  <fonts count="7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2"/>
      <charset val="129"/>
      <scheme val="minor"/>
    </font>
    <font>
      <sz val="10"/>
      <color rgb="FF000000"/>
      <name val="한양신명조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6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7" borderId="0" xfId="0" applyFill="1">
      <alignment vertical="center"/>
    </xf>
    <xf numFmtId="0" fontId="1" fillId="0" borderId="0" xfId="0" applyFont="1">
      <alignment vertical="center"/>
    </xf>
    <xf numFmtId="176" fontId="5" fillId="8" borderId="0" xfId="0" applyNumberFormat="1" applyFont="1" applyFill="1">
      <alignment vertical="center"/>
    </xf>
    <xf numFmtId="0" fontId="0" fillId="2" borderId="0" xfId="0" applyFill="1">
      <alignment vertical="center"/>
    </xf>
    <xf numFmtId="0" fontId="6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Sheet2!$L$7</c:f>
              <c:strCache>
                <c:ptCount val="1"/>
                <c:pt idx="0">
                  <c:v>h(y축)</c:v>
                </c:pt>
              </c:strCache>
            </c:strRef>
          </c:tx>
          <c:xVal>
            <c:numRef>
              <c:f>Sheet2!$K$8:$K$14</c:f>
              <c:numCache>
                <c:formatCode>General</c:formatCode>
                <c:ptCount val="7"/>
                <c:pt idx="0">
                  <c:v>2.0899999999999998E-2</c:v>
                </c:pt>
                <c:pt idx="1">
                  <c:v>4.07E-2</c:v>
                </c:pt>
                <c:pt idx="2">
                  <c:v>6.1800000000000001E-2</c:v>
                </c:pt>
                <c:pt idx="3">
                  <c:v>8.2699999999999996E-2</c:v>
                </c:pt>
                <c:pt idx="4">
                  <c:v>0.10290000000000001</c:v>
                </c:pt>
                <c:pt idx="5">
                  <c:v>0.1226</c:v>
                </c:pt>
                <c:pt idx="6">
                  <c:v>0.14399999999999999</c:v>
                </c:pt>
              </c:numCache>
            </c:numRef>
          </c:xVal>
          <c:yVal>
            <c:numRef>
              <c:f>Sheet2!$L$8:$L$14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</c:numCache>
            </c:numRef>
          </c:yVal>
          <c:smooth val="1"/>
        </c:ser>
        <c:dLbls/>
        <c:axId val="73197440"/>
        <c:axId val="73198976"/>
      </c:scatterChart>
      <c:valAx>
        <c:axId val="73197440"/>
        <c:scaling>
          <c:orientation val="minMax"/>
        </c:scaling>
        <c:axPos val="b"/>
        <c:numFmt formatCode="General" sourceLinked="1"/>
        <c:tickLblPos val="nextTo"/>
        <c:crossAx val="73198976"/>
        <c:crosses val="autoZero"/>
        <c:crossBetween val="midCat"/>
        <c:majorUnit val="2.0000000000000007E-2"/>
        <c:minorUnit val="1.0000000000000004E-2"/>
      </c:valAx>
      <c:valAx>
        <c:axId val="73198976"/>
        <c:scaling>
          <c:orientation val="minMax"/>
        </c:scaling>
        <c:axPos val="l"/>
        <c:majorGridlines/>
        <c:numFmt formatCode="General" sourceLinked="1"/>
        <c:tickLblPos val="nextTo"/>
        <c:crossAx val="73197440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>
        <c:manualLayout>
          <c:layoutTarget val="inner"/>
          <c:xMode val="edge"/>
          <c:yMode val="edge"/>
          <c:x val="0.10678018372703414"/>
          <c:y val="5.1956109652960047E-2"/>
          <c:w val="0.85896281714785661"/>
          <c:h val="0.81817512394284053"/>
        </c:manualLayout>
      </c:layout>
      <c:scatterChart>
        <c:scatterStyle val="smoothMarker"/>
        <c:ser>
          <c:idx val="0"/>
          <c:order val="0"/>
          <c:tx>
            <c:strRef>
              <c:f>Sheet2!$B$18</c:f>
              <c:strCache>
                <c:ptCount val="1"/>
                <c:pt idx="0">
                  <c:v>h(y축)</c:v>
                </c:pt>
              </c:strCache>
            </c:strRef>
          </c:tx>
          <c:xVal>
            <c:numRef>
              <c:f>Sheet2!$A$19:$A$25</c:f>
              <c:numCache>
                <c:formatCode>General</c:formatCode>
                <c:ptCount val="7"/>
                <c:pt idx="0">
                  <c:v>2.1399999999999999E-2</c:v>
                </c:pt>
                <c:pt idx="1">
                  <c:v>4.3499999999999997E-2</c:v>
                </c:pt>
                <c:pt idx="2">
                  <c:v>5.2200000000000003E-2</c:v>
                </c:pt>
                <c:pt idx="3">
                  <c:v>8.43E-2</c:v>
                </c:pt>
                <c:pt idx="4">
                  <c:v>0.10730000000000001</c:v>
                </c:pt>
                <c:pt idx="5">
                  <c:v>0.12970000000000001</c:v>
                </c:pt>
                <c:pt idx="6">
                  <c:v>0.15129999999999999</c:v>
                </c:pt>
              </c:numCache>
            </c:numRef>
          </c:xVal>
          <c:yVal>
            <c:numRef>
              <c:f>Sheet2!$B$19:$B$25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</c:numCache>
            </c:numRef>
          </c:yVal>
          <c:smooth val="1"/>
        </c:ser>
        <c:dLbls/>
        <c:axId val="75197056"/>
        <c:axId val="75223424"/>
      </c:scatterChart>
      <c:valAx>
        <c:axId val="75197056"/>
        <c:scaling>
          <c:orientation val="minMax"/>
        </c:scaling>
        <c:axPos val="b"/>
        <c:numFmt formatCode="General" sourceLinked="1"/>
        <c:tickLblPos val="nextTo"/>
        <c:crossAx val="75223424"/>
        <c:crosses val="autoZero"/>
        <c:crossBetween val="midCat"/>
      </c:valAx>
      <c:valAx>
        <c:axId val="75223424"/>
        <c:scaling>
          <c:orientation val="minMax"/>
        </c:scaling>
        <c:axPos val="l"/>
        <c:majorGridlines/>
        <c:numFmt formatCode="General" sourceLinked="1"/>
        <c:tickLblPos val="nextTo"/>
        <c:crossAx val="75197056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8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Sheet2!$T$19</c:f>
              <c:strCache>
                <c:ptCount val="1"/>
                <c:pt idx="0">
                  <c:v>h(y축)</c:v>
                </c:pt>
              </c:strCache>
            </c:strRef>
          </c:tx>
          <c:xVal>
            <c:numRef>
              <c:f>Sheet2!$S$20:$S$26</c:f>
              <c:numCache>
                <c:formatCode>General</c:formatCode>
                <c:ptCount val="7"/>
                <c:pt idx="0">
                  <c:v>0.02</c:v>
                </c:pt>
                <c:pt idx="1">
                  <c:v>4.2000000000000003E-2</c:v>
                </c:pt>
                <c:pt idx="2">
                  <c:v>6.4000000000000001E-2</c:v>
                </c:pt>
                <c:pt idx="3">
                  <c:v>8.5999999999999993E-2</c:v>
                </c:pt>
                <c:pt idx="4">
                  <c:v>0.106</c:v>
                </c:pt>
                <c:pt idx="5">
                  <c:v>0.128</c:v>
                </c:pt>
                <c:pt idx="6">
                  <c:v>0.15</c:v>
                </c:pt>
              </c:numCache>
            </c:numRef>
          </c:xVal>
          <c:yVal>
            <c:numRef>
              <c:f>Sheet2!$T$20:$T$26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</c:numCache>
            </c:numRef>
          </c:yVal>
          <c:smooth val="1"/>
        </c:ser>
        <c:dLbls/>
        <c:axId val="75234688"/>
        <c:axId val="75240576"/>
      </c:scatterChart>
      <c:valAx>
        <c:axId val="75234688"/>
        <c:scaling>
          <c:orientation val="minMax"/>
        </c:scaling>
        <c:axPos val="b"/>
        <c:numFmt formatCode="General" sourceLinked="1"/>
        <c:tickLblPos val="nextTo"/>
        <c:crossAx val="75240576"/>
        <c:crosses val="autoZero"/>
        <c:crossBetween val="midCat"/>
      </c:valAx>
      <c:valAx>
        <c:axId val="75240576"/>
        <c:scaling>
          <c:orientation val="minMax"/>
        </c:scaling>
        <c:axPos val="l"/>
        <c:majorGridlines/>
        <c:numFmt formatCode="General" sourceLinked="1"/>
        <c:tickLblPos val="nextTo"/>
        <c:crossAx val="75234688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14</xdr:row>
      <xdr:rowOff>107950</xdr:rowOff>
    </xdr:from>
    <xdr:to>
      <xdr:col>17</xdr:col>
      <xdr:colOff>73025</xdr:colOff>
      <xdr:row>27</xdr:row>
      <xdr:rowOff>44450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41275</xdr:colOff>
      <xdr:row>16</xdr:row>
      <xdr:rowOff>44450</xdr:rowOff>
    </xdr:from>
    <xdr:to>
      <xdr:col>8</xdr:col>
      <xdr:colOff>650875</xdr:colOff>
      <xdr:row>28</xdr:row>
      <xdr:rowOff>146050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41275</xdr:colOff>
      <xdr:row>27</xdr:row>
      <xdr:rowOff>146050</xdr:rowOff>
    </xdr:from>
    <xdr:to>
      <xdr:col>16</xdr:col>
      <xdr:colOff>650875</xdr:colOff>
      <xdr:row>40</xdr:row>
      <xdr:rowOff>82550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0"/>
  <sheetViews>
    <sheetView topLeftCell="A34" workbookViewId="0">
      <selection activeCell="X31" sqref="X31"/>
    </sheetView>
  </sheetViews>
  <sheetFormatPr defaultRowHeight="16.5"/>
  <cols>
    <col min="12" max="12" width="13.125" bestFit="1" customWidth="1"/>
    <col min="24" max="24" width="12.125" bestFit="1" customWidth="1"/>
  </cols>
  <sheetData>
    <row r="1" spans="1:24">
      <c r="A1" t="s">
        <v>18</v>
      </c>
    </row>
    <row r="2" spans="1:24" ht="17.25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2"/>
      <c r="G2" s="2"/>
      <c r="H2" s="2"/>
      <c r="J2" t="s">
        <v>8</v>
      </c>
      <c r="K2" t="s">
        <v>9</v>
      </c>
      <c r="L2" t="s">
        <v>10</v>
      </c>
      <c r="N2" t="s">
        <v>11</v>
      </c>
      <c r="Q2" t="s">
        <v>12</v>
      </c>
      <c r="R2" t="s">
        <v>10</v>
      </c>
      <c r="U2" t="s">
        <v>13</v>
      </c>
      <c r="V2" t="s">
        <v>10</v>
      </c>
      <c r="W2" t="s">
        <v>14</v>
      </c>
      <c r="X2" t="s">
        <v>15</v>
      </c>
    </row>
    <row r="3" spans="1:24" ht="17.25">
      <c r="A3" s="2">
        <v>1</v>
      </c>
      <c r="B3" s="12">
        <v>1.5900000000000001E-2</v>
      </c>
      <c r="C3" s="2">
        <v>0.2</v>
      </c>
      <c r="D3" s="2">
        <f t="shared" ref="D3:D9" si="0">PRODUCT(B3:C3)</f>
        <v>3.1800000000000005E-3</v>
      </c>
      <c r="E3" s="2">
        <f t="shared" ref="E3:E9" si="1">POWER(B3,2)</f>
        <v>2.5281000000000001E-4</v>
      </c>
      <c r="F3" s="2"/>
      <c r="G3" s="2"/>
      <c r="H3" s="2"/>
      <c r="I3">
        <f t="shared" ref="I3:I9" si="2">PRODUCT(8.97237,B3)</f>
        <v>0.14266068300000001</v>
      </c>
      <c r="J3">
        <f>SUM(I3,H11)</f>
        <v>0.15547212493249607</v>
      </c>
      <c r="K3">
        <f t="shared" ref="K3:K9" si="3">J3-C3</f>
        <v>-4.4527875067503941E-2</v>
      </c>
      <c r="L3">
        <f t="shared" ref="L3:L9" si="4">POWER(K3,2)</f>
        <v>1.9827316580272392E-3</v>
      </c>
    </row>
    <row r="4" spans="1:24" ht="17.25">
      <c r="A4" s="2">
        <v>2</v>
      </c>
      <c r="B4" s="12">
        <v>3.6499999999999998E-2</v>
      </c>
      <c r="C4" s="2">
        <v>0.4</v>
      </c>
      <c r="D4" s="2">
        <f t="shared" si="0"/>
        <v>1.46E-2</v>
      </c>
      <c r="E4" s="2">
        <f t="shared" si="1"/>
        <v>1.3322499999999999E-3</v>
      </c>
      <c r="F4" s="2"/>
      <c r="G4" s="2"/>
      <c r="H4" s="2"/>
      <c r="I4">
        <f t="shared" si="2"/>
        <v>0.32749150499999996</v>
      </c>
      <c r="J4">
        <f>SUM(I4,H11)</f>
        <v>0.34030294693249602</v>
      </c>
      <c r="K4">
        <f t="shared" si="3"/>
        <v>-5.9697053067504002E-2</v>
      </c>
      <c r="L4">
        <f t="shared" si="4"/>
        <v>3.5637381449443888E-3</v>
      </c>
    </row>
    <row r="5" spans="1:24" ht="17.25">
      <c r="A5" s="2">
        <v>3</v>
      </c>
      <c r="B5" s="12">
        <v>5.6800000000000003E-2</v>
      </c>
      <c r="C5" s="2">
        <v>0.6</v>
      </c>
      <c r="D5" s="2">
        <f t="shared" si="0"/>
        <v>3.4079999999999999E-2</v>
      </c>
      <c r="E5" s="2">
        <f t="shared" si="1"/>
        <v>3.2262400000000004E-3</v>
      </c>
      <c r="F5" s="2"/>
      <c r="G5" s="2"/>
      <c r="H5" s="2"/>
      <c r="I5">
        <f t="shared" si="2"/>
        <v>0.50963061600000004</v>
      </c>
      <c r="J5">
        <f>SUM(I5,H11)</f>
        <v>0.5224420579324961</v>
      </c>
      <c r="K5">
        <f t="shared" si="3"/>
        <v>-7.7557942067503882E-2</v>
      </c>
      <c r="L5">
        <f t="shared" si="4"/>
        <v>6.0152343777462886E-3</v>
      </c>
    </row>
    <row r="6" spans="1:24" ht="17.25">
      <c r="A6" s="2">
        <v>4</v>
      </c>
      <c r="B6" s="12">
        <v>7.7600000000000002E-2</v>
      </c>
      <c r="C6" s="2">
        <v>0.8</v>
      </c>
      <c r="D6" s="2">
        <f t="shared" si="0"/>
        <v>6.2080000000000003E-2</v>
      </c>
      <c r="E6" s="2">
        <f t="shared" si="1"/>
        <v>6.0217600000000001E-3</v>
      </c>
      <c r="F6" s="2"/>
      <c r="G6" s="2"/>
      <c r="H6" s="2"/>
      <c r="I6">
        <f t="shared" si="2"/>
        <v>0.69625591200000003</v>
      </c>
      <c r="J6">
        <f>SUM(I6,H11)</f>
        <v>0.70906735393249609</v>
      </c>
      <c r="K6">
        <f t="shared" si="3"/>
        <v>-9.0932646067503953E-2</v>
      </c>
      <c r="L6">
        <f t="shared" si="4"/>
        <v>8.2687461208379425E-3</v>
      </c>
    </row>
    <row r="7" spans="1:24" ht="17.25">
      <c r="A7" s="2">
        <v>5</v>
      </c>
      <c r="B7" s="12">
        <v>9.8299999999999998E-2</v>
      </c>
      <c r="C7" s="2">
        <v>1</v>
      </c>
      <c r="D7" s="2">
        <f t="shared" si="0"/>
        <v>9.8299999999999998E-2</v>
      </c>
      <c r="E7" s="2">
        <f t="shared" si="1"/>
        <v>9.6628900000000004E-3</v>
      </c>
      <c r="F7" s="2"/>
      <c r="G7" s="2"/>
      <c r="H7" s="2"/>
      <c r="I7">
        <f t="shared" si="2"/>
        <v>0.88198397099999992</v>
      </c>
      <c r="J7">
        <f t="shared" ref="J7" si="5">SUM(I7,0.00908)</f>
        <v>0.8910639709999999</v>
      </c>
      <c r="K7">
        <f t="shared" si="3"/>
        <v>-0.1089360290000001</v>
      </c>
      <c r="L7">
        <f t="shared" si="4"/>
        <v>1.1867058414288863E-2</v>
      </c>
    </row>
    <row r="8" spans="1:24" ht="17.25">
      <c r="A8" s="2">
        <v>6</v>
      </c>
      <c r="B8" s="12">
        <v>0.1191</v>
      </c>
      <c r="C8" s="2">
        <v>1.2</v>
      </c>
      <c r="D8" s="2">
        <f>PRODUCT(B8:C8)</f>
        <v>0.14291999999999999</v>
      </c>
      <c r="E8" s="2">
        <f t="shared" si="1"/>
        <v>1.4184809999999999E-2</v>
      </c>
      <c r="F8" s="2"/>
      <c r="G8" s="2"/>
      <c r="H8" s="2"/>
      <c r="I8">
        <f t="shared" si="2"/>
        <v>1.068609267</v>
      </c>
      <c r="J8">
        <f>SUM(I8,H11)</f>
        <v>1.0814207089324961</v>
      </c>
      <c r="K8">
        <f t="shared" si="3"/>
        <v>-0.11857929106750387</v>
      </c>
      <c r="L8">
        <f t="shared" si="4"/>
        <v>1.4061048270071803E-2</v>
      </c>
    </row>
    <row r="9" spans="1:24" ht="17.25">
      <c r="A9" s="2">
        <v>7</v>
      </c>
      <c r="B9" s="12">
        <v>0.13900000000000001</v>
      </c>
      <c r="C9" s="2">
        <v>1.4</v>
      </c>
      <c r="D9" s="2">
        <f t="shared" si="0"/>
        <v>0.1946</v>
      </c>
      <c r="E9" s="2">
        <f t="shared" si="1"/>
        <v>1.9321000000000005E-2</v>
      </c>
      <c r="F9" s="2"/>
      <c r="G9" s="2"/>
      <c r="H9" s="2"/>
      <c r="I9">
        <f t="shared" si="2"/>
        <v>1.2471594300000002</v>
      </c>
      <c r="J9">
        <f>SUM(I9,H11)</f>
        <v>1.2599708719324962</v>
      </c>
      <c r="K9">
        <f t="shared" si="3"/>
        <v>-0.14002912806750367</v>
      </c>
      <c r="L9">
        <f t="shared" si="4"/>
        <v>1.9608156707345344E-2</v>
      </c>
    </row>
    <row r="10" spans="1:24" ht="17.25">
      <c r="A10" s="2" t="s">
        <v>5</v>
      </c>
      <c r="B10" s="4">
        <f>SUM(B3:B9)</f>
        <v>0.54320000000000002</v>
      </c>
      <c r="C10" s="4">
        <f>SUM(C3:C9)</f>
        <v>5.6</v>
      </c>
      <c r="D10" s="4">
        <f>SUM(D3:D9)</f>
        <v>0.54976000000000003</v>
      </c>
      <c r="E10" s="4">
        <f>SUM(E3:E9)</f>
        <v>5.4001760000000003E-2</v>
      </c>
      <c r="F10" s="4"/>
      <c r="G10" s="4"/>
      <c r="H10" s="4"/>
      <c r="I10" s="1"/>
      <c r="J10" s="1"/>
      <c r="K10" s="8"/>
      <c r="L10" s="8">
        <f>SUM(L3:L9)</f>
        <v>6.5366713693261871E-2</v>
      </c>
      <c r="M10" s="8">
        <f>L10/5</f>
        <v>1.3073342738652374E-2</v>
      </c>
      <c r="N10" s="8">
        <f>SQRT(M10)</f>
        <v>0.1143387193327456</v>
      </c>
      <c r="O10" s="8"/>
      <c r="P10" s="8"/>
      <c r="Q10" s="8"/>
    </row>
    <row r="11" spans="1:24" ht="17.25">
      <c r="A11" s="2" t="s">
        <v>6</v>
      </c>
      <c r="B11" s="2">
        <f>PRODUCT(E10,C10)</f>
        <v>0.30240985599999998</v>
      </c>
      <c r="C11" s="2">
        <f>PRODUCT(B10,D10)</f>
        <v>0.29862963200000003</v>
      </c>
      <c r="D11" s="5">
        <f>B11-C11</f>
        <v>3.7802239999999432E-3</v>
      </c>
      <c r="E11" s="2">
        <f>PRODUCT(7,E10)</f>
        <v>0.37801232000000001</v>
      </c>
      <c r="F11" s="2">
        <f>POWER(B10,2)</f>
        <v>0.29506624000000004</v>
      </c>
      <c r="G11" s="5">
        <f>E11-F11</f>
        <v>8.2946079999999978E-2</v>
      </c>
      <c r="H11" s="6">
        <f>D11/F11</f>
        <v>1.2811441932496049E-2</v>
      </c>
    </row>
    <row r="12" spans="1:24" ht="17.25">
      <c r="A12" s="2" t="s">
        <v>7</v>
      </c>
      <c r="B12" s="2">
        <f>PRODUCT(7,D10)</f>
        <v>3.8483200000000002</v>
      </c>
      <c r="C12" s="2">
        <f>PRODUCT(B10,C10)</f>
        <v>3.0419199999999997</v>
      </c>
      <c r="D12" s="5">
        <f>B12-C12</f>
        <v>0.80640000000000045</v>
      </c>
      <c r="E12" s="2">
        <f>PRODUCT(7,E10)</f>
        <v>0.37801232000000001</v>
      </c>
      <c r="F12" s="2">
        <f>POWER(B10,2)</f>
        <v>0.29506624000000004</v>
      </c>
      <c r="G12" s="5">
        <f>E12-F12</f>
        <v>8.2946079999999978E-2</v>
      </c>
      <c r="H12" s="7">
        <f>D12/G12</f>
        <v>9.7219784226090091</v>
      </c>
    </row>
    <row r="13" spans="1:24" ht="17.25">
      <c r="O13">
        <f>E10/G11</f>
        <v>0.65104655940341027</v>
      </c>
      <c r="P13">
        <f>SQRT(O13)</f>
        <v>0.80687456237225019</v>
      </c>
      <c r="Q13">
        <f>PRODUCT(P13,N10)</f>
        <v>9.2257004123812644E-2</v>
      </c>
      <c r="R13" s="9">
        <f>POWER(Q13,2)</f>
        <v>8.5113548099011831E-3</v>
      </c>
      <c r="S13">
        <f>7/G12</f>
        <v>84.392173807369829</v>
      </c>
      <c r="T13">
        <f>SQRT(S13)</f>
        <v>9.1865213115395221</v>
      </c>
      <c r="U13">
        <f>PRODUCT(T13,N10)</f>
        <v>1.0503750818844033</v>
      </c>
      <c r="V13" s="9">
        <f>POWER(U13,2)</f>
        <v>1.1032878126436669</v>
      </c>
      <c r="W13">
        <f>SUM(R13,V13)</f>
        <v>1.1117991674535681</v>
      </c>
      <c r="X13" s="10">
        <f>SQRT(W13)</f>
        <v>1.0544188766584028</v>
      </c>
    </row>
    <row r="14" spans="1:24" ht="17.25">
      <c r="A14" s="2" t="s">
        <v>17</v>
      </c>
      <c r="B14">
        <f>9.8-H12</f>
        <v>7.8021577390991581E-2</v>
      </c>
      <c r="C14">
        <f>B14/9.8</f>
        <v>7.9613854480603645E-3</v>
      </c>
      <c r="D14" s="11">
        <f>PRODUCT(100,C14)</f>
        <v>0.79613854480603641</v>
      </c>
    </row>
    <row r="15" spans="1:24">
      <c r="F15">
        <f>(9.8-H12)/9.8*100</f>
        <v>0.79613854480603641</v>
      </c>
    </row>
    <row r="19" spans="1:24">
      <c r="A19" t="s">
        <v>19</v>
      </c>
    </row>
    <row r="20" spans="1:24" ht="17.25">
      <c r="A20" s="2" t="s">
        <v>0</v>
      </c>
      <c r="B20" s="3" t="s">
        <v>1</v>
      </c>
      <c r="C20" s="2" t="s">
        <v>2</v>
      </c>
      <c r="D20" s="2" t="s">
        <v>3</v>
      </c>
      <c r="E20" s="2" t="s">
        <v>4</v>
      </c>
      <c r="F20" s="2"/>
      <c r="G20" s="2"/>
      <c r="H20" s="2"/>
      <c r="J20" t="s">
        <v>8</v>
      </c>
      <c r="K20" t="s">
        <v>9</v>
      </c>
      <c r="L20" t="s">
        <v>10</v>
      </c>
      <c r="N20" t="s">
        <v>11</v>
      </c>
      <c r="Q20" t="s">
        <v>12</v>
      </c>
      <c r="R20" t="s">
        <v>10</v>
      </c>
      <c r="U20" t="s">
        <v>13</v>
      </c>
      <c r="V20" t="s">
        <v>10</v>
      </c>
      <c r="W20" t="s">
        <v>14</v>
      </c>
      <c r="X20" t="s">
        <v>15</v>
      </c>
    </row>
    <row r="21" spans="1:24" ht="17.25">
      <c r="A21" s="2">
        <v>1</v>
      </c>
      <c r="B21" s="12">
        <v>0.02</v>
      </c>
      <c r="C21" s="2">
        <v>0.2</v>
      </c>
      <c r="D21" s="2">
        <f t="shared" ref="D21:D27" si="6">PRODUCT(B21:C21)</f>
        <v>4.0000000000000001E-3</v>
      </c>
      <c r="E21" s="2">
        <f t="shared" ref="E21:E27" si="7">POWER(B21,2)</f>
        <v>4.0000000000000002E-4</v>
      </c>
      <c r="F21" s="2"/>
      <c r="G21" s="2"/>
      <c r="H21" s="2"/>
      <c r="I21">
        <f t="shared" ref="I21:I27" si="8">PRODUCT(8.97237,B21)</f>
        <v>0.17944740000000001</v>
      </c>
      <c r="J21">
        <f>SUM(I21,H29)</f>
        <v>0.193796990452341</v>
      </c>
      <c r="K21">
        <f t="shared" ref="K21:K27" si="9">J21-C21</f>
        <v>-6.2030095476590108E-3</v>
      </c>
      <c r="L21">
        <f t="shared" ref="L21:L27" si="10">POWER(K21,2)</f>
        <v>3.8477327448348843E-5</v>
      </c>
    </row>
    <row r="22" spans="1:24" ht="17.25">
      <c r="A22" s="2">
        <v>2</v>
      </c>
      <c r="B22" s="12">
        <v>3.9E-2</v>
      </c>
      <c r="C22" s="2">
        <v>0.4</v>
      </c>
      <c r="D22" s="2">
        <f t="shared" si="6"/>
        <v>1.5600000000000001E-2</v>
      </c>
      <c r="E22" s="2">
        <f t="shared" si="7"/>
        <v>1.521E-3</v>
      </c>
      <c r="F22" s="2"/>
      <c r="G22" s="2"/>
      <c r="H22" s="2"/>
      <c r="I22">
        <f t="shared" si="8"/>
        <v>0.34992243000000001</v>
      </c>
      <c r="J22">
        <f>SUM(I22,H29)</f>
        <v>0.36427202045234103</v>
      </c>
      <c r="K22">
        <f t="shared" si="9"/>
        <v>-3.5727979547658995E-2</v>
      </c>
      <c r="L22">
        <f t="shared" si="10"/>
        <v>1.2764885225579395E-3</v>
      </c>
    </row>
    <row r="23" spans="1:24" ht="17.25">
      <c r="A23" s="2">
        <v>3</v>
      </c>
      <c r="B23" s="12">
        <v>6.1100000000000002E-2</v>
      </c>
      <c r="C23" s="2">
        <v>0.6</v>
      </c>
      <c r="D23" s="2">
        <f t="shared" si="6"/>
        <v>3.6659999999999998E-2</v>
      </c>
      <c r="E23" s="2">
        <f t="shared" si="7"/>
        <v>3.7332100000000003E-3</v>
      </c>
      <c r="F23" s="2"/>
      <c r="G23" s="2"/>
      <c r="H23" s="2"/>
      <c r="I23">
        <f t="shared" si="8"/>
        <v>0.54821180700000005</v>
      </c>
      <c r="J23">
        <f>SUM(I23,H29)</f>
        <v>0.56256139745234102</v>
      </c>
      <c r="K23">
        <f t="shared" si="9"/>
        <v>-3.7438602547658961E-2</v>
      </c>
      <c r="L23">
        <f t="shared" si="10"/>
        <v>1.401648960721576E-3</v>
      </c>
    </row>
    <row r="24" spans="1:24" ht="17.25">
      <c r="A24" s="2">
        <v>4</v>
      </c>
      <c r="B24" s="12">
        <v>8.3799999999999999E-2</v>
      </c>
      <c r="C24" s="2">
        <v>0.8</v>
      </c>
      <c r="D24" s="2">
        <f t="shared" si="6"/>
        <v>6.7040000000000002E-2</v>
      </c>
      <c r="E24" s="2">
        <f t="shared" si="7"/>
        <v>7.0224399999999996E-3</v>
      </c>
      <c r="F24" s="2"/>
      <c r="G24" s="2"/>
      <c r="H24" s="2"/>
      <c r="I24">
        <f t="shared" si="8"/>
        <v>0.75188460599999996</v>
      </c>
      <c r="J24">
        <f>SUM(I24,H29)</f>
        <v>0.76623419645234092</v>
      </c>
      <c r="K24">
        <f t="shared" si="9"/>
        <v>-3.3765803547659123E-2</v>
      </c>
      <c r="L24">
        <f t="shared" si="10"/>
        <v>1.1401294892191094E-3</v>
      </c>
    </row>
    <row r="25" spans="1:24" ht="17.25">
      <c r="A25" s="2">
        <v>5</v>
      </c>
      <c r="B25" s="12">
        <v>0.1081</v>
      </c>
      <c r="C25" s="2">
        <v>1</v>
      </c>
      <c r="D25" s="2">
        <f t="shared" si="6"/>
        <v>0.1081</v>
      </c>
      <c r="E25" s="2">
        <f t="shared" si="7"/>
        <v>1.1685610000000001E-2</v>
      </c>
      <c r="F25" s="2"/>
      <c r="G25" s="2"/>
      <c r="H25" s="2"/>
      <c r="I25">
        <f t="shared" si="8"/>
        <v>0.969913197</v>
      </c>
      <c r="J25">
        <f t="shared" ref="J25" si="11">SUM(I25,0.00908)</f>
        <v>0.97899319699999998</v>
      </c>
      <c r="K25">
        <f t="shared" si="9"/>
        <v>-2.1006803000000018E-2</v>
      </c>
      <c r="L25">
        <f t="shared" si="10"/>
        <v>4.4128577228080975E-4</v>
      </c>
    </row>
    <row r="26" spans="1:24" ht="17.25">
      <c r="A26" s="2">
        <v>6</v>
      </c>
      <c r="B26" s="12">
        <v>0.13950000000000001</v>
      </c>
      <c r="C26" s="2">
        <v>1.2</v>
      </c>
      <c r="D26" s="2">
        <f t="shared" si="6"/>
        <v>0.16740000000000002</v>
      </c>
      <c r="E26" s="2">
        <f t="shared" si="7"/>
        <v>1.9460250000000005E-2</v>
      </c>
      <c r="F26" s="2"/>
      <c r="G26" s="2"/>
      <c r="H26" s="2"/>
      <c r="I26">
        <f t="shared" si="8"/>
        <v>1.2516456150000002</v>
      </c>
      <c r="J26">
        <f>SUM(I26,H29)</f>
        <v>1.2659952054523411</v>
      </c>
      <c r="K26">
        <f t="shared" si="9"/>
        <v>6.5995205452341166E-2</v>
      </c>
      <c r="L26">
        <f t="shared" si="10"/>
        <v>4.3553671426967214E-3</v>
      </c>
    </row>
    <row r="27" spans="1:24" ht="17.25">
      <c r="A27" s="2">
        <v>7</v>
      </c>
      <c r="B27" s="12">
        <v>0.14990000000000001</v>
      </c>
      <c r="C27" s="2">
        <v>1.4</v>
      </c>
      <c r="D27" s="2">
        <f t="shared" si="6"/>
        <v>0.20985999999999999</v>
      </c>
      <c r="E27" s="2">
        <f t="shared" si="7"/>
        <v>2.2470010000000002E-2</v>
      </c>
      <c r="F27" s="2"/>
      <c r="G27" s="2"/>
      <c r="H27" s="2"/>
      <c r="I27">
        <f t="shared" si="8"/>
        <v>1.3449582630000001</v>
      </c>
      <c r="J27">
        <f>SUM(I27,H29)</f>
        <v>1.3593078534523411</v>
      </c>
      <c r="K27">
        <f t="shared" si="9"/>
        <v>-4.0692146547658847E-2</v>
      </c>
      <c r="L27">
        <f t="shared" si="10"/>
        <v>1.6558507906561438E-3</v>
      </c>
    </row>
    <row r="28" spans="1:24" ht="17.25">
      <c r="A28" s="2" t="s">
        <v>5</v>
      </c>
      <c r="B28" s="4">
        <f>SUM(B21:B27)</f>
        <v>0.60140000000000005</v>
      </c>
      <c r="C28" s="4">
        <f>SUM(C21:C27)</f>
        <v>5.6</v>
      </c>
      <c r="D28" s="4">
        <f>SUM(D21:D27)</f>
        <v>0.60865999999999998</v>
      </c>
      <c r="E28" s="4">
        <f>SUM(E21:E27)</f>
        <v>6.6292520000000008E-2</v>
      </c>
      <c r="F28" s="4"/>
      <c r="G28" s="4"/>
      <c r="H28" s="4"/>
      <c r="I28" s="1"/>
      <c r="J28" s="1"/>
      <c r="K28" s="8"/>
      <c r="L28" s="8">
        <f>SUM(L21:L27)</f>
        <v>1.0309248005580649E-2</v>
      </c>
      <c r="M28" s="8">
        <f>L28/5</f>
        <v>2.0618496011161297E-3</v>
      </c>
      <c r="N28" s="8">
        <f>SQRT(M28)</f>
        <v>4.5407594090814032E-2</v>
      </c>
      <c r="O28" s="8"/>
      <c r="P28" s="8"/>
      <c r="Q28" s="8"/>
    </row>
    <row r="29" spans="1:24" ht="17.25">
      <c r="A29" s="2" t="s">
        <v>6</v>
      </c>
      <c r="B29" s="2">
        <f>PRODUCT(E28,C28)</f>
        <v>0.37123811200000001</v>
      </c>
      <c r="C29" s="2">
        <f>PRODUCT(B28,D28)</f>
        <v>0.36604812400000003</v>
      </c>
      <c r="D29" s="5">
        <f>B29-C29</f>
        <v>5.1899879999999787E-3</v>
      </c>
      <c r="E29" s="2">
        <f>PRODUCT(7,E28)</f>
        <v>0.46404764000000004</v>
      </c>
      <c r="F29" s="2">
        <f>POWER(B28,2)</f>
        <v>0.36168196000000008</v>
      </c>
      <c r="G29" s="5">
        <f>E29-F29</f>
        <v>0.10236567999999996</v>
      </c>
      <c r="H29" s="6">
        <f>D29/F29</f>
        <v>1.4349590452340995E-2</v>
      </c>
    </row>
    <row r="30" spans="1:24" ht="17.25">
      <c r="A30" s="2" t="s">
        <v>7</v>
      </c>
      <c r="B30" s="2">
        <f>PRODUCT(7,D28)</f>
        <v>4.2606199999999994</v>
      </c>
      <c r="C30" s="2">
        <f>PRODUCT(B28,C28)</f>
        <v>3.3678400000000002</v>
      </c>
      <c r="D30" s="5">
        <f>B30-C30</f>
        <v>0.89277999999999924</v>
      </c>
      <c r="E30" s="2">
        <f>PRODUCT(7,E28)</f>
        <v>0.46404764000000004</v>
      </c>
      <c r="F30" s="2">
        <f>POWER(B28,2)</f>
        <v>0.36168196000000008</v>
      </c>
      <c r="G30" s="5">
        <f>E30-F30</f>
        <v>0.10236567999999996</v>
      </c>
      <c r="H30" s="7">
        <f>D30/G30</f>
        <v>8.7214777452755605</v>
      </c>
    </row>
    <row r="31" spans="1:24" ht="17.25">
      <c r="O31">
        <f>E28/G29</f>
        <v>0.64760493946799391</v>
      </c>
      <c r="P31">
        <f>SQRT(O31)</f>
        <v>0.80473905054246864</v>
      </c>
      <c r="Q31">
        <f>PRODUCT(P31,N28)</f>
        <v>3.6541264156059496E-2</v>
      </c>
      <c r="R31" s="9">
        <f>POWER(Q31,2)</f>
        <v>1.3352639861229185E-3</v>
      </c>
      <c r="S31">
        <f>7/G30</f>
        <v>68.382293753140729</v>
      </c>
      <c r="T31">
        <f>SQRT(S31)</f>
        <v>8.26935872683854</v>
      </c>
      <c r="U31">
        <f>PRODUCT(T31,N28)</f>
        <v>0.37549168445961512</v>
      </c>
      <c r="V31" s="9">
        <f>POWER(U31,2)</f>
        <v>0.14099400509831916</v>
      </c>
      <c r="W31">
        <f>SUM(R31,V31)</f>
        <v>0.14232926908444207</v>
      </c>
      <c r="X31" s="10">
        <f>SQRT(W31)</f>
        <v>0.37726551536609076</v>
      </c>
    </row>
    <row r="32" spans="1:24" ht="17.25">
      <c r="A32" s="2" t="s">
        <v>17</v>
      </c>
      <c r="B32">
        <f>9.8-H30</f>
        <v>1.0785222547244402</v>
      </c>
      <c r="C32">
        <f>B32/9.8</f>
        <v>0.11005329129841225</v>
      </c>
      <c r="D32" s="11">
        <f>PRODUCT(100,C32)</f>
        <v>11.005329129841225</v>
      </c>
    </row>
    <row r="37" spans="1:24">
      <c r="A37" t="s">
        <v>16</v>
      </c>
    </row>
    <row r="38" spans="1:24" ht="17.25">
      <c r="A38" s="2" t="s">
        <v>0</v>
      </c>
      <c r="B38" s="3" t="s">
        <v>1</v>
      </c>
      <c r="C38" s="2" t="s">
        <v>2</v>
      </c>
      <c r="D38" s="2" t="s">
        <v>3</v>
      </c>
      <c r="E38" s="2" t="s">
        <v>4</v>
      </c>
      <c r="F38" s="2"/>
      <c r="G38" s="2"/>
      <c r="H38" s="2"/>
      <c r="J38" t="s">
        <v>8</v>
      </c>
      <c r="K38" t="s">
        <v>9</v>
      </c>
      <c r="L38" t="s">
        <v>10</v>
      </c>
      <c r="N38" t="s">
        <v>11</v>
      </c>
      <c r="Q38" t="s">
        <v>12</v>
      </c>
      <c r="R38" t="s">
        <v>10</v>
      </c>
      <c r="U38" t="s">
        <v>13</v>
      </c>
      <c r="V38" t="s">
        <v>10</v>
      </c>
      <c r="W38" t="s">
        <v>14</v>
      </c>
      <c r="X38" t="s">
        <v>15</v>
      </c>
    </row>
    <row r="39" spans="1:24" ht="17.25">
      <c r="A39" s="2">
        <v>1</v>
      </c>
      <c r="B39" s="12">
        <v>1.01E-2</v>
      </c>
      <c r="C39" s="2">
        <v>0.2</v>
      </c>
      <c r="D39" s="2">
        <f t="shared" ref="D39:D45" si="12">PRODUCT(B39:C39)</f>
        <v>2.0200000000000001E-3</v>
      </c>
      <c r="E39" s="2">
        <f t="shared" ref="E39:E45" si="13">POWER(B39,2)</f>
        <v>1.0200999999999999E-4</v>
      </c>
      <c r="F39" s="2"/>
      <c r="G39" s="2"/>
      <c r="H39" s="2"/>
      <c r="I39">
        <f t="shared" ref="I39:I45" si="14">PRODUCT(8.97237,B39)</f>
        <v>9.0620936999999999E-2</v>
      </c>
      <c r="J39">
        <f>SUM(I39,H47)</f>
        <v>0.1319509527073445</v>
      </c>
      <c r="K39">
        <f t="shared" ref="K39:K45" si="15">J39-C39</f>
        <v>-6.8049047292655512E-2</v>
      </c>
      <c r="L39">
        <f t="shared" ref="L39:L45" si="16">POWER(K39,2)</f>
        <v>4.6306728374380665E-3</v>
      </c>
    </row>
    <row r="40" spans="1:24" ht="17.25">
      <c r="A40" s="2">
        <v>2</v>
      </c>
      <c r="B40" s="12">
        <v>3.1099999999999999E-2</v>
      </c>
      <c r="C40" s="2">
        <v>0.4</v>
      </c>
      <c r="D40" s="2">
        <f t="shared" si="12"/>
        <v>1.244E-2</v>
      </c>
      <c r="E40" s="2">
        <f t="shared" si="13"/>
        <v>9.6720999999999992E-4</v>
      </c>
      <c r="F40" s="2"/>
      <c r="G40" s="2"/>
      <c r="H40" s="2"/>
      <c r="I40">
        <f t="shared" si="14"/>
        <v>0.279040707</v>
      </c>
      <c r="J40">
        <f>SUM(I40,H47)</f>
        <v>0.32037072270734451</v>
      </c>
      <c r="K40">
        <f t="shared" si="15"/>
        <v>-7.9629277292655509E-2</v>
      </c>
      <c r="L40">
        <f t="shared" si="16"/>
        <v>6.3408218021506219E-3</v>
      </c>
    </row>
    <row r="41" spans="1:24" ht="17.25">
      <c r="A41" s="2">
        <v>3</v>
      </c>
      <c r="B41" s="12">
        <v>5.2200000000000003E-2</v>
      </c>
      <c r="C41" s="2">
        <v>0.6</v>
      </c>
      <c r="D41" s="2">
        <f t="shared" si="12"/>
        <v>3.1320000000000001E-2</v>
      </c>
      <c r="E41" s="2">
        <f t="shared" si="13"/>
        <v>2.7248400000000005E-3</v>
      </c>
      <c r="F41" s="2"/>
      <c r="G41" s="2"/>
      <c r="H41" s="2"/>
      <c r="I41">
        <f t="shared" si="14"/>
        <v>0.46835771400000004</v>
      </c>
      <c r="J41">
        <f>SUM(I41,H47)</f>
        <v>0.50968772970734455</v>
      </c>
      <c r="K41">
        <f t="shared" si="15"/>
        <v>-9.0312270292655428E-2</v>
      </c>
      <c r="L41">
        <f t="shared" si="16"/>
        <v>8.1563061654136518E-3</v>
      </c>
    </row>
    <row r="42" spans="1:24" ht="17.25">
      <c r="A42" s="2">
        <v>4</v>
      </c>
      <c r="B42" s="12">
        <v>7.3200000000000001E-2</v>
      </c>
      <c r="C42" s="2">
        <v>0.8</v>
      </c>
      <c r="D42" s="2">
        <f t="shared" si="12"/>
        <v>5.8560000000000001E-2</v>
      </c>
      <c r="E42" s="2">
        <f t="shared" si="13"/>
        <v>5.3582400000000002E-3</v>
      </c>
      <c r="F42" s="2"/>
      <c r="G42" s="2"/>
      <c r="H42" s="2"/>
      <c r="I42">
        <f t="shared" si="14"/>
        <v>0.65677748400000002</v>
      </c>
      <c r="J42">
        <f>SUM(I42,H47)</f>
        <v>0.69810749970734454</v>
      </c>
      <c r="K42">
        <f t="shared" si="15"/>
        <v>-0.10189250029265551</v>
      </c>
      <c r="L42">
        <f t="shared" si="16"/>
        <v>1.0382081615888803E-2</v>
      </c>
    </row>
    <row r="43" spans="1:24" ht="17.25">
      <c r="A43" s="2">
        <v>5</v>
      </c>
      <c r="B43" s="12">
        <v>9.5399999999999999E-2</v>
      </c>
      <c r="C43" s="2">
        <v>1</v>
      </c>
      <c r="D43" s="2">
        <f t="shared" si="12"/>
        <v>9.5399999999999999E-2</v>
      </c>
      <c r="E43" s="2">
        <f t="shared" si="13"/>
        <v>9.1011600000000005E-3</v>
      </c>
      <c r="F43" s="2"/>
      <c r="G43" s="2"/>
      <c r="H43" s="2"/>
      <c r="I43">
        <f t="shared" si="14"/>
        <v>0.85596409799999995</v>
      </c>
      <c r="J43">
        <f t="shared" ref="J43" si="17">SUM(I43,0.00908)</f>
        <v>0.86504409799999993</v>
      </c>
      <c r="K43">
        <f t="shared" si="15"/>
        <v>-0.13495590200000007</v>
      </c>
      <c r="L43">
        <f t="shared" si="16"/>
        <v>1.8213095484633623E-2</v>
      </c>
    </row>
    <row r="44" spans="1:24" ht="17.25">
      <c r="A44" s="2">
        <v>6</v>
      </c>
      <c r="B44" s="12">
        <v>0.1174</v>
      </c>
      <c r="C44" s="2">
        <v>1.2</v>
      </c>
      <c r="D44" s="2">
        <f t="shared" si="12"/>
        <v>0.14088000000000001</v>
      </c>
      <c r="E44" s="2">
        <f t="shared" si="13"/>
        <v>1.3782760000000002E-2</v>
      </c>
      <c r="F44" s="2"/>
      <c r="G44" s="2"/>
      <c r="H44" s="2"/>
      <c r="I44">
        <f t="shared" si="14"/>
        <v>1.0533562380000001</v>
      </c>
      <c r="J44">
        <f>SUM(I44,H47)</f>
        <v>1.0946862537073445</v>
      </c>
      <c r="K44">
        <f t="shared" si="15"/>
        <v>-0.10531374629265544</v>
      </c>
      <c r="L44">
        <f t="shared" si="16"/>
        <v>1.1090985158193798E-2</v>
      </c>
    </row>
    <row r="45" spans="1:24" ht="17.25">
      <c r="A45" s="2">
        <v>7</v>
      </c>
      <c r="B45" s="12">
        <v>0.1426</v>
      </c>
      <c r="C45" s="2">
        <v>1.4</v>
      </c>
      <c r="D45" s="2">
        <f t="shared" si="12"/>
        <v>0.19963999999999998</v>
      </c>
      <c r="E45" s="2">
        <f t="shared" si="13"/>
        <v>2.033476E-2</v>
      </c>
      <c r="F45" s="2"/>
      <c r="G45" s="2"/>
      <c r="H45" s="2"/>
      <c r="I45">
        <f t="shared" si="14"/>
        <v>1.279459962</v>
      </c>
      <c r="J45">
        <f>SUM(I45,H47)</f>
        <v>1.3207899777073444</v>
      </c>
      <c r="K45">
        <f t="shared" si="15"/>
        <v>-7.9210022292655502E-2</v>
      </c>
      <c r="L45">
        <f t="shared" si="16"/>
        <v>6.274227631602982E-3</v>
      </c>
    </row>
    <row r="46" spans="1:24" ht="17.25">
      <c r="A46" s="2" t="s">
        <v>5</v>
      </c>
      <c r="B46" s="4">
        <f>SUM(B39:B45)</f>
        <v>0.52200000000000002</v>
      </c>
      <c r="C46" s="4">
        <f>SUM(C39:C45)</f>
        <v>5.6</v>
      </c>
      <c r="D46" s="4">
        <f>SUM(D39:D45)</f>
        <v>0.54025999999999996</v>
      </c>
      <c r="E46" s="4">
        <f>SUM(E39:E45)</f>
        <v>5.2370980000000004E-2</v>
      </c>
      <c r="F46" s="4"/>
      <c r="G46" s="4"/>
      <c r="H46" s="4"/>
      <c r="I46" s="1"/>
      <c r="J46" s="1"/>
      <c r="K46" s="8"/>
      <c r="L46" s="8">
        <f>SUM(L39:L45)</f>
        <v>6.5088190695321541E-2</v>
      </c>
      <c r="M46" s="8">
        <f>L46/5</f>
        <v>1.3017638139064308E-2</v>
      </c>
      <c r="N46" s="8">
        <f>SQRT(M46)</f>
        <v>0.11409486464808269</v>
      </c>
      <c r="O46" s="8"/>
      <c r="P46" s="8"/>
      <c r="Q46" s="8"/>
    </row>
    <row r="47" spans="1:24" ht="17.25">
      <c r="A47" s="2" t="s">
        <v>6</v>
      </c>
      <c r="B47" s="2">
        <f>PRODUCT(E46,C46)</f>
        <v>0.29327748800000003</v>
      </c>
      <c r="C47" s="2">
        <f>PRODUCT(B46,D46)</f>
        <v>0.28201571999999997</v>
      </c>
      <c r="D47" s="5">
        <f>B47-C47</f>
        <v>1.1261768000000061E-2</v>
      </c>
      <c r="E47" s="2">
        <f>PRODUCT(7,E46)</f>
        <v>0.36659686000000002</v>
      </c>
      <c r="F47" s="2">
        <f>POWER(B46,2)</f>
        <v>0.272484</v>
      </c>
      <c r="G47" s="5">
        <f>E47-F47</f>
        <v>9.411286000000002E-2</v>
      </c>
      <c r="H47" s="6">
        <f>D47/F47</f>
        <v>4.1330015707344507E-2</v>
      </c>
    </row>
    <row r="48" spans="1:24" ht="17.25">
      <c r="A48" s="2" t="s">
        <v>7</v>
      </c>
      <c r="B48" s="2">
        <f>PRODUCT(7,D46)</f>
        <v>3.7818199999999997</v>
      </c>
      <c r="C48" s="2">
        <f>PRODUCT(B46,C46)</f>
        <v>2.9232</v>
      </c>
      <c r="D48" s="5">
        <f>B48-C48</f>
        <v>0.85861999999999972</v>
      </c>
      <c r="E48" s="2">
        <f>PRODUCT(7,E46)</f>
        <v>0.36659686000000002</v>
      </c>
      <c r="F48" s="2">
        <f>POWER(B46,2)</f>
        <v>0.272484</v>
      </c>
      <c r="G48" s="5">
        <f>E48-F48</f>
        <v>9.411286000000002E-2</v>
      </c>
      <c r="H48" s="7">
        <f>D48/G48</f>
        <v>9.1233015339242645</v>
      </c>
    </row>
    <row r="49" spans="1:24" ht="17.25">
      <c r="O49">
        <f>E46/G47</f>
        <v>0.55646996595364329</v>
      </c>
      <c r="P49">
        <f>SQRT(O49)</f>
        <v>0.74596914544345816</v>
      </c>
      <c r="Q49">
        <f>PRODUCT(P49,N46)</f>
        <v>8.5111248681017271E-2</v>
      </c>
      <c r="R49" s="9">
        <f>POWER(Q49,2)</f>
        <v>7.2439246520419644E-3</v>
      </c>
      <c r="S49">
        <f>7/G48</f>
        <v>74.378783090854938</v>
      </c>
      <c r="T49">
        <f>SQRT(S49)</f>
        <v>8.6243134851914416</v>
      </c>
      <c r="U49">
        <f>PRODUCT(T49,N46)</f>
        <v>0.98398987977555186</v>
      </c>
      <c r="V49" s="9">
        <f>POWER(U49,2)</f>
        <v>0.968236083500705</v>
      </c>
      <c r="W49">
        <f>SUM(R49,V49)</f>
        <v>0.97548000815274694</v>
      </c>
      <c r="X49" s="10">
        <f>SQRT(W49)</f>
        <v>0.9876639145745616</v>
      </c>
    </row>
    <row r="50" spans="1:24" ht="17.25">
      <c r="A50" s="2" t="s">
        <v>17</v>
      </c>
      <c r="B50">
        <f>9.8-H48</f>
        <v>0.67669846607573625</v>
      </c>
      <c r="C50">
        <f>B50/9.8</f>
        <v>6.9050863885279201E-2</v>
      </c>
      <c r="D50" s="11">
        <f>PRODUCT(100,C50)</f>
        <v>6.9050863885279199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6"/>
  <sheetViews>
    <sheetView tabSelected="1" topLeftCell="A12" workbookViewId="0">
      <selection activeCell="B29" sqref="B29"/>
    </sheetView>
  </sheetViews>
  <sheetFormatPr defaultRowHeight="16.5"/>
  <sheetData>
    <row r="1" spans="1:20">
      <c r="A1">
        <v>0.2046</v>
      </c>
      <c r="B1">
        <f t="shared" ref="B1:B7" si="0">ROUND(A1^2/2,4)</f>
        <v>2.0899999999999998E-2</v>
      </c>
      <c r="D1">
        <v>0.2014</v>
      </c>
      <c r="E1">
        <f t="shared" ref="E1:E7" si="1">ROUND(D1^2/2,3)</f>
        <v>0.02</v>
      </c>
    </row>
    <row r="2" spans="1:20">
      <c r="A2">
        <v>0.28520000000000001</v>
      </c>
      <c r="B2">
        <f t="shared" si="0"/>
        <v>4.07E-2</v>
      </c>
      <c r="D2">
        <v>0.29060000000000002</v>
      </c>
      <c r="E2">
        <f t="shared" si="1"/>
        <v>4.2000000000000003E-2</v>
      </c>
    </row>
    <row r="3" spans="1:20">
      <c r="A3">
        <v>0.35160000000000002</v>
      </c>
      <c r="B3">
        <f t="shared" si="0"/>
        <v>6.1800000000000001E-2</v>
      </c>
      <c r="D3">
        <v>0.3574</v>
      </c>
      <c r="E3">
        <f t="shared" si="1"/>
        <v>6.4000000000000001E-2</v>
      </c>
    </row>
    <row r="4" spans="1:20">
      <c r="A4">
        <v>0.40679999999999999</v>
      </c>
      <c r="B4">
        <f t="shared" si="0"/>
        <v>8.2699999999999996E-2</v>
      </c>
      <c r="D4">
        <v>0.41389999999999999</v>
      </c>
      <c r="E4">
        <f t="shared" si="1"/>
        <v>8.5999999999999993E-2</v>
      </c>
    </row>
    <row r="5" spans="1:20">
      <c r="A5">
        <v>0.4536</v>
      </c>
      <c r="B5">
        <f t="shared" si="0"/>
        <v>0.10290000000000001</v>
      </c>
      <c r="D5">
        <v>0.46150000000000002</v>
      </c>
      <c r="E5">
        <f t="shared" si="1"/>
        <v>0.106</v>
      </c>
    </row>
    <row r="6" spans="1:20" ht="17.25">
      <c r="A6">
        <v>0.49509999999999998</v>
      </c>
      <c r="B6">
        <f t="shared" si="0"/>
        <v>0.1226</v>
      </c>
      <c r="D6">
        <v>0.50629999999999997</v>
      </c>
      <c r="E6">
        <f t="shared" si="1"/>
        <v>0.128</v>
      </c>
      <c r="S6" s="3"/>
      <c r="T6" s="2"/>
    </row>
    <row r="7" spans="1:20" ht="17.25">
      <c r="A7">
        <v>0.53659999999999997</v>
      </c>
      <c r="B7">
        <f t="shared" si="0"/>
        <v>0.14399999999999999</v>
      </c>
      <c r="D7">
        <v>0.54820000000000002</v>
      </c>
      <c r="E7">
        <f t="shared" si="1"/>
        <v>0.15</v>
      </c>
      <c r="K7" s="3" t="s">
        <v>1</v>
      </c>
      <c r="L7" s="2" t="s">
        <v>2</v>
      </c>
      <c r="S7" s="12"/>
      <c r="T7" s="2"/>
    </row>
    <row r="8" spans="1:20" ht="17.25">
      <c r="K8" s="12">
        <v>2.0899999999999998E-2</v>
      </c>
      <c r="L8" s="2">
        <v>0.2</v>
      </c>
      <c r="S8" s="12"/>
      <c r="T8" s="2"/>
    </row>
    <row r="9" spans="1:20" ht="17.25">
      <c r="A9">
        <v>0.21110000000000001</v>
      </c>
      <c r="B9">
        <f t="shared" ref="B9:B15" si="2">ROUND(A9^2/2,4)</f>
        <v>2.23E-2</v>
      </c>
      <c r="K9" s="12">
        <v>4.07E-2</v>
      </c>
      <c r="L9" s="2">
        <v>0.4</v>
      </c>
      <c r="S9" s="12"/>
      <c r="T9" s="2"/>
    </row>
    <row r="10" spans="1:20" ht="17.25">
      <c r="A10">
        <v>0.29210000000000003</v>
      </c>
      <c r="B10">
        <f t="shared" si="2"/>
        <v>4.2700000000000002E-2</v>
      </c>
      <c r="K10" s="12">
        <v>6.1800000000000001E-2</v>
      </c>
      <c r="L10" s="2">
        <v>0.6</v>
      </c>
      <c r="S10" s="12"/>
      <c r="T10" s="2"/>
    </row>
    <row r="11" spans="1:20" ht="17.25">
      <c r="A11">
        <v>0.35499999999999998</v>
      </c>
      <c r="B11">
        <f t="shared" si="2"/>
        <v>6.3E-2</v>
      </c>
      <c r="K11" s="12">
        <v>8.2699999999999996E-2</v>
      </c>
      <c r="L11" s="2">
        <v>0.8</v>
      </c>
      <c r="S11" s="12"/>
      <c r="T11" s="2"/>
    </row>
    <row r="12" spans="1:20" ht="17.25">
      <c r="A12">
        <v>0.41070000000000001</v>
      </c>
      <c r="B12">
        <f t="shared" si="2"/>
        <v>8.43E-2</v>
      </c>
      <c r="K12" s="12">
        <v>0.10290000000000001</v>
      </c>
      <c r="L12" s="2">
        <v>1</v>
      </c>
      <c r="S12" s="12"/>
      <c r="T12" s="2"/>
    </row>
    <row r="13" spans="1:20" ht="17.25">
      <c r="A13">
        <v>0.46310000000000001</v>
      </c>
      <c r="B13">
        <f t="shared" si="2"/>
        <v>0.1072</v>
      </c>
      <c r="K13" s="12">
        <v>0.1226</v>
      </c>
      <c r="L13" s="2">
        <v>1.2</v>
      </c>
      <c r="S13" s="12"/>
      <c r="T13" s="2"/>
    </row>
    <row r="14" spans="1:20" ht="17.25">
      <c r="A14">
        <v>0.50639999999999996</v>
      </c>
      <c r="B14">
        <f t="shared" si="2"/>
        <v>0.12820000000000001</v>
      </c>
      <c r="K14" s="12">
        <v>0.14399999999999999</v>
      </c>
      <c r="L14" s="2">
        <v>1.4</v>
      </c>
    </row>
    <row r="15" spans="1:20">
      <c r="A15">
        <v>0.55049999999999999</v>
      </c>
      <c r="B15">
        <f t="shared" si="2"/>
        <v>0.1515</v>
      </c>
    </row>
    <row r="18" spans="1:20" ht="17.25">
      <c r="A18" s="3" t="s">
        <v>1</v>
      </c>
      <c r="B18" s="2" t="s">
        <v>2</v>
      </c>
    </row>
    <row r="19" spans="1:20" ht="17.25">
      <c r="A19" s="12">
        <v>2.1399999999999999E-2</v>
      </c>
      <c r="B19" s="2">
        <v>0.2</v>
      </c>
      <c r="S19" s="3" t="s">
        <v>1</v>
      </c>
      <c r="T19" s="2" t="s">
        <v>2</v>
      </c>
    </row>
    <row r="20" spans="1:20" ht="17.25">
      <c r="A20" s="12">
        <v>4.3499999999999997E-2</v>
      </c>
      <c r="B20" s="2">
        <v>0.4</v>
      </c>
      <c r="S20" s="12">
        <v>0.02</v>
      </c>
      <c r="T20" s="2">
        <v>0.2</v>
      </c>
    </row>
    <row r="21" spans="1:20" ht="17.25">
      <c r="A21" s="12">
        <v>5.2200000000000003E-2</v>
      </c>
      <c r="B21" s="2">
        <v>0.6</v>
      </c>
      <c r="S21" s="12">
        <v>4.2000000000000003E-2</v>
      </c>
      <c r="T21" s="2">
        <v>0.4</v>
      </c>
    </row>
    <row r="22" spans="1:20" ht="17.25">
      <c r="A22" s="12">
        <v>8.43E-2</v>
      </c>
      <c r="B22" s="2">
        <v>0.8</v>
      </c>
      <c r="S22" s="12">
        <v>6.4000000000000001E-2</v>
      </c>
      <c r="T22" s="2">
        <v>0.6</v>
      </c>
    </row>
    <row r="23" spans="1:20" ht="17.25">
      <c r="A23" s="12">
        <v>0.10730000000000001</v>
      </c>
      <c r="B23" s="2">
        <v>1</v>
      </c>
      <c r="S23" s="12">
        <v>8.5999999999999993E-2</v>
      </c>
      <c r="T23" s="2">
        <v>0.8</v>
      </c>
    </row>
    <row r="24" spans="1:20" ht="17.25">
      <c r="A24" s="12">
        <v>0.12970000000000001</v>
      </c>
      <c r="B24" s="2">
        <v>1.2</v>
      </c>
      <c r="S24" s="12">
        <v>0.106</v>
      </c>
      <c r="T24" s="2">
        <v>1</v>
      </c>
    </row>
    <row r="25" spans="1:20" ht="17.25">
      <c r="A25" s="12">
        <v>0.15129999999999999</v>
      </c>
      <c r="B25" s="2">
        <v>1.4</v>
      </c>
      <c r="S25" s="12">
        <v>0.128</v>
      </c>
      <c r="T25" s="2">
        <v>1.2</v>
      </c>
    </row>
    <row r="26" spans="1:20" ht="17.25">
      <c r="S26" s="12">
        <v>0.15</v>
      </c>
      <c r="T26" s="2">
        <v>1.4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</dc:creator>
  <cp:lastModifiedBy>owner</cp:lastModifiedBy>
  <dcterms:created xsi:type="dcterms:W3CDTF">2014-03-23T14:57:43Z</dcterms:created>
  <dcterms:modified xsi:type="dcterms:W3CDTF">2017-04-10T11:30:12Z</dcterms:modified>
</cp:coreProperties>
</file>