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2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 s="1"/>
  <c r="C42" i="1"/>
  <c r="D42" i="1" s="1"/>
  <c r="C40" i="1"/>
  <c r="D40" i="1" s="1"/>
  <c r="F12" i="1" s="1"/>
  <c r="B42" i="1"/>
  <c r="B41" i="1"/>
  <c r="B40" i="1"/>
  <c r="G17" i="1"/>
  <c r="G18" i="1"/>
  <c r="G19" i="1"/>
  <c r="C26" i="1" l="1"/>
  <c r="D26" i="1" s="1"/>
  <c r="C36" i="1"/>
  <c r="C35" i="1"/>
  <c r="C34" i="1"/>
  <c r="A36" i="1"/>
  <c r="B36" i="1" s="1"/>
  <c r="D36" i="1" s="1"/>
  <c r="E36" i="1" s="1"/>
  <c r="A35" i="1"/>
  <c r="B35" i="1" s="1"/>
  <c r="D35" i="1" s="1"/>
  <c r="E35" i="1" s="1"/>
  <c r="A34" i="1"/>
  <c r="B34" i="1" s="1"/>
  <c r="D34" i="1" s="1"/>
  <c r="E34" i="1" s="1"/>
  <c r="C27" i="1"/>
  <c r="D27" i="1" s="1"/>
  <c r="C28" i="1"/>
  <c r="D28" i="1" s="1"/>
  <c r="C29" i="1"/>
  <c r="D29" i="1" s="1"/>
  <c r="C30" i="1"/>
  <c r="D30" i="1" s="1"/>
  <c r="C9" i="1"/>
  <c r="C10" i="1"/>
  <c r="C11" i="1"/>
  <c r="C12" i="1"/>
  <c r="C13" i="1"/>
  <c r="C8" i="1"/>
  <c r="D22" i="1"/>
  <c r="C19" i="1"/>
  <c r="D19" i="1" s="1"/>
  <c r="C20" i="1"/>
  <c r="D20" i="1" s="1"/>
  <c r="C21" i="1"/>
  <c r="D21" i="1" s="1"/>
  <c r="C22" i="1"/>
  <c r="C18" i="1"/>
  <c r="D18" i="1" s="1"/>
  <c r="D9" i="1"/>
  <c r="B22" i="1"/>
  <c r="B21" i="1"/>
  <c r="B20" i="1"/>
  <c r="B19" i="1"/>
  <c r="B18" i="1"/>
  <c r="B13" i="1"/>
  <c r="B12" i="1"/>
  <c r="D12" i="1" s="1"/>
  <c r="B11" i="1"/>
  <c r="B10" i="1"/>
  <c r="B9" i="1"/>
  <c r="B8" i="1"/>
  <c r="F9" i="1" l="1"/>
  <c r="F11" i="1"/>
  <c r="F10" i="1"/>
  <c r="D13" i="1"/>
  <c r="D11" i="1"/>
  <c r="D8" i="1"/>
  <c r="D10" i="1"/>
  <c r="F8" i="1" l="1"/>
</calcChain>
</file>

<file path=xl/sharedStrings.xml><?xml version="1.0" encoding="utf-8"?>
<sst xmlns="http://schemas.openxmlformats.org/spreadsheetml/2006/main" count="26" uniqueCount="19">
  <si>
    <t>깊이(mm)</t>
    <phoneticPr fontId="1" type="noConversion"/>
  </si>
  <si>
    <t>Eiac(V)</t>
    <phoneticPr fontId="1" type="noConversion"/>
  </si>
  <si>
    <t>Eiac이론(V)</t>
    <phoneticPr fontId="1" type="noConversion"/>
  </si>
  <si>
    <t>실험1</t>
    <phoneticPr fontId="1" type="noConversion"/>
  </si>
  <si>
    <t>실험2</t>
    <phoneticPr fontId="1" type="noConversion"/>
  </si>
  <si>
    <t>전류(mA)</t>
    <phoneticPr fontId="1" type="noConversion"/>
  </si>
  <si>
    <t>Eiac(V)</t>
    <phoneticPr fontId="1" type="noConversion"/>
  </si>
  <si>
    <t>실험3</t>
    <phoneticPr fontId="1" type="noConversion"/>
  </si>
  <si>
    <t>상대오차</t>
    <phoneticPr fontId="1" type="noConversion"/>
  </si>
  <si>
    <t>상대오차</t>
    <phoneticPr fontId="1" type="noConversion"/>
  </si>
  <si>
    <t>f(Hz)</t>
    <phoneticPr fontId="1" type="noConversion"/>
  </si>
  <si>
    <t>실험4</t>
    <phoneticPr fontId="1" type="noConversion"/>
  </si>
  <si>
    <t>직경</t>
    <phoneticPr fontId="1" type="noConversion"/>
  </si>
  <si>
    <t>단면적</t>
    <phoneticPr fontId="1" type="noConversion"/>
  </si>
  <si>
    <t>실험5</t>
    <phoneticPr fontId="1" type="noConversion"/>
  </si>
  <si>
    <t>내부코일 감은횟수(N)</t>
    <phoneticPr fontId="1" type="noConversion"/>
  </si>
  <si>
    <t>Eiac(V)</t>
    <phoneticPr fontId="1" type="noConversion"/>
  </si>
  <si>
    <t>Eiac이론(V)</t>
    <phoneticPr fontId="1" type="noConversion"/>
  </si>
  <si>
    <t>상대오차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</si>
</sst>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2"/>
  <sheetViews>
    <sheetView tabSelected="1" topLeftCell="A25" workbookViewId="0">
      <selection activeCell="F8" sqref="F8"/>
    </sheetView>
  </sheetViews>
  <sheetFormatPr defaultRowHeight="17" x14ac:dyDescent="0.45"/>
  <cols>
    <col min="3" max="3" width="13.08203125" bestFit="1" customWidth="1"/>
  </cols>
  <sheetData>
    <row r="5" spans="1:6" x14ac:dyDescent="0.45">
      <c r="A5" t="s">
        <v>3</v>
      </c>
    </row>
    <row r="6" spans="1:6" x14ac:dyDescent="0.45">
      <c r="A6" t="s">
        <v>0</v>
      </c>
      <c r="B6" t="s">
        <v>1</v>
      </c>
      <c r="C6" t="s">
        <v>2</v>
      </c>
      <c r="D6" t="s">
        <v>8</v>
      </c>
    </row>
    <row r="7" spans="1:6" x14ac:dyDescent="0.45">
      <c r="A7">
        <v>0</v>
      </c>
      <c r="B7">
        <v>0</v>
      </c>
      <c r="C7">
        <v>0</v>
      </c>
      <c r="D7">
        <v>0</v>
      </c>
    </row>
    <row r="8" spans="1:6" x14ac:dyDescent="0.45">
      <c r="A8">
        <v>50</v>
      </c>
      <c r="B8">
        <f>26.1*10^(-3)</f>
        <v>2.6100000000000002E-2</v>
      </c>
      <c r="C8">
        <f>ROUND(4*PI()*10^(-7)*1100*(A8/300)*(19*10^(-3))^2*930/(500*10^(-3))*100*10^(-3)*2*PI()*100*PI(),4)</f>
        <v>3.0499999999999999E-2</v>
      </c>
      <c r="D8">
        <f>ROUND(ABS(C8-B8)/C8*100,5)</f>
        <v>14.42623</v>
      </c>
      <c r="F8">
        <f>ROUND(AVERAGE(D8:D13),3)</f>
        <v>6.5810000000000004</v>
      </c>
    </row>
    <row r="9" spans="1:6" x14ac:dyDescent="0.45">
      <c r="A9">
        <v>100</v>
      </c>
      <c r="B9">
        <f>54.8*10^(-3)</f>
        <v>5.4800000000000001E-2</v>
      </c>
      <c r="C9">
        <f t="shared" ref="C9:C13" si="0">ROUND(4*PI()*10^(-7)*1100*(A9/300)*(19*10^(-3))^2*930/(500*10^(-3))*100*10^(-3)*2*PI()*100*PI(),4)</f>
        <v>6.1100000000000002E-2</v>
      </c>
      <c r="D9">
        <f t="shared" ref="D9:D13" si="1">ROUND(ABS(C9-B9)/C9*100,5)</f>
        <v>10.310969999999999</v>
      </c>
      <c r="F9">
        <f>ROUND(AVERAGE(D18:D22),3)</f>
        <v>7.2450000000000001</v>
      </c>
    </row>
    <row r="10" spans="1:6" x14ac:dyDescent="0.45">
      <c r="A10">
        <v>150</v>
      </c>
      <c r="B10">
        <f>85.3*10^(-3)</f>
        <v>8.5300000000000001E-2</v>
      </c>
      <c r="C10">
        <f t="shared" si="0"/>
        <v>9.1600000000000001E-2</v>
      </c>
      <c r="D10">
        <f t="shared" si="1"/>
        <v>6.8777299999999997</v>
      </c>
      <c r="F10">
        <f>ROUND(AVERAGE(D26:D30),3)</f>
        <v>6.7140000000000004</v>
      </c>
    </row>
    <row r="11" spans="1:6" x14ac:dyDescent="0.45">
      <c r="A11">
        <v>200</v>
      </c>
      <c r="B11">
        <f>116.9*10^(-3)</f>
        <v>0.1169</v>
      </c>
      <c r="C11">
        <f t="shared" si="0"/>
        <v>0.1221</v>
      </c>
      <c r="D11">
        <f t="shared" si="1"/>
        <v>4.2587999999999999</v>
      </c>
      <c r="F11">
        <f>ROUND(AVERAGE(E34:E36),2)</f>
        <v>11.13</v>
      </c>
    </row>
    <row r="12" spans="1:6" x14ac:dyDescent="0.45">
      <c r="A12">
        <v>250</v>
      </c>
      <c r="B12">
        <f>147.6*10^(-3)</f>
        <v>0.14760000000000001</v>
      </c>
      <c r="C12">
        <f t="shared" si="0"/>
        <v>0.1527</v>
      </c>
      <c r="D12">
        <f t="shared" si="1"/>
        <v>3.33988</v>
      </c>
      <c r="F12">
        <f>ROUND(AVERAGE(D40:D42),3)</f>
        <v>4.7009999999999996</v>
      </c>
    </row>
    <row r="13" spans="1:6" x14ac:dyDescent="0.45">
      <c r="A13">
        <v>300</v>
      </c>
      <c r="B13">
        <f>182.7*10^(-3)</f>
        <v>0.1827</v>
      </c>
      <c r="C13">
        <f t="shared" si="0"/>
        <v>0.1832</v>
      </c>
      <c r="D13">
        <f t="shared" si="1"/>
        <v>0.27293000000000001</v>
      </c>
    </row>
    <row r="15" spans="1:6" x14ac:dyDescent="0.45">
      <c r="A15" t="s">
        <v>4</v>
      </c>
    </row>
    <row r="16" spans="1:6" x14ac:dyDescent="0.45">
      <c r="A16" t="s">
        <v>5</v>
      </c>
      <c r="B16" t="s">
        <v>6</v>
      </c>
      <c r="C16" t="s">
        <v>2</v>
      </c>
      <c r="D16" t="s">
        <v>9</v>
      </c>
    </row>
    <row r="17" spans="1:7" x14ac:dyDescent="0.45">
      <c r="A17">
        <v>0</v>
      </c>
      <c r="B17">
        <v>0</v>
      </c>
      <c r="C17">
        <v>0</v>
      </c>
      <c r="D17">
        <v>0</v>
      </c>
      <c r="G17">
        <f>0.016^2*PI()</f>
        <v>8.0424771931898698E-4</v>
      </c>
    </row>
    <row r="18" spans="1:7" x14ac:dyDescent="0.45">
      <c r="A18">
        <v>20</v>
      </c>
      <c r="B18">
        <f>28.6*10^(-3)</f>
        <v>2.86E-2</v>
      </c>
      <c r="C18">
        <f>ROUND(4*PI()*10^(-7)*800*(19*10^(-3))^2*930/(500*10^(-3))*A18*10^(-3)*2*PI()*100*PI(),4)</f>
        <v>2.6599999999999999E-2</v>
      </c>
      <c r="D18">
        <f>ROUND(ABS(C18-B18)/C18*100,5)</f>
        <v>7.5187999999999997</v>
      </c>
      <c r="G18">
        <f>0.013^2*PI()</f>
        <v>5.3092915845667494E-4</v>
      </c>
    </row>
    <row r="19" spans="1:7" x14ac:dyDescent="0.45">
      <c r="A19">
        <v>40</v>
      </c>
      <c r="B19">
        <f>57.3*10^(-3)</f>
        <v>5.7299999999999997E-2</v>
      </c>
      <c r="C19">
        <f t="shared" ref="C19:C22" si="2">ROUND(4*PI()*10^(-7)*800*(19*10^(-3))^2*930/(500*10^(-3))*A19*10^(-3)*2*PI()*100*PI(),4)</f>
        <v>5.33E-2</v>
      </c>
      <c r="D19">
        <f t="shared" ref="D19:D22" si="3">ROUND(ABS(C19-B19)/C19*100,5)</f>
        <v>7.5046900000000001</v>
      </c>
      <c r="G19">
        <f>0.019^2*PI()</f>
        <v>1.1341149479459152E-3</v>
      </c>
    </row>
    <row r="20" spans="1:7" x14ac:dyDescent="0.45">
      <c r="A20">
        <v>60</v>
      </c>
      <c r="B20">
        <f>85.7*10^(-3)</f>
        <v>8.5699999999999998E-2</v>
      </c>
      <c r="C20">
        <f t="shared" si="2"/>
        <v>7.9899999999999999E-2</v>
      </c>
      <c r="D20">
        <f t="shared" si="3"/>
        <v>7.2590700000000004</v>
      </c>
    </row>
    <row r="21" spans="1:7" x14ac:dyDescent="0.45">
      <c r="A21">
        <v>80</v>
      </c>
      <c r="B21">
        <f>114.1*10^(-3)</f>
        <v>0.11409999999999999</v>
      </c>
      <c r="C21">
        <f t="shared" si="2"/>
        <v>0.1066</v>
      </c>
      <c r="D21">
        <f t="shared" si="3"/>
        <v>7.0356500000000004</v>
      </c>
    </row>
    <row r="22" spans="1:7" x14ac:dyDescent="0.45">
      <c r="A22">
        <v>100</v>
      </c>
      <c r="B22">
        <f>142.4*10^(-3)</f>
        <v>0.1424</v>
      </c>
      <c r="C22">
        <f t="shared" si="2"/>
        <v>0.13320000000000001</v>
      </c>
      <c r="D22">
        <f t="shared" si="3"/>
        <v>6.9069099999999999</v>
      </c>
    </row>
    <row r="24" spans="1:7" x14ac:dyDescent="0.45">
      <c r="A24" t="s">
        <v>7</v>
      </c>
    </row>
    <row r="25" spans="1:7" x14ac:dyDescent="0.45">
      <c r="A25" t="s">
        <v>10</v>
      </c>
      <c r="B25" t="s">
        <v>6</v>
      </c>
      <c r="C25" t="s">
        <v>2</v>
      </c>
      <c r="D25" t="s">
        <v>9</v>
      </c>
    </row>
    <row r="26" spans="1:7" x14ac:dyDescent="0.45">
      <c r="A26">
        <v>100</v>
      </c>
      <c r="B26">
        <v>0.14299999999999999</v>
      </c>
      <c r="C26">
        <f>ROUND(4*PI()*10^(-7)*800*(19*10^(-3))^2*930/(500*10^(-3))*100*10^(-3)*2*PI()*A26*PI(),4)</f>
        <v>0.13320000000000001</v>
      </c>
      <c r="D26">
        <f>ROUND(ABS(C26-B26)/C26*100,5)</f>
        <v>7.3573599999999999</v>
      </c>
    </row>
    <row r="27" spans="1:7" x14ac:dyDescent="0.45">
      <c r="A27">
        <v>200</v>
      </c>
      <c r="B27">
        <v>0.28299999999999997</v>
      </c>
      <c r="C27">
        <f t="shared" ref="C27:C30" si="4">ROUND(4*PI()*10^(-7)*800*(19*10^(-3))^2*930/(500*10^(-3))*100*10^(-3)*2*PI()*A27*PI(),4)</f>
        <v>0.26650000000000001</v>
      </c>
      <c r="D27">
        <f t="shared" ref="D27:D30" si="5">ROUND(ABS(C27-B27)/C27*100,5)</f>
        <v>6.19137</v>
      </c>
    </row>
    <row r="28" spans="1:7" x14ac:dyDescent="0.45">
      <c r="A28">
        <v>300</v>
      </c>
      <c r="B28">
        <v>0.42599999999999999</v>
      </c>
      <c r="C28">
        <f t="shared" si="4"/>
        <v>0.3997</v>
      </c>
      <c r="D28">
        <f t="shared" si="5"/>
        <v>6.5799300000000001</v>
      </c>
    </row>
    <row r="29" spans="1:7" x14ac:dyDescent="0.45">
      <c r="A29">
        <v>400</v>
      </c>
      <c r="B29">
        <v>0.56799999999999995</v>
      </c>
      <c r="C29">
        <f t="shared" si="4"/>
        <v>0.53300000000000003</v>
      </c>
      <c r="D29">
        <f t="shared" si="5"/>
        <v>6.5666000000000002</v>
      </c>
    </row>
    <row r="30" spans="1:7" x14ac:dyDescent="0.45">
      <c r="A30">
        <v>500</v>
      </c>
      <c r="B30">
        <v>0.71199999999999997</v>
      </c>
      <c r="C30">
        <f t="shared" si="4"/>
        <v>0.66620000000000001</v>
      </c>
      <c r="D30">
        <f t="shared" si="5"/>
        <v>6.8748100000000001</v>
      </c>
    </row>
    <row r="32" spans="1:7" x14ac:dyDescent="0.45">
      <c r="A32" t="s">
        <v>11</v>
      </c>
    </row>
    <row r="33" spans="1:5" x14ac:dyDescent="0.45">
      <c r="A33" t="s">
        <v>12</v>
      </c>
      <c r="B33" t="s">
        <v>13</v>
      </c>
      <c r="C33" t="s">
        <v>6</v>
      </c>
      <c r="D33" t="s">
        <v>2</v>
      </c>
      <c r="E33" t="s">
        <v>9</v>
      </c>
    </row>
    <row r="34" spans="1:5" x14ac:dyDescent="0.45">
      <c r="A34">
        <f>26*10^(-3)</f>
        <v>2.6000000000000002E-2</v>
      </c>
      <c r="B34">
        <f>PI()*(A34/2)^2</f>
        <v>5.3092915845667516E-4</v>
      </c>
      <c r="C34">
        <f>49.7*10^(-3)</f>
        <v>4.9700000000000001E-2</v>
      </c>
      <c r="D34">
        <f>ROUND(4*PI()*10^(-7)*558*B34*930/(500*10^(-3))*100*10^(-3)*2*PI()*100,4)</f>
        <v>4.3499999999999997E-2</v>
      </c>
      <c r="E34">
        <f>ABS(D34-C34)/D34*100</f>
        <v>14.252873563218401</v>
      </c>
    </row>
    <row r="35" spans="1:5" x14ac:dyDescent="0.45">
      <c r="A35">
        <f>32*10^(-3)</f>
        <v>3.2000000000000001E-2</v>
      </c>
      <c r="B35">
        <f t="shared" ref="B35:B36" si="6">PI()*(A35/2)^2</f>
        <v>8.0424771931898698E-4</v>
      </c>
      <c r="C35">
        <f>72.7*10^(-3)</f>
        <v>7.2700000000000001E-2</v>
      </c>
      <c r="D35">
        <f t="shared" ref="D35:D36" si="7">ROUND(4*PI()*10^(-7)*558*B35*930/(500*10^(-3))*100*10^(-3)*2*PI()*100,4)</f>
        <v>6.59E-2</v>
      </c>
      <c r="E35">
        <f t="shared" ref="E35:E36" si="8">ABS(D35-C35)/D35*100</f>
        <v>10.318664643399091</v>
      </c>
    </row>
    <row r="36" spans="1:5" x14ac:dyDescent="0.45">
      <c r="A36">
        <f>38*10^(-3)</f>
        <v>3.7999999999999999E-2</v>
      </c>
      <c r="B36">
        <f t="shared" si="6"/>
        <v>1.1341149479459152E-3</v>
      </c>
      <c r="C36">
        <f>101.1*10^(-3)</f>
        <v>0.1011</v>
      </c>
      <c r="D36">
        <f t="shared" si="7"/>
        <v>9.2899999999999996E-2</v>
      </c>
      <c r="E36">
        <f t="shared" si="8"/>
        <v>8.8266953713670606</v>
      </c>
    </row>
    <row r="38" spans="1:5" x14ac:dyDescent="0.45">
      <c r="A38" t="s">
        <v>14</v>
      </c>
    </row>
    <row r="39" spans="1:5" x14ac:dyDescent="0.45">
      <c r="A39" t="s">
        <v>15</v>
      </c>
      <c r="B39" t="s">
        <v>16</v>
      </c>
      <c r="C39" t="s">
        <v>17</v>
      </c>
      <c r="D39" t="s">
        <v>18</v>
      </c>
    </row>
    <row r="40" spans="1:5" x14ac:dyDescent="0.45">
      <c r="A40">
        <v>558</v>
      </c>
      <c r="B40">
        <f>101.1*10^(-3)</f>
        <v>0.1011</v>
      </c>
      <c r="C40">
        <f>ROUND(4*PI()*10^(-7)*A40*(19*10^(-3))^2*930/(500*10^(-3))*100*10^(-3)*2*PI()*100*PI(),4)</f>
        <v>9.2899999999999996E-2</v>
      </c>
      <c r="D40">
        <f>ROUND(ABS(C40-B40)/C40*100,5)</f>
        <v>8.8267000000000007</v>
      </c>
    </row>
    <row r="41" spans="1:5" x14ac:dyDescent="0.45">
      <c r="A41">
        <v>800</v>
      </c>
      <c r="B41">
        <f>139.5*10^(-3)</f>
        <v>0.13950000000000001</v>
      </c>
      <c r="C41">
        <f t="shared" ref="C41:C42" si="9">ROUND(4*PI()*10^(-7)*A41*(19*10^(-3))^2*930/(500*10^(-3))*100*10^(-3)*2*PI()*100*PI(),4)</f>
        <v>0.13320000000000001</v>
      </c>
      <c r="D41">
        <f t="shared" ref="D41:D42" si="10">ROUND(ABS(C41-B41)/C41*100,5)</f>
        <v>4.72973</v>
      </c>
    </row>
    <row r="42" spans="1:5" x14ac:dyDescent="0.45">
      <c r="A42">
        <v>1100</v>
      </c>
      <c r="B42">
        <f>182.2*10^(-3)</f>
        <v>0.1822</v>
      </c>
      <c r="C42">
        <f t="shared" si="9"/>
        <v>0.1832</v>
      </c>
      <c r="D42">
        <f t="shared" si="10"/>
        <v>0.54584999999999995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user</cp:lastModifiedBy>
  <dcterms:created xsi:type="dcterms:W3CDTF">2016-11-16T03:58:47Z</dcterms:created>
  <dcterms:modified xsi:type="dcterms:W3CDTF">2016-11-16T15:02:02Z</dcterms:modified>
</cp:coreProperties>
</file>