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10" yWindow="90" windowWidth="19420" windowHeight="1102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73" i="1" l="1"/>
  <c r="F48" i="1"/>
  <c r="I33" i="1"/>
  <c r="I9" i="1"/>
  <c r="F44" i="1"/>
  <c r="F45" i="1"/>
  <c r="F46" i="1"/>
  <c r="F47" i="1"/>
  <c r="F43" i="1"/>
  <c r="E5" i="1" l="1"/>
  <c r="I5" i="1" s="1"/>
  <c r="E6" i="1"/>
  <c r="E7" i="1"/>
  <c r="I7" i="1" s="1"/>
  <c r="E8" i="1"/>
  <c r="E4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53" i="1"/>
  <c r="I6" i="1"/>
  <c r="I8" i="1"/>
  <c r="C1" i="1"/>
  <c r="F22" i="1" s="1"/>
  <c r="F17" i="1"/>
  <c r="F16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53" i="1"/>
  <c r="E44" i="1"/>
  <c r="E45" i="1"/>
  <c r="E46" i="1"/>
  <c r="E47" i="1"/>
  <c r="E43" i="1"/>
  <c r="F18" i="1"/>
  <c r="F25" i="1"/>
  <c r="F27" i="1"/>
  <c r="F13" i="1"/>
  <c r="D42" i="1"/>
  <c r="C40" i="1"/>
  <c r="F1" i="1"/>
  <c r="D4" i="1"/>
  <c r="B13" i="1"/>
  <c r="E3" i="1"/>
  <c r="B3" i="1"/>
  <c r="B4" i="1"/>
  <c r="B5" i="1"/>
  <c r="D5" i="1" l="1"/>
  <c r="F23" i="1"/>
  <c r="F30" i="1"/>
  <c r="F19" i="1"/>
  <c r="D6" i="1"/>
  <c r="F29" i="1"/>
  <c r="D8" i="1"/>
  <c r="F31" i="1"/>
  <c r="F26" i="1"/>
  <c r="F21" i="1"/>
  <c r="D7" i="1"/>
  <c r="F32" i="1"/>
  <c r="F28" i="1"/>
  <c r="F24" i="1"/>
  <c r="F20" i="1"/>
  <c r="F15" i="1"/>
  <c r="F14" i="1"/>
  <c r="E42" i="1"/>
  <c r="C13" i="1"/>
  <c r="J13" i="1"/>
  <c r="F42" i="1" l="1"/>
  <c r="B54" i="1" l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53" i="1"/>
  <c r="D72" i="1" l="1"/>
  <c r="F72" i="1" s="1"/>
  <c r="D71" i="1"/>
  <c r="F71" i="1" s="1"/>
  <c r="D70" i="1"/>
  <c r="F70" i="1" s="1"/>
  <c r="D69" i="1"/>
  <c r="F69" i="1" s="1"/>
  <c r="D68" i="1"/>
  <c r="F68" i="1" s="1"/>
  <c r="D67" i="1"/>
  <c r="F67" i="1" s="1"/>
  <c r="D66" i="1"/>
  <c r="F66" i="1" s="1"/>
  <c r="D65" i="1"/>
  <c r="F65" i="1" s="1"/>
  <c r="D64" i="1"/>
  <c r="F64" i="1" s="1"/>
  <c r="D63" i="1"/>
  <c r="F63" i="1" s="1"/>
  <c r="D62" i="1"/>
  <c r="F62" i="1" s="1"/>
  <c r="D61" i="1"/>
  <c r="F61" i="1" s="1"/>
  <c r="D60" i="1"/>
  <c r="F60" i="1" s="1"/>
  <c r="D59" i="1"/>
  <c r="F59" i="1" s="1"/>
  <c r="D58" i="1"/>
  <c r="F58" i="1" s="1"/>
  <c r="D57" i="1"/>
  <c r="F57" i="1" s="1"/>
  <c r="D56" i="1"/>
  <c r="F56" i="1" s="1"/>
  <c r="D55" i="1"/>
  <c r="F55" i="1" s="1"/>
  <c r="D54" i="1"/>
  <c r="F54" i="1" s="1"/>
  <c r="D53" i="1"/>
  <c r="F53" i="1" s="1"/>
  <c r="B47" i="1"/>
  <c r="D47" i="1" s="1"/>
  <c r="B46" i="1"/>
  <c r="D46" i="1" s="1"/>
  <c r="B45" i="1"/>
  <c r="D45" i="1" s="1"/>
  <c r="B44" i="1"/>
  <c r="D44" i="1" s="1"/>
  <c r="B43" i="1"/>
  <c r="D43" i="1" s="1"/>
  <c r="B42" i="1"/>
  <c r="G13" i="1" l="1"/>
  <c r="B14" i="1"/>
  <c r="J14" i="1" s="1"/>
  <c r="B15" i="1"/>
  <c r="J15" i="1" s="1"/>
  <c r="B16" i="1"/>
  <c r="J16" i="1" s="1"/>
  <c r="B17" i="1"/>
  <c r="J17" i="1" s="1"/>
  <c r="B18" i="1"/>
  <c r="J18" i="1" s="1"/>
  <c r="B19" i="1"/>
  <c r="J19" i="1" s="1"/>
  <c r="B20" i="1"/>
  <c r="J20" i="1" s="1"/>
  <c r="B21" i="1"/>
  <c r="J21" i="1" s="1"/>
  <c r="B22" i="1"/>
  <c r="J22" i="1" s="1"/>
  <c r="B23" i="1"/>
  <c r="J23" i="1" s="1"/>
  <c r="B24" i="1"/>
  <c r="J24" i="1" s="1"/>
  <c r="B25" i="1"/>
  <c r="J25" i="1" s="1"/>
  <c r="B26" i="1"/>
  <c r="J26" i="1" s="1"/>
  <c r="B27" i="1"/>
  <c r="J27" i="1" s="1"/>
  <c r="B28" i="1"/>
  <c r="J28" i="1" s="1"/>
  <c r="B29" i="1"/>
  <c r="J29" i="1" s="1"/>
  <c r="B30" i="1"/>
  <c r="J30" i="1" s="1"/>
  <c r="B31" i="1"/>
  <c r="J31" i="1" s="1"/>
  <c r="B32" i="1"/>
  <c r="J32" i="1" s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I13" i="1" l="1"/>
  <c r="G32" i="1"/>
  <c r="I32" i="1" s="1"/>
  <c r="G31" i="1"/>
  <c r="I31" i="1" s="1"/>
  <c r="G30" i="1"/>
  <c r="I30" i="1" s="1"/>
  <c r="G29" i="1"/>
  <c r="I29" i="1" s="1"/>
  <c r="G28" i="1"/>
  <c r="I28" i="1" s="1"/>
  <c r="G27" i="1"/>
  <c r="I27" i="1" s="1"/>
  <c r="G26" i="1"/>
  <c r="I26" i="1" s="1"/>
  <c r="G25" i="1"/>
  <c r="I25" i="1" s="1"/>
  <c r="G24" i="1"/>
  <c r="I24" i="1" s="1"/>
  <c r="G23" i="1"/>
  <c r="I23" i="1" s="1"/>
  <c r="G22" i="1"/>
  <c r="I22" i="1" s="1"/>
  <c r="G21" i="1"/>
  <c r="I21" i="1" s="1"/>
  <c r="G20" i="1"/>
  <c r="I20" i="1" s="1"/>
  <c r="G19" i="1"/>
  <c r="I19" i="1" s="1"/>
  <c r="G18" i="1"/>
  <c r="I18" i="1" s="1"/>
  <c r="G17" i="1"/>
  <c r="I17" i="1" s="1"/>
  <c r="G16" i="1"/>
  <c r="I16" i="1" s="1"/>
  <c r="G15" i="1"/>
  <c r="I15" i="1" s="1"/>
  <c r="G14" i="1"/>
  <c r="I14" i="1" s="1"/>
  <c r="B8" i="1"/>
  <c r="B7" i="1"/>
  <c r="B6" i="1"/>
  <c r="I4" i="1"/>
  <c r="D3" i="1"/>
  <c r="I3" i="1" s="1"/>
</calcChain>
</file>

<file path=xl/sharedStrings.xml><?xml version="1.0" encoding="utf-8"?>
<sst xmlns="http://schemas.openxmlformats.org/spreadsheetml/2006/main" count="38" uniqueCount="27">
  <si>
    <t>직선</t>
    <phoneticPr fontId="1" type="noConversion"/>
  </si>
  <si>
    <t>Iac(A)</t>
    <phoneticPr fontId="1" type="noConversion"/>
  </si>
  <si>
    <t>Eac(V)</t>
    <phoneticPr fontId="1" type="noConversion"/>
  </si>
  <si>
    <t>Bac(T)</t>
    <phoneticPr fontId="1" type="noConversion"/>
  </si>
  <si>
    <t>Bac이론(T)</t>
    <phoneticPr fontId="1" type="noConversion"/>
  </si>
  <si>
    <t>r(mm)</t>
    <phoneticPr fontId="1" type="noConversion"/>
  </si>
  <si>
    <t>1/r(mm-1)</t>
    <phoneticPr fontId="1" type="noConversion"/>
  </si>
  <si>
    <t>Eac(V)</t>
    <phoneticPr fontId="1" type="noConversion"/>
  </si>
  <si>
    <t>Bac(T)</t>
    <phoneticPr fontId="1" type="noConversion"/>
  </si>
  <si>
    <t>Bac이론(T)</t>
    <phoneticPr fontId="1" type="noConversion"/>
  </si>
  <si>
    <t>Eac(mV)</t>
    <phoneticPr fontId="1" type="noConversion"/>
  </si>
  <si>
    <t>Eac(mV</t>
    <phoneticPr fontId="1" type="noConversion"/>
  </si>
  <si>
    <t>Ap=</t>
    <phoneticPr fontId="1" type="noConversion"/>
  </si>
  <si>
    <t>Np=</t>
    <phoneticPr fontId="1" type="noConversion"/>
  </si>
  <si>
    <t>r=</t>
    <phoneticPr fontId="1" type="noConversion"/>
  </si>
  <si>
    <t>16mm</t>
    <phoneticPr fontId="1" type="noConversion"/>
  </si>
  <si>
    <t>r(m)</t>
    <phoneticPr fontId="1" type="noConversion"/>
  </si>
  <si>
    <t>원형</t>
    <phoneticPr fontId="1" type="noConversion"/>
  </si>
  <si>
    <t>z=0</t>
    <phoneticPr fontId="1" type="noConversion"/>
  </si>
  <si>
    <t>z(mm)</t>
    <phoneticPr fontId="1" type="noConversion"/>
  </si>
  <si>
    <t>(R2+z2)-3/2(mm-3)</t>
    <phoneticPr fontId="1" type="noConversion"/>
  </si>
  <si>
    <t>z(m)</t>
    <phoneticPr fontId="1" type="noConversion"/>
  </si>
  <si>
    <t>i=2A</t>
    <phoneticPr fontId="1" type="noConversion"/>
  </si>
  <si>
    <t>상대오차</t>
    <phoneticPr fontId="1" type="noConversion"/>
  </si>
  <si>
    <t>(</t>
    <phoneticPr fontId="1" type="noConversion"/>
  </si>
  <si>
    <t>1/r(m-1</t>
    <phoneticPr fontId="1" type="noConversion"/>
  </si>
  <si>
    <t>R=0.0925m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</si>
</sst>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000000_ "/>
    <numFmt numFmtId="177" formatCode="0.00000_ "/>
    <numFmt numFmtId="178" formatCode="0.0_ "/>
    <numFmt numFmtId="179" formatCode="0.000_ "/>
    <numFmt numFmtId="180" formatCode="0.00_ "/>
  </numFmts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rgb="FF000000"/>
      <name val="바탕"/>
      <family val="1"/>
      <charset val="129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  <xf numFmtId="180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전류</a:t>
            </a:r>
            <a:r>
              <a:rPr lang="en-US" altLang="ko-KR"/>
              <a:t>-</a:t>
            </a:r>
            <a:r>
              <a:rPr lang="ko-KR" altLang="en-US"/>
              <a:t>자기장 그래프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Bac(T)</c:v>
          </c:tx>
          <c:trendline>
            <c:trendlineType val="linear"/>
            <c:dispRSqr val="0"/>
            <c:dispEq val="0"/>
          </c:trendline>
          <c:cat>
            <c:numRef>
              <c:f>Sheet1!$A$3:$A$8</c:f>
              <c:numCache>
                <c:formatCode>0.0_ </c:formatCode>
                <c:ptCount val="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</c:numCache>
            </c:numRef>
          </c:cat>
          <c:val>
            <c:numRef>
              <c:f>Sheet1!$D$3:$D$8</c:f>
              <c:numCache>
                <c:formatCode>0.00000000_ </c:formatCode>
                <c:ptCount val="6"/>
                <c:pt idx="0">
                  <c:v>0</c:v>
                </c:pt>
                <c:pt idx="1">
                  <c:v>9.9679405203688798E-6</c:v>
                </c:pt>
                <c:pt idx="2">
                  <c:v>1.9877246096500294E-5</c:v>
                </c:pt>
                <c:pt idx="3">
                  <c:v>2.9786551672631709E-5</c:v>
                </c:pt>
                <c:pt idx="4">
                  <c:v>3.934404758333834E-5</c:v>
                </c:pt>
                <c:pt idx="5">
                  <c:v>4.9194718215232293E-5</c:v>
                </c:pt>
              </c:numCache>
            </c:numRef>
          </c:val>
          <c:smooth val="0"/>
        </c:ser>
        <c:ser>
          <c:idx val="1"/>
          <c:order val="1"/>
          <c:tx>
            <c:v>Bac(이론)(T)</c:v>
          </c:tx>
          <c:trendline>
            <c:trendlineType val="linear"/>
            <c:dispRSqr val="0"/>
            <c:dispEq val="0"/>
          </c:trendline>
          <c:cat>
            <c:numRef>
              <c:f>Sheet1!$A$3:$A$8</c:f>
              <c:numCache>
                <c:formatCode>0.0_ </c:formatCode>
                <c:ptCount val="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</c:numCache>
            </c:numRef>
          </c:cat>
          <c:val>
            <c:numRef>
              <c:f>Sheet1!$E$3:$E$8</c:f>
              <c:numCache>
                <c:formatCode>0.00000000_ </c:formatCode>
                <c:ptCount val="6"/>
                <c:pt idx="0">
                  <c:v>0</c:v>
                </c:pt>
                <c:pt idx="1">
                  <c:v>9.9999999999999991E-6</c:v>
                </c:pt>
                <c:pt idx="2">
                  <c:v>1.9999999999999998E-5</c:v>
                </c:pt>
                <c:pt idx="3">
                  <c:v>2.9999999999999997E-5</c:v>
                </c:pt>
                <c:pt idx="4">
                  <c:v>3.9999999999999996E-5</c:v>
                </c:pt>
                <c:pt idx="5">
                  <c:v>4.9999999999999996E-5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144512"/>
        <c:axId val="194154880"/>
      </c:lineChart>
      <c:catAx>
        <c:axId val="194144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/>
                  <a:t>전류</a:t>
                </a:r>
                <a:r>
                  <a:rPr lang="en-US" altLang="ko-KR"/>
                  <a:t>(A)</a:t>
                </a:r>
                <a:endParaRPr lang="ko-KR" altLang="en-US"/>
              </a:p>
            </c:rich>
          </c:tx>
          <c:layout/>
          <c:overlay val="0"/>
        </c:title>
        <c:numFmt formatCode="0.0_ " sourceLinked="1"/>
        <c:majorTickMark val="out"/>
        <c:minorTickMark val="none"/>
        <c:tickLblPos val="nextTo"/>
        <c:crossAx val="194154880"/>
        <c:crosses val="autoZero"/>
        <c:auto val="1"/>
        <c:lblAlgn val="ctr"/>
        <c:lblOffset val="100"/>
        <c:noMultiLvlLbl val="0"/>
      </c:catAx>
      <c:valAx>
        <c:axId val="194154880"/>
        <c:scaling>
          <c:orientation val="minMax"/>
        </c:scaling>
        <c:delete val="0"/>
        <c:axPos val="l"/>
        <c:majorGridlines/>
        <c:title>
          <c:tx>
            <c:rich>
              <a:bodyPr rot="0" vert="wordArtVertRtl"/>
              <a:lstStyle/>
              <a:p>
                <a:pPr>
                  <a:defRPr/>
                </a:pPr>
                <a:r>
                  <a:rPr lang="ko-KR" altLang="en-US"/>
                  <a:t>자기장</a:t>
                </a:r>
                <a:r>
                  <a:rPr lang="en-US" altLang="ko-KR"/>
                  <a:t>(T)</a:t>
                </a:r>
                <a:endParaRPr lang="ko-KR" altLang="en-US"/>
              </a:p>
            </c:rich>
          </c:tx>
          <c:layout/>
          <c:overlay val="0"/>
        </c:title>
        <c:numFmt formatCode="0.00000000_ " sourceLinked="1"/>
        <c:majorTickMark val="out"/>
        <c:minorTickMark val="none"/>
        <c:tickLblPos val="nextTo"/>
        <c:crossAx val="194144512"/>
        <c:crosses val="autoZero"/>
        <c:crossBetween val="midCat"/>
      </c:valAx>
    </c:plotArea>
    <c:legend>
      <c:legendPos val="r"/>
      <c:legendEntry>
        <c:idx val="2"/>
        <c:delete val="1"/>
      </c:legendEntry>
      <c:legendEntry>
        <c:idx val="3"/>
        <c:delete val="1"/>
      </c:legendEntry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ko-KR"/>
              <a:t>1/r-</a:t>
            </a:r>
            <a:r>
              <a:rPr lang="ko-KR" altLang="en-US"/>
              <a:t>자기장 그래프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20078352357989512"/>
          <c:y val="0.14149867316309217"/>
          <c:w val="0.58355258055269854"/>
          <c:h val="0.730863096532823"/>
        </c:manualLayout>
      </c:layout>
      <c:lineChart>
        <c:grouping val="standard"/>
        <c:varyColors val="0"/>
        <c:ser>
          <c:idx val="0"/>
          <c:order val="0"/>
          <c:tx>
            <c:v>Bac(T)</c:v>
          </c:tx>
          <c:trendline>
            <c:trendlineType val="linear"/>
            <c:dispRSqr val="0"/>
            <c:dispEq val="1"/>
            <c:trendlineLbl>
              <c:layout/>
              <c:numFmt formatCode="General" sourceLinked="0"/>
            </c:trendlineLbl>
          </c:trendline>
          <c:trendline>
            <c:trendlineType val="linear"/>
            <c:dispRSqr val="0"/>
            <c:dispEq val="1"/>
            <c:trendlineLbl>
              <c:layout/>
              <c:numFmt formatCode="General" sourceLinked="0"/>
            </c:trendlineLbl>
          </c:trendline>
          <c:cat>
            <c:numRef>
              <c:f>Sheet1!$C$13:$C$32</c:f>
              <c:numCache>
                <c:formatCode>0.00000_ </c:formatCode>
                <c:ptCount val="20"/>
                <c:pt idx="0">
                  <c:v>0.1</c:v>
                </c:pt>
                <c:pt idx="1">
                  <c:v>6.6666666666666666E-2</c:v>
                </c:pt>
                <c:pt idx="2">
                  <c:v>0.05</c:v>
                </c:pt>
                <c:pt idx="3">
                  <c:v>0.04</c:v>
                </c:pt>
                <c:pt idx="4">
                  <c:v>3.3333333333333333E-2</c:v>
                </c:pt>
                <c:pt idx="5">
                  <c:v>2.8571428571428571E-2</c:v>
                </c:pt>
                <c:pt idx="6">
                  <c:v>2.5000000000000001E-2</c:v>
                </c:pt>
                <c:pt idx="7">
                  <c:v>2.2222222222222223E-2</c:v>
                </c:pt>
                <c:pt idx="8">
                  <c:v>0.02</c:v>
                </c:pt>
                <c:pt idx="9">
                  <c:v>1.8181818181818181E-2</c:v>
                </c:pt>
                <c:pt idx="10">
                  <c:v>1.6666666666666666E-2</c:v>
                </c:pt>
                <c:pt idx="11">
                  <c:v>1.5384615384615385E-2</c:v>
                </c:pt>
                <c:pt idx="12">
                  <c:v>1.4285714285714285E-2</c:v>
                </c:pt>
                <c:pt idx="13">
                  <c:v>1.3333333333333334E-2</c:v>
                </c:pt>
                <c:pt idx="14">
                  <c:v>1.2500000000000001E-2</c:v>
                </c:pt>
                <c:pt idx="15">
                  <c:v>1.1764705882352941E-2</c:v>
                </c:pt>
                <c:pt idx="16">
                  <c:v>1.1111111111111112E-2</c:v>
                </c:pt>
                <c:pt idx="17">
                  <c:v>1.0526315789473684E-2</c:v>
                </c:pt>
                <c:pt idx="18">
                  <c:v>0.01</c:v>
                </c:pt>
                <c:pt idx="19">
                  <c:v>9.5238095238095247E-3</c:v>
                </c:pt>
              </c:numCache>
            </c:numRef>
          </c:cat>
          <c:val>
            <c:numRef>
              <c:f>Sheet1!$F$13:$F$32</c:f>
              <c:numCache>
                <c:formatCode>0.00000000_ </c:formatCode>
                <c:ptCount val="20"/>
                <c:pt idx="0">
                  <c:v>3.9637222304525659E-5</c:v>
                </c:pt>
                <c:pt idx="1">
                  <c:v>2.5388930854821909E-5</c:v>
                </c:pt>
                <c:pt idx="2">
                  <c:v>1.7942292936663986E-5</c:v>
                </c:pt>
                <c:pt idx="3">
                  <c:v>1.3603307063091645E-5</c:v>
                </c:pt>
                <c:pt idx="4">
                  <c:v>1.1023369516643232E-5</c:v>
                </c:pt>
                <c:pt idx="5">
                  <c:v>8.9711464683319928E-6</c:v>
                </c:pt>
                <c:pt idx="6">
                  <c:v>7.6225427508703201E-6</c:v>
                </c:pt>
                <c:pt idx="7">
                  <c:v>6.5084788103585038E-6</c:v>
                </c:pt>
                <c:pt idx="8">
                  <c:v>5.5703197025590794E-6</c:v>
                </c:pt>
                <c:pt idx="9">
                  <c:v>4.8667003717095113E-6</c:v>
                </c:pt>
                <c:pt idx="10">
                  <c:v>4.2803509293348718E-6</c:v>
                </c:pt>
                <c:pt idx="11">
                  <c:v>3.8112713754351601E-6</c:v>
                </c:pt>
                <c:pt idx="12">
                  <c:v>3.3421918215354479E-6</c:v>
                </c:pt>
                <c:pt idx="13">
                  <c:v>3.0490171003481281E-6</c:v>
                </c:pt>
                <c:pt idx="14">
                  <c:v>2.755842379160808E-6</c:v>
                </c:pt>
                <c:pt idx="15">
                  <c:v>2.4626676579734882E-6</c:v>
                </c:pt>
                <c:pt idx="16">
                  <c:v>2.2281278810236319E-6</c:v>
                </c:pt>
                <c:pt idx="17">
                  <c:v>2.0522230483112399E-6</c:v>
                </c:pt>
                <c:pt idx="18">
                  <c:v>1.8763182155988479E-6</c:v>
                </c:pt>
                <c:pt idx="19">
                  <c:v>1.7004133828864557E-6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530880"/>
        <c:axId val="193541248"/>
      </c:lineChart>
      <c:catAx>
        <c:axId val="193530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1/r(mm-1)</a:t>
                </a:r>
                <a:endParaRPr lang="ko-KR" altLang="en-US"/>
              </a:p>
            </c:rich>
          </c:tx>
          <c:layout>
            <c:manualLayout>
              <c:xMode val="edge"/>
              <c:yMode val="edge"/>
              <c:x val="0.47308936186919376"/>
              <c:y val="0.94534556704863826"/>
            </c:manualLayout>
          </c:layout>
          <c:overlay val="0"/>
        </c:title>
        <c:numFmt formatCode="0.00000_ " sourceLinked="1"/>
        <c:majorTickMark val="out"/>
        <c:minorTickMark val="none"/>
        <c:tickLblPos val="nextTo"/>
        <c:crossAx val="193541248"/>
        <c:crosses val="autoZero"/>
        <c:auto val="1"/>
        <c:lblAlgn val="ctr"/>
        <c:lblOffset val="100"/>
        <c:noMultiLvlLbl val="0"/>
      </c:catAx>
      <c:valAx>
        <c:axId val="193541248"/>
        <c:scaling>
          <c:orientation val="minMax"/>
        </c:scaling>
        <c:delete val="0"/>
        <c:axPos val="l"/>
        <c:majorGridlines/>
        <c:title>
          <c:tx>
            <c:rich>
              <a:bodyPr rot="0" vert="wordArtVertRtl"/>
              <a:lstStyle/>
              <a:p>
                <a:pPr>
                  <a:defRPr/>
                </a:pPr>
                <a:r>
                  <a:rPr lang="ko-KR" altLang="en-US"/>
                  <a:t>자기장</a:t>
                </a:r>
                <a:r>
                  <a:rPr lang="en-US" altLang="ko-KR"/>
                  <a:t>(T)</a:t>
                </a:r>
                <a:endParaRPr lang="ko-KR" altLang="en-US"/>
              </a:p>
            </c:rich>
          </c:tx>
          <c:layout/>
          <c:overlay val="0"/>
        </c:title>
        <c:numFmt formatCode="0.00000000_ " sourceLinked="1"/>
        <c:majorTickMark val="out"/>
        <c:minorTickMark val="none"/>
        <c:tickLblPos val="nextTo"/>
        <c:crossAx val="193530880"/>
        <c:crosses val="autoZero"/>
        <c:crossBetween val="midCat"/>
      </c:valAx>
    </c:plotArea>
    <c:legend>
      <c:legendPos val="r"/>
      <c:legendEntry>
        <c:idx val="1"/>
        <c:delete val="1"/>
      </c:legendEntry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전류</a:t>
            </a:r>
            <a:r>
              <a:rPr lang="en-US" altLang="ko-KR"/>
              <a:t>-</a:t>
            </a:r>
            <a:r>
              <a:rPr lang="ko-KR" altLang="en-US"/>
              <a:t>자기장 그래프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Bac(T)</c:v>
          </c:tx>
          <c:trendline>
            <c:trendlineType val="linear"/>
            <c:dispRSqr val="0"/>
            <c:dispEq val="0"/>
          </c:trendline>
          <c:cat>
            <c:numRef>
              <c:f>Sheet1!$A$3:$A$8</c:f>
              <c:numCache>
                <c:formatCode>0.0_ </c:formatCode>
                <c:ptCount val="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</c:numCache>
            </c:numRef>
          </c:cat>
          <c:val>
            <c:numRef>
              <c:f>Sheet1!$D$42:$D$47</c:f>
              <c:numCache>
                <c:formatCode>0.00000000_ </c:formatCode>
                <c:ptCount val="6"/>
                <c:pt idx="0">
                  <c:v>5.8634944237463997E-8</c:v>
                </c:pt>
                <c:pt idx="1">
                  <c:v>3.6940014869602319E-6</c:v>
                </c:pt>
                <c:pt idx="2">
                  <c:v>7.4466379181579273E-6</c:v>
                </c:pt>
                <c:pt idx="3">
                  <c:v>1.1082004460880695E-5</c:v>
                </c:pt>
                <c:pt idx="4">
                  <c:v>1.495191078055332E-5</c:v>
                </c:pt>
                <c:pt idx="5">
                  <c:v>1.8411372490563693E-5</c:v>
                </c:pt>
              </c:numCache>
            </c:numRef>
          </c:val>
          <c:smooth val="0"/>
        </c:ser>
        <c:ser>
          <c:idx val="1"/>
          <c:order val="1"/>
          <c:tx>
            <c:v>Bac(이론)(T)</c:v>
          </c:tx>
          <c:trendline>
            <c:trendlineType val="linear"/>
            <c:dispRSqr val="0"/>
            <c:dispEq val="0"/>
          </c:trendline>
          <c:cat>
            <c:numRef>
              <c:f>Sheet1!$A$3:$A$8</c:f>
              <c:numCache>
                <c:formatCode>0.0_ </c:formatCode>
                <c:ptCount val="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</c:numCache>
            </c:numRef>
          </c:cat>
          <c:val>
            <c:numRef>
              <c:f>Sheet1!$E$42:$E$47</c:f>
              <c:numCache>
                <c:formatCode>0.00000000_ </c:formatCode>
                <c:ptCount val="6"/>
                <c:pt idx="0">
                  <c:v>0</c:v>
                </c:pt>
                <c:pt idx="1">
                  <c:v>3.3963163822592356E-6</c:v>
                </c:pt>
                <c:pt idx="2">
                  <c:v>6.7926327645184712E-6</c:v>
                </c:pt>
                <c:pt idx="3">
                  <c:v>1.0188949146777707E-5</c:v>
                </c:pt>
                <c:pt idx="4">
                  <c:v>1.3585265529036942E-5</c:v>
                </c:pt>
                <c:pt idx="5">
                  <c:v>1.6981581911296176E-5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449792"/>
        <c:axId val="194451712"/>
      </c:lineChart>
      <c:catAx>
        <c:axId val="194449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/>
                  <a:t>전류</a:t>
                </a:r>
                <a:r>
                  <a:rPr lang="en-US" altLang="ko-KR"/>
                  <a:t>(A)</a:t>
                </a:r>
                <a:endParaRPr lang="ko-KR" altLang="en-US"/>
              </a:p>
            </c:rich>
          </c:tx>
          <c:layout/>
          <c:overlay val="0"/>
        </c:title>
        <c:numFmt formatCode="0.0_ " sourceLinked="1"/>
        <c:majorTickMark val="out"/>
        <c:minorTickMark val="none"/>
        <c:tickLblPos val="nextTo"/>
        <c:crossAx val="194451712"/>
        <c:crosses val="autoZero"/>
        <c:auto val="1"/>
        <c:lblAlgn val="ctr"/>
        <c:lblOffset val="100"/>
        <c:noMultiLvlLbl val="0"/>
      </c:catAx>
      <c:valAx>
        <c:axId val="194451712"/>
        <c:scaling>
          <c:orientation val="minMax"/>
        </c:scaling>
        <c:delete val="0"/>
        <c:axPos val="l"/>
        <c:majorGridlines/>
        <c:title>
          <c:tx>
            <c:rich>
              <a:bodyPr rot="0" vert="wordArtVertRtl"/>
              <a:lstStyle/>
              <a:p>
                <a:pPr>
                  <a:defRPr/>
                </a:pPr>
                <a:r>
                  <a:rPr lang="ko-KR" altLang="en-US"/>
                  <a:t>자기장</a:t>
                </a:r>
                <a:r>
                  <a:rPr lang="en-US" altLang="ko-KR"/>
                  <a:t>(T)</a:t>
                </a:r>
                <a:endParaRPr lang="ko-KR" altLang="en-US"/>
              </a:p>
            </c:rich>
          </c:tx>
          <c:layout/>
          <c:overlay val="0"/>
        </c:title>
        <c:numFmt formatCode="0.00000000_ " sourceLinked="1"/>
        <c:majorTickMark val="out"/>
        <c:minorTickMark val="none"/>
        <c:tickLblPos val="nextTo"/>
        <c:crossAx val="194449792"/>
        <c:crosses val="autoZero"/>
        <c:crossBetween val="midCat"/>
      </c:valAx>
    </c:plotArea>
    <c:legend>
      <c:legendPos val="r"/>
      <c:legendEntry>
        <c:idx val="2"/>
        <c:delete val="1"/>
      </c:legendEntry>
      <c:legendEntry>
        <c:idx val="3"/>
        <c:delete val="1"/>
      </c:legendEntry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ko-KR" baseline="0"/>
              <a:t>(</a:t>
            </a:r>
            <a:r>
              <a:rPr lang="en-US" altLang="ko-KR" sz="1800" b="1" i="0" u="none" strike="noStrike" baseline="0">
                <a:effectLst/>
              </a:rPr>
              <a:t>R2+z2)-3/2</a:t>
            </a:r>
            <a:r>
              <a:rPr lang="en-US" altLang="ko-KR" baseline="0"/>
              <a:t> </a:t>
            </a:r>
            <a:r>
              <a:rPr lang="en-US" altLang="ko-KR"/>
              <a:t>-</a:t>
            </a:r>
            <a:r>
              <a:rPr lang="ko-KR" altLang="en-US"/>
              <a:t>자기장 그래프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20078352357989512"/>
          <c:y val="0.14149867316309217"/>
          <c:w val="0.58355258055269854"/>
          <c:h val="0.63899470666725322"/>
        </c:manualLayout>
      </c:layout>
      <c:lineChart>
        <c:grouping val="standard"/>
        <c:varyColors val="0"/>
        <c:ser>
          <c:idx val="0"/>
          <c:order val="0"/>
          <c:tx>
            <c:v>Bac(T)</c:v>
          </c:tx>
          <c:trendline>
            <c:trendlineType val="linear"/>
            <c:dispRSqr val="0"/>
            <c:dispEq val="0"/>
          </c:trendline>
          <c:trendline>
            <c:trendlineType val="linear"/>
            <c:dispRSqr val="0"/>
            <c:dispEq val="0"/>
          </c:trendline>
          <c:cat>
            <c:numRef>
              <c:f>Sheet1!$C$53:$C$72</c:f>
              <c:numCache>
                <c:formatCode>0.00000000_ </c:formatCode>
                <c:ptCount val="20"/>
                <c:pt idx="0">
                  <c:v>1.2634987068880406E-6</c:v>
                </c:pt>
                <c:pt idx="1">
                  <c:v>1.2579812501675296E-6</c:v>
                </c:pt>
                <c:pt idx="2">
                  <c:v>1.2416675001310252E-6</c:v>
                </c:pt>
                <c:pt idx="3">
                  <c:v>1.215249602305385E-6</c:v>
                </c:pt>
                <c:pt idx="4">
                  <c:v>1.1798062388138931E-6</c:v>
                </c:pt>
                <c:pt idx="5">
                  <c:v>1.1367037174361856E-6</c:v>
                </c:pt>
                <c:pt idx="6">
                  <c:v>1.0874807597706483E-6</c:v>
                </c:pt>
                <c:pt idx="7">
                  <c:v>1.0337331919040187E-6</c:v>
                </c:pt>
                <c:pt idx="8">
                  <c:v>9.7701206322576621E-7</c:v>
                </c:pt>
                <c:pt idx="9">
                  <c:v>9.1874404431172897E-7</c:v>
                </c:pt>
                <c:pt idx="10">
                  <c:v>8.6017778969446912E-7</c:v>
                </c:pt>
                <c:pt idx="11">
                  <c:v>8.0235552038800784E-7</c:v>
                </c:pt>
                <c:pt idx="12">
                  <c:v>7.4610605669103265E-7</c:v>
                </c:pt>
                <c:pt idx="13">
                  <c:v>6.9205403553931967E-7</c:v>
                </c:pt>
                <c:pt idx="14">
                  <c:v>6.406398197179073E-7</c:v>
                </c:pt>
                <c:pt idx="15">
                  <c:v>5.9214522313732919E-7</c:v>
                </c:pt>
                <c:pt idx="16">
                  <c:v>5.4672121431808075E-7</c:v>
                </c:pt>
                <c:pt idx="17">
                  <c:v>5.0441489246288584E-7</c:v>
                </c:pt>
                <c:pt idx="18">
                  <c:v>4.6519405281864716E-7</c:v>
                </c:pt>
                <c:pt idx="19">
                  <c:v>4.2896847380308028E-7</c:v>
                </c:pt>
              </c:numCache>
            </c:numRef>
          </c:cat>
          <c:val>
            <c:numRef>
              <c:f>Sheet1!$F$53:$F$72</c:f>
              <c:numCache>
                <c:formatCode>0.00000000_ </c:formatCode>
                <c:ptCount val="20"/>
                <c:pt idx="0">
                  <c:v>1.4834640892078391E-5</c:v>
                </c:pt>
                <c:pt idx="1">
                  <c:v>1.4776005947840928E-5</c:v>
                </c:pt>
                <c:pt idx="2">
                  <c:v>1.4541466170891072E-5</c:v>
                </c:pt>
                <c:pt idx="3">
                  <c:v>1.4189656505466286E-5</c:v>
                </c:pt>
                <c:pt idx="4">
                  <c:v>1.3779211895804039E-5</c:v>
                </c:pt>
                <c:pt idx="5">
                  <c:v>1.3192862453429398E-5</c:v>
                </c:pt>
                <c:pt idx="6">
                  <c:v>1.260651301105476E-5</c:v>
                </c:pt>
                <c:pt idx="7">
                  <c:v>1.1902893680205192E-5</c:v>
                </c:pt>
                <c:pt idx="8">
                  <c:v>1.1257909293593086E-5</c:v>
                </c:pt>
                <c:pt idx="9">
                  <c:v>1.0495655018506054E-5</c:v>
                </c:pt>
                <c:pt idx="10">
                  <c:v>9.8506706318939529E-6</c:v>
                </c:pt>
                <c:pt idx="11">
                  <c:v>9.1470513010443832E-6</c:v>
                </c:pt>
                <c:pt idx="12">
                  <c:v>8.4434319701948168E-6</c:v>
                </c:pt>
                <c:pt idx="13">
                  <c:v>7.7984475835827122E-6</c:v>
                </c:pt>
                <c:pt idx="14">
                  <c:v>7.2120981412080718E-6</c:v>
                </c:pt>
                <c:pt idx="15">
                  <c:v>6.6843836430708958E-6</c:v>
                </c:pt>
                <c:pt idx="16">
                  <c:v>6.0980342006962563E-6</c:v>
                </c:pt>
                <c:pt idx="17">
                  <c:v>5.687589591034008E-6</c:v>
                </c:pt>
                <c:pt idx="18">
                  <c:v>5.1598750928968319E-6</c:v>
                </c:pt>
                <c:pt idx="19">
                  <c:v>4.808065427472047E-6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484864"/>
        <c:axId val="194503424"/>
      </c:lineChart>
      <c:catAx>
        <c:axId val="194484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 baseline="0"/>
                  <a:t>(R2+z2)-3/2(mm-3)</a:t>
                </a:r>
                <a:endParaRPr lang="ko-KR" altLang="en-US"/>
              </a:p>
            </c:rich>
          </c:tx>
          <c:layout>
            <c:manualLayout>
              <c:xMode val="edge"/>
              <c:yMode val="edge"/>
              <c:x val="0.43168142025725043"/>
              <c:y val="0.94534563067884669"/>
            </c:manualLayout>
          </c:layout>
          <c:overlay val="0"/>
        </c:title>
        <c:numFmt formatCode="0.00000000_ " sourceLinked="1"/>
        <c:majorTickMark val="out"/>
        <c:minorTickMark val="none"/>
        <c:tickLblPos val="nextTo"/>
        <c:crossAx val="194503424"/>
        <c:crosses val="autoZero"/>
        <c:auto val="1"/>
        <c:lblAlgn val="ctr"/>
        <c:lblOffset val="100"/>
        <c:noMultiLvlLbl val="0"/>
      </c:catAx>
      <c:valAx>
        <c:axId val="194503424"/>
        <c:scaling>
          <c:orientation val="minMax"/>
        </c:scaling>
        <c:delete val="0"/>
        <c:axPos val="l"/>
        <c:majorGridlines/>
        <c:title>
          <c:tx>
            <c:rich>
              <a:bodyPr rot="0" vert="wordArtVertRtl"/>
              <a:lstStyle/>
              <a:p>
                <a:pPr>
                  <a:defRPr/>
                </a:pPr>
                <a:r>
                  <a:rPr lang="ko-KR" altLang="en-US"/>
                  <a:t>자기장</a:t>
                </a:r>
                <a:r>
                  <a:rPr lang="en-US" altLang="ko-KR"/>
                  <a:t>(T)</a:t>
                </a:r>
                <a:endParaRPr lang="ko-KR" altLang="en-US"/>
              </a:p>
            </c:rich>
          </c:tx>
          <c:layout/>
          <c:overlay val="0"/>
        </c:title>
        <c:numFmt formatCode="0.00000000_ " sourceLinked="1"/>
        <c:majorTickMark val="out"/>
        <c:minorTickMark val="none"/>
        <c:tickLblPos val="nextTo"/>
        <c:crossAx val="194484864"/>
        <c:crosses val="autoZero"/>
        <c:crossBetween val="midCat"/>
      </c:valAx>
    </c:plotArea>
    <c:legend>
      <c:legendPos val="r"/>
      <c:legendEntry>
        <c:idx val="1"/>
        <c:delete val="1"/>
      </c:legendEntry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219074</xdr:colOff>
      <xdr:row>0</xdr:row>
      <xdr:rowOff>171450</xdr:rowOff>
    </xdr:from>
    <xdr:to>
      <xdr:col>18</xdr:col>
      <xdr:colOff>641350</xdr:colOff>
      <xdr:row>18</xdr:row>
      <xdr:rowOff>38100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21</xdr:row>
      <xdr:rowOff>0</xdr:rowOff>
    </xdr:from>
    <xdr:to>
      <xdr:col>19</xdr:col>
      <xdr:colOff>647700</xdr:colOff>
      <xdr:row>42</xdr:row>
      <xdr:rowOff>50800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52</xdr:row>
      <xdr:rowOff>0</xdr:rowOff>
    </xdr:from>
    <xdr:to>
      <xdr:col>18</xdr:col>
      <xdr:colOff>422276</xdr:colOff>
      <xdr:row>69</xdr:row>
      <xdr:rowOff>82550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73</xdr:row>
      <xdr:rowOff>57149</xdr:rowOff>
    </xdr:from>
    <xdr:to>
      <xdr:col>18</xdr:col>
      <xdr:colOff>647700</xdr:colOff>
      <xdr:row>97</xdr:row>
      <xdr:rowOff>142874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3"/>
  <sheetViews>
    <sheetView tabSelected="1" topLeftCell="A62" zoomScaleNormal="100" workbookViewId="0">
      <selection activeCell="H53" sqref="H53:H73"/>
    </sheetView>
  </sheetViews>
  <sheetFormatPr defaultRowHeight="17" x14ac:dyDescent="0.45"/>
  <cols>
    <col min="3" max="3" width="21" customWidth="1"/>
    <col min="4" max="4" width="12.5" bestFit="1" customWidth="1"/>
    <col min="5" max="5" width="15.33203125" customWidth="1"/>
    <col min="6" max="6" width="20.83203125" customWidth="1"/>
    <col min="7" max="7" width="16" customWidth="1"/>
  </cols>
  <sheetData>
    <row r="1" spans="1:10" x14ac:dyDescent="0.45">
      <c r="A1" t="s">
        <v>0</v>
      </c>
      <c r="B1" t="s">
        <v>12</v>
      </c>
      <c r="C1">
        <f>(0.006)^2*PI()</f>
        <v>1.1309733552923255E-4</v>
      </c>
      <c r="D1" t="s">
        <v>13</v>
      </c>
      <c r="E1">
        <v>6000</v>
      </c>
      <c r="F1">
        <f>6</f>
        <v>6</v>
      </c>
      <c r="I1" t="s">
        <v>23</v>
      </c>
    </row>
    <row r="2" spans="1:10" x14ac:dyDescent="0.45">
      <c r="A2" t="s">
        <v>1</v>
      </c>
      <c r="B2" t="s">
        <v>2</v>
      </c>
      <c r="C2" t="s">
        <v>11</v>
      </c>
      <c r="D2" t="s">
        <v>3</v>
      </c>
      <c r="E2" t="s">
        <v>4</v>
      </c>
      <c r="F2" t="s">
        <v>14</v>
      </c>
      <c r="G2" t="s">
        <v>15</v>
      </c>
      <c r="H2">
        <v>1.6E-2</v>
      </c>
    </row>
    <row r="3" spans="1:10" ht="17.149999999999999" x14ac:dyDescent="0.45">
      <c r="A3" s="6">
        <v>0</v>
      </c>
      <c r="B3">
        <f t="shared" ref="B3:B8" si="0">C3*0.001</f>
        <v>0</v>
      </c>
      <c r="C3">
        <v>0</v>
      </c>
      <c r="D3" s="4">
        <f>B3/(2*PI()*400*6000*0.000123)</f>
        <v>0</v>
      </c>
      <c r="E3" s="4">
        <f>(4*PI()*10^(-7)*A3)/(2*PI()*0.006)</f>
        <v>0</v>
      </c>
      <c r="I3" t="e">
        <f>(E3-D3)/E3*100</f>
        <v>#DIV/0!</v>
      </c>
    </row>
    <row r="4" spans="1:10" ht="17.149999999999999" x14ac:dyDescent="0.45">
      <c r="A4" s="6">
        <v>0.5</v>
      </c>
      <c r="B4">
        <f t="shared" si="0"/>
        <v>1.7000000000000001E-2</v>
      </c>
      <c r="C4">
        <v>17</v>
      </c>
      <c r="D4" s="4">
        <f>B4/(2*PI()*400*6000*$C$1)</f>
        <v>9.9679405203688798E-6</v>
      </c>
      <c r="E4" s="4">
        <f>(4*PI()*10^(-7)*A4)/(2*PI()*0.01)</f>
        <v>9.9999999999999991E-6</v>
      </c>
      <c r="I4" s="8">
        <f t="shared" ref="I4:I8" si="1">(E4-D4)/E4*100</f>
        <v>0.32059479631119331</v>
      </c>
    </row>
    <row r="5" spans="1:10" ht="17.149999999999999" x14ac:dyDescent="0.45">
      <c r="A5" s="6">
        <v>1</v>
      </c>
      <c r="B5">
        <f t="shared" si="0"/>
        <v>3.39E-2</v>
      </c>
      <c r="C5">
        <v>33.9</v>
      </c>
      <c r="D5" s="4">
        <f t="shared" ref="D5:D8" si="2">B5/(2*PI()*400*6000*$C$1)</f>
        <v>1.9877246096500294E-5</v>
      </c>
      <c r="E5" s="4">
        <f t="shared" ref="E5:E8" si="3">(4*PI()*10^(-7)*A5)/(2*PI()*0.01)</f>
        <v>1.9999999999999998E-5</v>
      </c>
      <c r="I5" s="8">
        <f t="shared" si="1"/>
        <v>0.61376951749851894</v>
      </c>
    </row>
    <row r="6" spans="1:10" ht="17.149999999999999" x14ac:dyDescent="0.45">
      <c r="A6" s="6">
        <v>1.5</v>
      </c>
      <c r="B6">
        <f t="shared" si="0"/>
        <v>5.0799999999999998E-2</v>
      </c>
      <c r="C6">
        <v>50.8</v>
      </c>
      <c r="D6" s="4">
        <f t="shared" si="2"/>
        <v>2.9786551672631709E-5</v>
      </c>
      <c r="E6" s="4">
        <f t="shared" si="3"/>
        <v>2.9999999999999997E-5</v>
      </c>
      <c r="I6" s="8">
        <f t="shared" si="1"/>
        <v>0.7114944245609609</v>
      </c>
    </row>
    <row r="7" spans="1:10" ht="17.149999999999999" x14ac:dyDescent="0.45">
      <c r="A7" s="6">
        <v>2</v>
      </c>
      <c r="B7">
        <f t="shared" si="0"/>
        <v>6.7099999999999993E-2</v>
      </c>
      <c r="C7">
        <v>67.099999999999994</v>
      </c>
      <c r="D7" s="4">
        <f t="shared" si="2"/>
        <v>3.934404758333834E-5</v>
      </c>
      <c r="E7" s="4">
        <f t="shared" si="3"/>
        <v>3.9999999999999996E-5</v>
      </c>
      <c r="I7" s="8">
        <f t="shared" si="1"/>
        <v>1.6398810416541418</v>
      </c>
    </row>
    <row r="8" spans="1:10" ht="17.149999999999999" x14ac:dyDescent="0.45">
      <c r="A8" s="6">
        <v>2.5</v>
      </c>
      <c r="B8">
        <f t="shared" si="0"/>
        <v>8.3900000000000002E-2</v>
      </c>
      <c r="C8">
        <v>83.9</v>
      </c>
      <c r="D8" s="4">
        <f t="shared" si="2"/>
        <v>4.9194718215232293E-5</v>
      </c>
      <c r="E8" s="4">
        <f t="shared" si="3"/>
        <v>4.9999999999999996E-5</v>
      </c>
      <c r="I8" s="8">
        <f t="shared" si="1"/>
        <v>1.6105635695354059</v>
      </c>
    </row>
    <row r="9" spans="1:10" x14ac:dyDescent="0.45">
      <c r="I9" s="8">
        <f>AVERAGE(I4:I8)</f>
        <v>0.97926066991204408</v>
      </c>
    </row>
    <row r="12" spans="1:10" ht="17.5" thickBot="1" x14ac:dyDescent="0.5">
      <c r="A12" t="s">
        <v>5</v>
      </c>
      <c r="B12" t="s">
        <v>16</v>
      </c>
      <c r="C12" t="s">
        <v>6</v>
      </c>
      <c r="D12" t="s">
        <v>7</v>
      </c>
      <c r="E12" t="s">
        <v>10</v>
      </c>
      <c r="F12" t="s">
        <v>8</v>
      </c>
      <c r="G12" t="s">
        <v>9</v>
      </c>
      <c r="J12" t="s">
        <v>25</v>
      </c>
    </row>
    <row r="13" spans="1:10" ht="17.25" thickTop="1" x14ac:dyDescent="0.3">
      <c r="A13" s="1">
        <v>10</v>
      </c>
      <c r="B13" s="7">
        <f>10^(-3)*A13</f>
        <v>0.01</v>
      </c>
      <c r="C13" s="5">
        <f>1/A13</f>
        <v>0.1</v>
      </c>
      <c r="D13" s="5">
        <f>E13*0.001</f>
        <v>6.7599999999999993E-2</v>
      </c>
      <c r="E13" s="6">
        <v>67.599999999999994</v>
      </c>
      <c r="F13" s="4">
        <f>D13/(2*PI()*400*6000*$C$1)</f>
        <v>3.9637222304525659E-5</v>
      </c>
      <c r="G13" s="4">
        <f>(4*PI()*10^(-7)*2)/(2*PI()*B13)</f>
        <v>3.9999999999999996E-5</v>
      </c>
      <c r="I13" s="8">
        <f>(G13-F13)/G13*100</f>
        <v>0.90694423868584473</v>
      </c>
      <c r="J13">
        <f>1/B13</f>
        <v>100</v>
      </c>
    </row>
    <row r="14" spans="1:10" ht="16.5" x14ac:dyDescent="0.3">
      <c r="A14" s="2">
        <v>15</v>
      </c>
      <c r="B14" s="7">
        <f t="shared" ref="B14:B32" si="4">10^(-3)*A14</f>
        <v>1.4999999999999999E-2</v>
      </c>
      <c r="C14" s="5">
        <f t="shared" ref="C14:C32" si="5">1/A14</f>
        <v>6.6666666666666666E-2</v>
      </c>
      <c r="D14" s="5">
        <f t="shared" ref="D14:D32" si="6">E14*0.001</f>
        <v>4.3299999999999998E-2</v>
      </c>
      <c r="E14">
        <v>43.3</v>
      </c>
      <c r="F14" s="4">
        <f t="shared" ref="F14:F32" si="7">D14/(2*PI()*400*6000*$C$1)</f>
        <v>2.5388930854821909E-5</v>
      </c>
      <c r="G14" s="4">
        <f t="shared" ref="G14:G32" si="8">(4*PI()*10^(-7)*2)/(2*PI()*B14)</f>
        <v>2.666666666666667E-5</v>
      </c>
      <c r="I14" s="8">
        <f t="shared" ref="I14:I32" si="9">(G14-F14)/G14*100</f>
        <v>4.7915092944178541</v>
      </c>
      <c r="J14">
        <f t="shared" ref="J14:J32" si="10">1/B14</f>
        <v>66.666666666666671</v>
      </c>
    </row>
    <row r="15" spans="1:10" ht="16.5" x14ac:dyDescent="0.3">
      <c r="A15" s="2">
        <v>20</v>
      </c>
      <c r="B15" s="7">
        <f t="shared" si="4"/>
        <v>0.02</v>
      </c>
      <c r="C15" s="5">
        <f t="shared" si="5"/>
        <v>0.05</v>
      </c>
      <c r="D15" s="5">
        <f t="shared" si="6"/>
        <v>3.0600000000000002E-2</v>
      </c>
      <c r="E15">
        <v>30.6</v>
      </c>
      <c r="F15" s="4">
        <f t="shared" si="7"/>
        <v>1.7942292936663986E-5</v>
      </c>
      <c r="G15" s="4">
        <f t="shared" si="8"/>
        <v>1.9999999999999998E-5</v>
      </c>
      <c r="I15" s="8">
        <f t="shared" si="9"/>
        <v>10.288535316680065</v>
      </c>
      <c r="J15">
        <f t="shared" si="10"/>
        <v>50</v>
      </c>
    </row>
    <row r="16" spans="1:10" ht="16.5" x14ac:dyDescent="0.3">
      <c r="A16" s="2">
        <v>25</v>
      </c>
      <c r="B16" s="7">
        <f t="shared" si="4"/>
        <v>2.5000000000000001E-2</v>
      </c>
      <c r="C16" s="5">
        <f t="shared" si="5"/>
        <v>0.04</v>
      </c>
      <c r="D16" s="5">
        <f t="shared" si="6"/>
        <v>2.3199999999999998E-2</v>
      </c>
      <c r="E16">
        <v>23.2</v>
      </c>
      <c r="F16" s="4">
        <f t="shared" si="7"/>
        <v>1.3603307063091645E-5</v>
      </c>
      <c r="G16" s="4">
        <f t="shared" si="8"/>
        <v>1.5999999999999999E-5</v>
      </c>
      <c r="I16" s="8">
        <f t="shared" si="9"/>
        <v>14.979330855677214</v>
      </c>
      <c r="J16">
        <f t="shared" si="10"/>
        <v>40</v>
      </c>
    </row>
    <row r="17" spans="1:10" ht="16.5" x14ac:dyDescent="0.3">
      <c r="A17" s="2">
        <v>30</v>
      </c>
      <c r="B17" s="7">
        <f t="shared" si="4"/>
        <v>0.03</v>
      </c>
      <c r="C17" s="5">
        <f t="shared" si="5"/>
        <v>3.3333333333333333E-2</v>
      </c>
      <c r="D17" s="5">
        <f t="shared" si="6"/>
        <v>1.8800000000000001E-2</v>
      </c>
      <c r="E17">
        <v>18.8</v>
      </c>
      <c r="F17" s="4">
        <f t="shared" si="7"/>
        <v>1.1023369516643232E-5</v>
      </c>
      <c r="G17" s="4">
        <f t="shared" si="8"/>
        <v>1.3333333333333335E-5</v>
      </c>
      <c r="I17" s="8">
        <f t="shared" si="9"/>
        <v>17.324728625175769</v>
      </c>
      <c r="J17">
        <f t="shared" si="10"/>
        <v>33.333333333333336</v>
      </c>
    </row>
    <row r="18" spans="1:10" ht="16.5" x14ac:dyDescent="0.3">
      <c r="A18" s="2">
        <v>35</v>
      </c>
      <c r="B18" s="7">
        <f t="shared" si="4"/>
        <v>3.5000000000000003E-2</v>
      </c>
      <c r="C18" s="5">
        <f t="shared" si="5"/>
        <v>2.8571428571428571E-2</v>
      </c>
      <c r="D18" s="5">
        <f t="shared" si="6"/>
        <v>1.5300000000000001E-2</v>
      </c>
      <c r="E18">
        <v>15.3</v>
      </c>
      <c r="F18" s="4">
        <f t="shared" si="7"/>
        <v>8.9711464683319928E-6</v>
      </c>
      <c r="G18" s="4">
        <f t="shared" si="8"/>
        <v>1.1428571428571427E-5</v>
      </c>
      <c r="I18" s="8">
        <f t="shared" si="9"/>
        <v>21.502468402095055</v>
      </c>
      <c r="J18">
        <f t="shared" si="10"/>
        <v>28.571428571428569</v>
      </c>
    </row>
    <row r="19" spans="1:10" ht="16.5" x14ac:dyDescent="0.3">
      <c r="A19" s="2">
        <v>40</v>
      </c>
      <c r="B19" s="7">
        <f t="shared" si="4"/>
        <v>0.04</v>
      </c>
      <c r="C19" s="5">
        <f t="shared" si="5"/>
        <v>2.5000000000000001E-2</v>
      </c>
      <c r="D19" s="5">
        <f t="shared" si="6"/>
        <v>1.3000000000000001E-2</v>
      </c>
      <c r="E19">
        <v>13</v>
      </c>
      <c r="F19" s="4">
        <f t="shared" si="7"/>
        <v>7.6225427508703201E-6</v>
      </c>
      <c r="G19" s="4">
        <f t="shared" si="8"/>
        <v>9.9999999999999991E-6</v>
      </c>
      <c r="I19" s="8">
        <f t="shared" si="9"/>
        <v>23.774572491296791</v>
      </c>
      <c r="J19">
        <f t="shared" si="10"/>
        <v>25</v>
      </c>
    </row>
    <row r="20" spans="1:10" ht="16.5" x14ac:dyDescent="0.3">
      <c r="A20" s="2">
        <v>45</v>
      </c>
      <c r="B20" s="7">
        <f t="shared" si="4"/>
        <v>4.4999999999999998E-2</v>
      </c>
      <c r="C20" s="5">
        <f t="shared" si="5"/>
        <v>2.2222222222222223E-2</v>
      </c>
      <c r="D20" s="5">
        <f t="shared" si="6"/>
        <v>1.11E-2</v>
      </c>
      <c r="E20">
        <v>11.1</v>
      </c>
      <c r="F20" s="4">
        <f t="shared" si="7"/>
        <v>6.5084788103585038E-6</v>
      </c>
      <c r="G20" s="4">
        <f t="shared" si="8"/>
        <v>8.8888888888888883E-6</v>
      </c>
      <c r="I20" s="8">
        <f t="shared" si="9"/>
        <v>26.779613383466828</v>
      </c>
      <c r="J20">
        <f t="shared" si="10"/>
        <v>22.222222222222221</v>
      </c>
    </row>
    <row r="21" spans="1:10" x14ac:dyDescent="0.45">
      <c r="A21" s="2">
        <v>50</v>
      </c>
      <c r="B21" s="7">
        <f t="shared" si="4"/>
        <v>0.05</v>
      </c>
      <c r="C21" s="5">
        <f t="shared" si="5"/>
        <v>0.02</v>
      </c>
      <c r="D21" s="5">
        <f t="shared" si="6"/>
        <v>9.4999999999999998E-3</v>
      </c>
      <c r="E21">
        <v>9.5</v>
      </c>
      <c r="F21" s="4">
        <f t="shared" si="7"/>
        <v>5.5703197025590794E-6</v>
      </c>
      <c r="G21" s="4">
        <f t="shared" si="8"/>
        <v>7.9999999999999996E-6</v>
      </c>
      <c r="I21" s="8">
        <f t="shared" si="9"/>
        <v>30.371003718011501</v>
      </c>
      <c r="J21">
        <f t="shared" si="10"/>
        <v>20</v>
      </c>
    </row>
    <row r="22" spans="1:10" x14ac:dyDescent="0.45">
      <c r="A22" s="2">
        <v>55</v>
      </c>
      <c r="B22" s="7">
        <f t="shared" si="4"/>
        <v>5.5E-2</v>
      </c>
      <c r="C22" s="5">
        <f t="shared" si="5"/>
        <v>1.8181818181818181E-2</v>
      </c>
      <c r="D22" s="5">
        <f t="shared" si="6"/>
        <v>8.3000000000000001E-3</v>
      </c>
      <c r="E22">
        <v>8.3000000000000007</v>
      </c>
      <c r="F22" s="4">
        <f t="shared" si="7"/>
        <v>4.8667003717095113E-6</v>
      </c>
      <c r="G22" s="4">
        <f t="shared" si="8"/>
        <v>7.2727272727272732E-6</v>
      </c>
      <c r="I22" s="8">
        <f t="shared" si="9"/>
        <v>33.082869888994217</v>
      </c>
      <c r="J22">
        <f t="shared" si="10"/>
        <v>18.181818181818183</v>
      </c>
    </row>
    <row r="23" spans="1:10" x14ac:dyDescent="0.45">
      <c r="A23" s="2">
        <v>60</v>
      </c>
      <c r="B23" s="7">
        <f t="shared" si="4"/>
        <v>0.06</v>
      </c>
      <c r="C23" s="5">
        <f t="shared" si="5"/>
        <v>1.6666666666666666E-2</v>
      </c>
      <c r="D23" s="5">
        <f t="shared" si="6"/>
        <v>7.3000000000000001E-3</v>
      </c>
      <c r="E23">
        <v>7.3</v>
      </c>
      <c r="F23" s="4">
        <f t="shared" si="7"/>
        <v>4.2803509293348718E-6</v>
      </c>
      <c r="G23" s="4">
        <f t="shared" si="8"/>
        <v>6.6666666666666675E-6</v>
      </c>
      <c r="I23" s="8">
        <f t="shared" si="9"/>
        <v>35.794736059976927</v>
      </c>
      <c r="J23">
        <f t="shared" si="10"/>
        <v>16.666666666666668</v>
      </c>
    </row>
    <row r="24" spans="1:10" x14ac:dyDescent="0.45">
      <c r="A24" s="2">
        <v>65</v>
      </c>
      <c r="B24" s="7">
        <f t="shared" si="4"/>
        <v>6.5000000000000002E-2</v>
      </c>
      <c r="C24" s="5">
        <f t="shared" si="5"/>
        <v>1.5384615384615385E-2</v>
      </c>
      <c r="D24" s="5">
        <f t="shared" si="6"/>
        <v>6.5000000000000006E-3</v>
      </c>
      <c r="E24">
        <v>6.5</v>
      </c>
      <c r="F24" s="4">
        <f t="shared" si="7"/>
        <v>3.8112713754351601E-6</v>
      </c>
      <c r="G24" s="4">
        <f t="shared" si="8"/>
        <v>6.153846153846154E-6</v>
      </c>
      <c r="I24" s="8">
        <f t="shared" si="9"/>
        <v>38.066840149178645</v>
      </c>
      <c r="J24">
        <f t="shared" si="10"/>
        <v>15.384615384615383</v>
      </c>
    </row>
    <row r="25" spans="1:10" x14ac:dyDescent="0.45">
      <c r="A25" s="2">
        <v>70</v>
      </c>
      <c r="B25" s="7">
        <f t="shared" si="4"/>
        <v>7.0000000000000007E-2</v>
      </c>
      <c r="C25" s="5">
        <f t="shared" si="5"/>
        <v>1.4285714285714285E-2</v>
      </c>
      <c r="D25" s="5">
        <f t="shared" si="6"/>
        <v>5.7000000000000002E-3</v>
      </c>
      <c r="E25">
        <v>5.7</v>
      </c>
      <c r="F25" s="4">
        <f t="shared" si="7"/>
        <v>3.3421918215354479E-6</v>
      </c>
      <c r="G25" s="4">
        <f t="shared" si="8"/>
        <v>5.7142857142857137E-6</v>
      </c>
      <c r="I25" s="8">
        <f t="shared" si="9"/>
        <v>41.511643123129652</v>
      </c>
      <c r="J25">
        <f t="shared" si="10"/>
        <v>14.285714285714285</v>
      </c>
    </row>
    <row r="26" spans="1:10" x14ac:dyDescent="0.45">
      <c r="A26" s="2">
        <v>75</v>
      </c>
      <c r="B26" s="7">
        <f t="shared" si="4"/>
        <v>7.4999999999999997E-2</v>
      </c>
      <c r="C26" s="5">
        <f t="shared" si="5"/>
        <v>1.3333333333333334E-2</v>
      </c>
      <c r="D26" s="5">
        <f t="shared" si="6"/>
        <v>5.2000000000000006E-3</v>
      </c>
      <c r="E26" s="6">
        <v>5.2</v>
      </c>
      <c r="F26" s="4">
        <f t="shared" si="7"/>
        <v>3.0490171003481281E-6</v>
      </c>
      <c r="G26" s="4">
        <f t="shared" si="8"/>
        <v>5.3333333333333337E-6</v>
      </c>
      <c r="I26" s="8">
        <f t="shared" si="9"/>
        <v>42.830929368472603</v>
      </c>
      <c r="J26">
        <f t="shared" si="10"/>
        <v>13.333333333333334</v>
      </c>
    </row>
    <row r="27" spans="1:10" x14ac:dyDescent="0.45">
      <c r="A27" s="2">
        <v>80</v>
      </c>
      <c r="B27" s="7">
        <f t="shared" si="4"/>
        <v>0.08</v>
      </c>
      <c r="C27" s="5">
        <f t="shared" si="5"/>
        <v>1.2500000000000001E-2</v>
      </c>
      <c r="D27" s="5">
        <f t="shared" si="6"/>
        <v>4.7000000000000002E-3</v>
      </c>
      <c r="E27">
        <v>4.7</v>
      </c>
      <c r="F27" s="4">
        <f t="shared" si="7"/>
        <v>2.755842379160808E-6</v>
      </c>
      <c r="G27" s="4">
        <f t="shared" si="8"/>
        <v>4.9999999999999996E-6</v>
      </c>
      <c r="I27" s="8">
        <f t="shared" si="9"/>
        <v>44.883152416783837</v>
      </c>
      <c r="J27">
        <f t="shared" si="10"/>
        <v>12.5</v>
      </c>
    </row>
    <row r="28" spans="1:10" x14ac:dyDescent="0.45">
      <c r="A28" s="2">
        <v>85</v>
      </c>
      <c r="B28" s="7">
        <f t="shared" si="4"/>
        <v>8.5000000000000006E-2</v>
      </c>
      <c r="C28" s="5">
        <f t="shared" si="5"/>
        <v>1.1764705882352941E-2</v>
      </c>
      <c r="D28" s="5">
        <f t="shared" si="6"/>
        <v>4.2000000000000006E-3</v>
      </c>
      <c r="E28">
        <v>4.2</v>
      </c>
      <c r="F28" s="4">
        <f t="shared" si="7"/>
        <v>2.4626676579734882E-6</v>
      </c>
      <c r="G28" s="4">
        <f t="shared" si="8"/>
        <v>4.7058823529411761E-6</v>
      </c>
      <c r="I28" s="8">
        <f t="shared" si="9"/>
        <v>47.668312268063374</v>
      </c>
      <c r="J28">
        <f t="shared" si="10"/>
        <v>11.76470588235294</v>
      </c>
    </row>
    <row r="29" spans="1:10" x14ac:dyDescent="0.45">
      <c r="A29" s="2">
        <v>90</v>
      </c>
      <c r="B29" s="7">
        <f t="shared" si="4"/>
        <v>0.09</v>
      </c>
      <c r="C29" s="5">
        <f t="shared" si="5"/>
        <v>1.1111111111111112E-2</v>
      </c>
      <c r="D29" s="5">
        <f t="shared" si="6"/>
        <v>3.8E-3</v>
      </c>
      <c r="E29" s="6">
        <v>3.8</v>
      </c>
      <c r="F29" s="4">
        <f t="shared" si="7"/>
        <v>2.2281278810236319E-6</v>
      </c>
      <c r="G29" s="4">
        <f t="shared" si="8"/>
        <v>4.4444444444444441E-6</v>
      </c>
      <c r="I29" s="8">
        <f t="shared" si="9"/>
        <v>49.867122676968279</v>
      </c>
      <c r="J29">
        <f t="shared" si="10"/>
        <v>11.111111111111111</v>
      </c>
    </row>
    <row r="30" spans="1:10" x14ac:dyDescent="0.45">
      <c r="A30" s="2">
        <v>95</v>
      </c>
      <c r="B30" s="7">
        <f t="shared" si="4"/>
        <v>9.5000000000000001E-2</v>
      </c>
      <c r="C30" s="5">
        <f t="shared" si="5"/>
        <v>1.0526315789473684E-2</v>
      </c>
      <c r="D30" s="5">
        <f t="shared" si="6"/>
        <v>3.5000000000000001E-3</v>
      </c>
      <c r="E30">
        <v>3.5</v>
      </c>
      <c r="F30" s="4">
        <f t="shared" si="7"/>
        <v>2.0522230483112399E-6</v>
      </c>
      <c r="G30" s="4">
        <f t="shared" si="8"/>
        <v>4.2105263157894741E-6</v>
      </c>
      <c r="I30" s="8">
        <f t="shared" si="9"/>
        <v>51.259702602608058</v>
      </c>
      <c r="J30">
        <f t="shared" si="10"/>
        <v>10.526315789473685</v>
      </c>
    </row>
    <row r="31" spans="1:10" x14ac:dyDescent="0.45">
      <c r="A31" s="2">
        <v>100</v>
      </c>
      <c r="B31" s="7">
        <f t="shared" si="4"/>
        <v>0.1</v>
      </c>
      <c r="C31" s="5">
        <f t="shared" si="5"/>
        <v>0.01</v>
      </c>
      <c r="D31" s="5">
        <f t="shared" si="6"/>
        <v>3.2000000000000002E-3</v>
      </c>
      <c r="E31">
        <v>3.2</v>
      </c>
      <c r="F31" s="4">
        <f t="shared" si="7"/>
        <v>1.8763182155988479E-6</v>
      </c>
      <c r="G31" s="4">
        <f t="shared" si="8"/>
        <v>3.9999999999999998E-6</v>
      </c>
      <c r="I31" s="8">
        <f t="shared" si="9"/>
        <v>53.0920446100288</v>
      </c>
      <c r="J31">
        <f t="shared" si="10"/>
        <v>10</v>
      </c>
    </row>
    <row r="32" spans="1:10" ht="17.5" thickBot="1" x14ac:dyDescent="0.5">
      <c r="A32" s="3">
        <v>105</v>
      </c>
      <c r="B32" s="7">
        <f t="shared" si="4"/>
        <v>0.105</v>
      </c>
      <c r="C32" s="5">
        <f t="shared" si="5"/>
        <v>9.5238095238095247E-3</v>
      </c>
      <c r="D32" s="5">
        <f t="shared" si="6"/>
        <v>2.8999999999999998E-3</v>
      </c>
      <c r="E32">
        <v>2.9</v>
      </c>
      <c r="F32" s="4">
        <f t="shared" si="7"/>
        <v>1.7004133828864557E-6</v>
      </c>
      <c r="G32" s="4">
        <f t="shared" si="8"/>
        <v>3.8095238095238102E-6</v>
      </c>
      <c r="I32" s="8">
        <f t="shared" si="9"/>
        <v>55.36414869923054</v>
      </c>
      <c r="J32">
        <f t="shared" si="10"/>
        <v>9.5238095238095237</v>
      </c>
    </row>
    <row r="33" spans="1:9" ht="17.5" thickTop="1" x14ac:dyDescent="0.45">
      <c r="I33" s="8">
        <f>AVERAGE(I13:I32)</f>
        <v>32.207010409447093</v>
      </c>
    </row>
    <row r="40" spans="1:9" x14ac:dyDescent="0.45">
      <c r="A40" t="s">
        <v>17</v>
      </c>
      <c r="B40" t="s">
        <v>12</v>
      </c>
      <c r="C40">
        <f>(0.006)^(2)*PI()</f>
        <v>1.1309733552923255E-4</v>
      </c>
      <c r="D40" t="s">
        <v>13</v>
      </c>
      <c r="E40">
        <v>6000</v>
      </c>
      <c r="F40" t="s">
        <v>18</v>
      </c>
      <c r="G40" t="s">
        <v>26</v>
      </c>
    </row>
    <row r="41" spans="1:9" x14ac:dyDescent="0.45">
      <c r="A41" t="s">
        <v>1</v>
      </c>
      <c r="B41" t="s">
        <v>2</v>
      </c>
      <c r="C41" t="s">
        <v>11</v>
      </c>
      <c r="D41" t="s">
        <v>3</v>
      </c>
      <c r="E41" t="s">
        <v>4</v>
      </c>
      <c r="F41" t="s">
        <v>24</v>
      </c>
    </row>
    <row r="42" spans="1:9" x14ac:dyDescent="0.45">
      <c r="A42" s="6">
        <v>0</v>
      </c>
      <c r="B42">
        <f t="shared" ref="B42:B47" si="11">C42*0.001</f>
        <v>1E-4</v>
      </c>
      <c r="C42">
        <v>0.1</v>
      </c>
      <c r="D42" s="4">
        <f>B42/(2*PI()*400*6000*$C$40)</f>
        <v>5.8634944237463997E-8</v>
      </c>
      <c r="E42" s="4">
        <f>(4*PI()*10^(-7)*A42*(0.09)^2)/(2*(0.09)^3)</f>
        <v>0</v>
      </c>
      <c r="F42" t="e">
        <f>(E42-D42)/E42*100</f>
        <v>#DIV/0!</v>
      </c>
    </row>
    <row r="43" spans="1:9" x14ac:dyDescent="0.45">
      <c r="A43" s="6">
        <v>0.5</v>
      </c>
      <c r="B43">
        <f t="shared" si="11"/>
        <v>6.3E-3</v>
      </c>
      <c r="C43">
        <v>6.3</v>
      </c>
      <c r="D43" s="4">
        <f t="shared" ref="D43:D47" si="12">B43/(2*PI()*400*6000*$C$40)</f>
        <v>3.6940014869602319E-6</v>
      </c>
      <c r="E43" s="4">
        <f>(4*PI()*10^(-7)*A43*(0.0925)^2)/(2*((0.0925)^2)^1.5)</f>
        <v>3.3963163822592356E-6</v>
      </c>
      <c r="F43" s="8">
        <f>ABS((E43-D43)/E43*100)</f>
        <v>8.7649403411285167</v>
      </c>
    </row>
    <row r="44" spans="1:9" x14ac:dyDescent="0.45">
      <c r="A44" s="6">
        <v>1</v>
      </c>
      <c r="B44">
        <f t="shared" si="11"/>
        <v>1.2699999999999999E-2</v>
      </c>
      <c r="C44">
        <v>12.7</v>
      </c>
      <c r="D44" s="4">
        <f t="shared" si="12"/>
        <v>7.4466379181579273E-6</v>
      </c>
      <c r="E44" s="4">
        <f t="shared" ref="E44:E47" si="13">(4*PI()*10^(-7)*A44*(0.0925)^2)/(2*((0.0925)^2)^1.5)</f>
        <v>6.7926327645184712E-6</v>
      </c>
      <c r="F44" s="8">
        <f t="shared" ref="F44:F47" si="14">ABS((E44-D44)/E44*100)</f>
        <v>9.6281541533596862</v>
      </c>
    </row>
    <row r="45" spans="1:9" x14ac:dyDescent="0.45">
      <c r="A45" s="6">
        <v>1.5</v>
      </c>
      <c r="B45">
        <f t="shared" si="11"/>
        <v>1.89E-2</v>
      </c>
      <c r="C45">
        <v>18.899999999999999</v>
      </c>
      <c r="D45" s="4">
        <f t="shared" si="12"/>
        <v>1.1082004460880695E-5</v>
      </c>
      <c r="E45" s="4">
        <f t="shared" si="13"/>
        <v>1.0188949146777707E-5</v>
      </c>
      <c r="F45" s="8">
        <f t="shared" si="14"/>
        <v>8.7649403411285114</v>
      </c>
    </row>
    <row r="46" spans="1:9" x14ac:dyDescent="0.45">
      <c r="A46" s="6">
        <v>2</v>
      </c>
      <c r="B46">
        <f t="shared" si="11"/>
        <v>2.5500000000000002E-2</v>
      </c>
      <c r="C46">
        <v>25.5</v>
      </c>
      <c r="D46" s="4">
        <f t="shared" si="12"/>
        <v>1.495191078055332E-5</v>
      </c>
      <c r="E46" s="4">
        <f t="shared" si="13"/>
        <v>1.3585265529036942E-5</v>
      </c>
      <c r="F46" s="8">
        <f t="shared" si="14"/>
        <v>10.059761059475283</v>
      </c>
    </row>
    <row r="47" spans="1:9" x14ac:dyDescent="0.45">
      <c r="A47" s="6">
        <v>2.5</v>
      </c>
      <c r="B47">
        <f t="shared" si="11"/>
        <v>3.1399999999999997E-2</v>
      </c>
      <c r="C47">
        <v>31.4</v>
      </c>
      <c r="D47" s="4">
        <f t="shared" si="12"/>
        <v>1.8411372490563693E-5</v>
      </c>
      <c r="E47" s="4">
        <f t="shared" si="13"/>
        <v>1.6981581911296176E-5</v>
      </c>
      <c r="F47" s="8">
        <f t="shared" si="14"/>
        <v>8.4196548162360418</v>
      </c>
    </row>
    <row r="48" spans="1:9" x14ac:dyDescent="0.45">
      <c r="F48" s="8">
        <f>AVERAGE(F43:F47)</f>
        <v>9.1274901422656072</v>
      </c>
    </row>
    <row r="51" spans="1:8" x14ac:dyDescent="0.45">
      <c r="A51" t="s">
        <v>22</v>
      </c>
    </row>
    <row r="52" spans="1:8" x14ac:dyDescent="0.45">
      <c r="A52" t="s">
        <v>19</v>
      </c>
      <c r="B52" t="s">
        <v>21</v>
      </c>
      <c r="C52" t="s">
        <v>20</v>
      </c>
      <c r="D52" t="s">
        <v>2</v>
      </c>
      <c r="E52" t="s">
        <v>10</v>
      </c>
      <c r="F52" t="s">
        <v>3</v>
      </c>
      <c r="G52" t="s">
        <v>4</v>
      </c>
    </row>
    <row r="53" spans="1:8" x14ac:dyDescent="0.45">
      <c r="A53">
        <v>0</v>
      </c>
      <c r="B53" s="7">
        <f>10^(-3)*A53</f>
        <v>0</v>
      </c>
      <c r="C53" s="4">
        <f>(92.5^2+A53^2)^(-3/2)</f>
        <v>1.2634987068880406E-6</v>
      </c>
      <c r="D53" s="5">
        <f>E53*0.001</f>
        <v>2.53E-2</v>
      </c>
      <c r="E53" s="6">
        <v>25.3</v>
      </c>
      <c r="F53" s="4">
        <f>D53/(2*PI()*400*6000*$C$40)</f>
        <v>1.4834640892078391E-5</v>
      </c>
      <c r="G53" s="4">
        <f>(4*PI()*10^(-7)*2*0.0925^2)/(2*((0.0925^2+B53^2)^(3/2)))</f>
        <v>1.3585265529036942E-5</v>
      </c>
      <c r="H53" s="8">
        <f>ABS(G53-F53)/G53*100</f>
        <v>9.1965472472441014</v>
      </c>
    </row>
    <row r="54" spans="1:8" ht="17.5" thickBot="1" x14ac:dyDescent="0.5">
      <c r="A54">
        <v>5</v>
      </c>
      <c r="B54" s="7">
        <f t="shared" ref="B54:B72" si="15">10^(-3)*A54</f>
        <v>5.0000000000000001E-3</v>
      </c>
      <c r="C54" s="4">
        <f t="shared" ref="C54:C72" si="16">(92.5^2+A54^2)^(-3/2)</f>
        <v>1.2579812501675296E-6</v>
      </c>
      <c r="D54" s="5">
        <f t="shared" ref="D54:D72" si="17">E54*0.001</f>
        <v>2.52E-2</v>
      </c>
      <c r="E54">
        <v>25.2</v>
      </c>
      <c r="F54" s="4">
        <f t="shared" ref="F54:F72" si="18">D54/(2*PI()*400*6000*$C$40)</f>
        <v>1.4776005947840928E-5</v>
      </c>
      <c r="G54" s="4">
        <f t="shared" ref="G54:G72" si="19">(4*PI()*10^(-7)*2*0.0925^2)/(2*((0.0925^2+B54^2)^(3/2)))</f>
        <v>1.3525941277904328E-5</v>
      </c>
      <c r="H54" s="8">
        <f t="shared" ref="H54:H72" si="20">ABS(G54-F54)/G54*100</f>
        <v>9.2419791292357374</v>
      </c>
    </row>
    <row r="55" spans="1:8" ht="17.5" thickTop="1" x14ac:dyDescent="0.45">
      <c r="A55" s="1">
        <v>10</v>
      </c>
      <c r="B55" s="7">
        <f t="shared" si="15"/>
        <v>0.01</v>
      </c>
      <c r="C55" s="4">
        <f t="shared" si="16"/>
        <v>1.2416675001310252E-6</v>
      </c>
      <c r="D55" s="5">
        <f t="shared" si="17"/>
        <v>2.4800000000000003E-2</v>
      </c>
      <c r="E55">
        <v>24.8</v>
      </c>
      <c r="F55" s="4">
        <f t="shared" si="18"/>
        <v>1.4541466170891072E-5</v>
      </c>
      <c r="G55" s="4">
        <f t="shared" si="19"/>
        <v>1.3350534192157408E-5</v>
      </c>
      <c r="H55" s="8">
        <f t="shared" si="20"/>
        <v>8.9204818443389406</v>
      </c>
    </row>
    <row r="56" spans="1:8" x14ac:dyDescent="0.45">
      <c r="A56" s="2">
        <v>15</v>
      </c>
      <c r="B56" s="7">
        <f t="shared" si="15"/>
        <v>1.4999999999999999E-2</v>
      </c>
      <c r="C56" s="4">
        <f t="shared" si="16"/>
        <v>1.215249602305385E-6</v>
      </c>
      <c r="D56" s="5">
        <f t="shared" si="17"/>
        <v>2.4199999999999999E-2</v>
      </c>
      <c r="E56">
        <v>24.2</v>
      </c>
      <c r="F56" s="4">
        <f t="shared" si="18"/>
        <v>1.4189656505466286E-5</v>
      </c>
      <c r="G56" s="4">
        <f t="shared" si="19"/>
        <v>1.3066486290308553E-5</v>
      </c>
      <c r="H56" s="8">
        <f t="shared" si="20"/>
        <v>8.5958090813655978</v>
      </c>
    </row>
    <row r="57" spans="1:8" x14ac:dyDescent="0.45">
      <c r="A57" s="2">
        <v>20</v>
      </c>
      <c r="B57" s="7">
        <f t="shared" si="15"/>
        <v>0.02</v>
      </c>
      <c r="C57" s="4">
        <f t="shared" si="16"/>
        <v>1.1798062388138931E-6</v>
      </c>
      <c r="D57" s="5">
        <f t="shared" si="17"/>
        <v>2.35E-2</v>
      </c>
      <c r="E57">
        <v>23.5</v>
      </c>
      <c r="F57" s="4">
        <f t="shared" si="18"/>
        <v>1.3779211895804039E-5</v>
      </c>
      <c r="G57" s="4">
        <f t="shared" si="19"/>
        <v>1.2685395671339896E-5</v>
      </c>
      <c r="H57" s="8">
        <f t="shared" si="20"/>
        <v>8.6226417591009845</v>
      </c>
    </row>
    <row r="58" spans="1:8" x14ac:dyDescent="0.45">
      <c r="A58" s="2">
        <v>25</v>
      </c>
      <c r="B58" s="7">
        <f t="shared" si="15"/>
        <v>2.5000000000000001E-2</v>
      </c>
      <c r="C58" s="4">
        <f t="shared" si="16"/>
        <v>1.1367037174361856E-6</v>
      </c>
      <c r="D58" s="5">
        <f t="shared" si="17"/>
        <v>2.2499999999999999E-2</v>
      </c>
      <c r="E58">
        <v>22.5</v>
      </c>
      <c r="F58" s="4">
        <f t="shared" si="18"/>
        <v>1.3192862453429398E-5</v>
      </c>
      <c r="G58" s="4">
        <f t="shared" si="19"/>
        <v>1.2221953014299609E-5</v>
      </c>
      <c r="H58" s="8">
        <f t="shared" si="20"/>
        <v>7.9439794768792735</v>
      </c>
    </row>
    <row r="59" spans="1:8" x14ac:dyDescent="0.45">
      <c r="A59" s="2">
        <v>30</v>
      </c>
      <c r="B59" s="7">
        <f t="shared" si="15"/>
        <v>0.03</v>
      </c>
      <c r="C59" s="4">
        <f t="shared" si="16"/>
        <v>1.0874807597706483E-6</v>
      </c>
      <c r="D59" s="5">
        <f t="shared" si="17"/>
        <v>2.1500000000000002E-2</v>
      </c>
      <c r="E59">
        <v>21.5</v>
      </c>
      <c r="F59" s="4">
        <f t="shared" si="18"/>
        <v>1.260651301105476E-5</v>
      </c>
      <c r="G59" s="4">
        <f t="shared" si="19"/>
        <v>1.1692702809004318E-5</v>
      </c>
      <c r="H59" s="8">
        <f t="shared" si="20"/>
        <v>7.8152178925366567</v>
      </c>
    </row>
    <row r="60" spans="1:8" x14ac:dyDescent="0.45">
      <c r="A60" s="2">
        <v>35</v>
      </c>
      <c r="B60" s="7">
        <f t="shared" si="15"/>
        <v>3.5000000000000003E-2</v>
      </c>
      <c r="C60" s="4">
        <f t="shared" si="16"/>
        <v>1.0337331919040187E-6</v>
      </c>
      <c r="D60" s="5">
        <f t="shared" si="17"/>
        <v>2.0300000000000002E-2</v>
      </c>
      <c r="E60">
        <v>20.3</v>
      </c>
      <c r="F60" s="4">
        <f t="shared" si="18"/>
        <v>1.1902893680205192E-5</v>
      </c>
      <c r="G60" s="4">
        <f t="shared" si="19"/>
        <v>1.1114803538488595E-5</v>
      </c>
      <c r="H60" s="8">
        <f t="shared" si="20"/>
        <v>7.0904549863394424</v>
      </c>
    </row>
    <row r="61" spans="1:8" x14ac:dyDescent="0.45">
      <c r="A61" s="2">
        <v>40</v>
      </c>
      <c r="B61" s="7">
        <f t="shared" si="15"/>
        <v>0.04</v>
      </c>
      <c r="C61" s="4">
        <f t="shared" si="16"/>
        <v>9.7701206322576621E-7</v>
      </c>
      <c r="D61" s="5">
        <f t="shared" si="17"/>
        <v>1.9199999999999998E-2</v>
      </c>
      <c r="E61">
        <v>19.2</v>
      </c>
      <c r="F61" s="4">
        <f t="shared" si="18"/>
        <v>1.1257909293593086E-5</v>
      </c>
      <c r="G61" s="4">
        <f t="shared" si="19"/>
        <v>1.0504932242222203E-5</v>
      </c>
      <c r="H61" s="8">
        <f t="shared" si="20"/>
        <v>7.1678430094433327</v>
      </c>
    </row>
    <row r="62" spans="1:8" x14ac:dyDescent="0.45">
      <c r="A62" s="2">
        <v>45</v>
      </c>
      <c r="B62" s="7">
        <f t="shared" si="15"/>
        <v>4.4999999999999998E-2</v>
      </c>
      <c r="C62" s="4">
        <f t="shared" si="16"/>
        <v>9.1874404431172897E-7</v>
      </c>
      <c r="D62" s="5">
        <f t="shared" si="17"/>
        <v>1.7899999999999999E-2</v>
      </c>
      <c r="E62">
        <v>17.899999999999999</v>
      </c>
      <c r="F62" s="4">
        <f t="shared" si="18"/>
        <v>1.0495655018506054E-5</v>
      </c>
      <c r="G62" s="4">
        <f t="shared" si="19"/>
        <v>9.878428626126072E-6</v>
      </c>
      <c r="H62" s="8">
        <f t="shared" si="20"/>
        <v>6.2482244468271659</v>
      </c>
    </row>
    <row r="63" spans="1:8" x14ac:dyDescent="0.45">
      <c r="A63" s="2">
        <v>50</v>
      </c>
      <c r="B63" s="7">
        <f t="shared" si="15"/>
        <v>0.05</v>
      </c>
      <c r="C63" s="4">
        <f t="shared" si="16"/>
        <v>8.6017778969446912E-7</v>
      </c>
      <c r="D63" s="5">
        <f t="shared" si="17"/>
        <v>1.6800000000000002E-2</v>
      </c>
      <c r="E63">
        <v>16.8</v>
      </c>
      <c r="F63" s="4">
        <f t="shared" si="18"/>
        <v>9.8506706318939529E-6</v>
      </c>
      <c r="G63" s="4">
        <f t="shared" si="19"/>
        <v>9.2487183496697706E-6</v>
      </c>
      <c r="H63" s="8">
        <f t="shared" si="20"/>
        <v>6.5084940363188304</v>
      </c>
    </row>
    <row r="64" spans="1:8" x14ac:dyDescent="0.45">
      <c r="A64" s="2">
        <v>55</v>
      </c>
      <c r="B64" s="7">
        <f t="shared" si="15"/>
        <v>5.5E-2</v>
      </c>
      <c r="C64" s="4">
        <f t="shared" si="16"/>
        <v>8.0235552038800784E-7</v>
      </c>
      <c r="D64" s="5">
        <f t="shared" si="17"/>
        <v>1.5599999999999999E-2</v>
      </c>
      <c r="E64">
        <v>15.6</v>
      </c>
      <c r="F64" s="4">
        <f t="shared" si="18"/>
        <v>9.1470513010443832E-6</v>
      </c>
      <c r="G64" s="4">
        <f t="shared" si="19"/>
        <v>8.6270074783112329E-6</v>
      </c>
      <c r="H64" s="8">
        <f t="shared" si="20"/>
        <v>6.0280905521476456</v>
      </c>
    </row>
    <row r="65" spans="1:8" x14ac:dyDescent="0.45">
      <c r="A65" s="2">
        <v>60</v>
      </c>
      <c r="B65" s="7">
        <f t="shared" si="15"/>
        <v>0.06</v>
      </c>
      <c r="C65" s="4">
        <f t="shared" si="16"/>
        <v>7.4610605669103265E-7</v>
      </c>
      <c r="D65" s="5">
        <f t="shared" si="17"/>
        <v>1.4400000000000001E-2</v>
      </c>
      <c r="E65">
        <v>14.4</v>
      </c>
      <c r="F65" s="4">
        <f t="shared" si="18"/>
        <v>8.4434319701948168E-6</v>
      </c>
      <c r="G65" s="4">
        <f t="shared" si="19"/>
        <v>8.0222075714941832E-6</v>
      </c>
      <c r="H65" s="8">
        <f t="shared" si="20"/>
        <v>5.2507292406319284</v>
      </c>
    </row>
    <row r="66" spans="1:8" x14ac:dyDescent="0.45">
      <c r="A66" s="2">
        <v>65</v>
      </c>
      <c r="B66" s="7">
        <f t="shared" si="15"/>
        <v>6.5000000000000002E-2</v>
      </c>
      <c r="C66" s="4">
        <f t="shared" si="16"/>
        <v>6.9205403553931967E-7</v>
      </c>
      <c r="D66" s="5">
        <f t="shared" si="17"/>
        <v>1.3300000000000001E-2</v>
      </c>
      <c r="E66" s="6">
        <v>13.3</v>
      </c>
      <c r="F66" s="4">
        <f t="shared" si="18"/>
        <v>7.7984475835827122E-6</v>
      </c>
      <c r="G66" s="4">
        <f t="shared" si="19"/>
        <v>7.4410347885510754E-6</v>
      </c>
      <c r="H66" s="8">
        <f t="shared" si="20"/>
        <v>4.8032673571363924</v>
      </c>
    </row>
    <row r="67" spans="1:8" x14ac:dyDescent="0.45">
      <c r="A67" s="2">
        <v>70</v>
      </c>
      <c r="B67" s="7">
        <f t="shared" si="15"/>
        <v>7.0000000000000007E-2</v>
      </c>
      <c r="C67" s="4">
        <f t="shared" si="16"/>
        <v>6.406398197179073E-7</v>
      </c>
      <c r="D67" s="5">
        <f t="shared" si="17"/>
        <v>1.23E-2</v>
      </c>
      <c r="E67">
        <v>12.3</v>
      </c>
      <c r="F67" s="4">
        <f t="shared" si="18"/>
        <v>7.2120981412080718E-6</v>
      </c>
      <c r="G67" s="4">
        <f t="shared" si="19"/>
        <v>6.8882239545602647E-6</v>
      </c>
      <c r="H67" s="8">
        <f t="shared" si="20"/>
        <v>4.7018533192927068</v>
      </c>
    </row>
    <row r="68" spans="1:8" x14ac:dyDescent="0.45">
      <c r="A68" s="2">
        <v>75</v>
      </c>
      <c r="B68" s="7">
        <f t="shared" si="15"/>
        <v>7.4999999999999997E-2</v>
      </c>
      <c r="C68" s="4">
        <f t="shared" si="16"/>
        <v>5.9214522313732919E-7</v>
      </c>
      <c r="D68" s="5">
        <f t="shared" si="17"/>
        <v>1.14E-2</v>
      </c>
      <c r="E68">
        <v>11.4</v>
      </c>
      <c r="F68" s="4">
        <f t="shared" si="18"/>
        <v>6.6843836430708958E-6</v>
      </c>
      <c r="G68" s="4">
        <f t="shared" si="19"/>
        <v>6.3668051611106786E-6</v>
      </c>
      <c r="H68" s="8">
        <f t="shared" si="20"/>
        <v>4.9880351907111944</v>
      </c>
    </row>
    <row r="69" spans="1:8" x14ac:dyDescent="0.45">
      <c r="A69" s="2">
        <v>80</v>
      </c>
      <c r="B69" s="7">
        <f t="shared" si="15"/>
        <v>0.08</v>
      </c>
      <c r="C69" s="4">
        <f t="shared" si="16"/>
        <v>5.4672121431808075E-7</v>
      </c>
      <c r="D69" s="5">
        <f t="shared" si="17"/>
        <v>1.0400000000000001E-2</v>
      </c>
      <c r="E69" s="6">
        <v>10.4</v>
      </c>
      <c r="F69" s="4">
        <f t="shared" si="18"/>
        <v>6.0980342006962563E-6</v>
      </c>
      <c r="G69" s="4">
        <f t="shared" si="19"/>
        <v>5.8784016369609012E-6</v>
      </c>
      <c r="H69" s="8">
        <f t="shared" si="20"/>
        <v>3.7362633127072926</v>
      </c>
    </row>
    <row r="70" spans="1:8" x14ac:dyDescent="0.45">
      <c r="A70" s="2">
        <v>85</v>
      </c>
      <c r="B70" s="7">
        <f t="shared" si="15"/>
        <v>8.5000000000000006E-2</v>
      </c>
      <c r="C70" s="4">
        <f t="shared" si="16"/>
        <v>5.0441489246288584E-7</v>
      </c>
      <c r="D70" s="5">
        <f t="shared" si="17"/>
        <v>9.7000000000000003E-3</v>
      </c>
      <c r="E70">
        <v>9.6999999999999993</v>
      </c>
      <c r="F70" s="4">
        <f t="shared" si="18"/>
        <v>5.687589591034008E-6</v>
      </c>
      <c r="G70" s="4">
        <f t="shared" si="19"/>
        <v>5.4235197974888951E-6</v>
      </c>
      <c r="H70" s="8">
        <f t="shared" si="20"/>
        <v>4.8689744558022623</v>
      </c>
    </row>
    <row r="71" spans="1:8" x14ac:dyDescent="0.45">
      <c r="A71" s="2">
        <v>90</v>
      </c>
      <c r="B71" s="7">
        <f t="shared" si="15"/>
        <v>0.09</v>
      </c>
      <c r="C71" s="4">
        <f t="shared" si="16"/>
        <v>4.6519405281864716E-7</v>
      </c>
      <c r="D71" s="5">
        <f t="shared" si="17"/>
        <v>8.8000000000000005E-3</v>
      </c>
      <c r="E71">
        <v>8.8000000000000007</v>
      </c>
      <c r="F71" s="4">
        <f t="shared" si="18"/>
        <v>5.1598750928968319E-6</v>
      </c>
      <c r="G71" s="4">
        <f t="shared" si="19"/>
        <v>5.0018133739413122E-6</v>
      </c>
      <c r="H71" s="8">
        <f t="shared" si="20"/>
        <v>3.1600882947572027</v>
      </c>
    </row>
    <row r="72" spans="1:8" x14ac:dyDescent="0.45">
      <c r="A72" s="2">
        <v>95</v>
      </c>
      <c r="B72" s="7">
        <f t="shared" si="15"/>
        <v>9.5000000000000001E-2</v>
      </c>
      <c r="C72" s="4">
        <f t="shared" si="16"/>
        <v>4.2896847380308028E-7</v>
      </c>
      <c r="D72" s="5">
        <f t="shared" si="17"/>
        <v>8.199999999999999E-3</v>
      </c>
      <c r="E72">
        <v>8.1999999999999993</v>
      </c>
      <c r="F72" s="4">
        <f t="shared" si="18"/>
        <v>4.808065427472047E-6</v>
      </c>
      <c r="G72" s="4">
        <f t="shared" si="19"/>
        <v>4.6123122947659285E-6</v>
      </c>
      <c r="H72" s="8">
        <f t="shared" si="20"/>
        <v>4.2441430717573061</v>
      </c>
    </row>
    <row r="73" spans="1:8" x14ac:dyDescent="0.45">
      <c r="A73" s="2"/>
      <c r="H73" s="8">
        <f>AVERAGE(H53:H72)</f>
        <v>6.4566558852287006</v>
      </c>
    </row>
  </sheetData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7" x14ac:dyDescent="0.4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7" x14ac:dyDescent="0.4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user</cp:lastModifiedBy>
  <dcterms:created xsi:type="dcterms:W3CDTF">2015-11-30T01:42:03Z</dcterms:created>
  <dcterms:modified xsi:type="dcterms:W3CDTF">2016-11-09T14:36:48Z</dcterms:modified>
</cp:coreProperties>
</file>