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"/>
    </mc:Choice>
  </mc:AlternateContent>
  <xr:revisionPtr revIDLastSave="0" documentId="8_{1A66CC20-E3CD-3E49-A65B-6BDA31153B53}" xr6:coauthVersionLast="45" xr6:coauthVersionMax="45" xr10:uidLastSave="{00000000-0000-0000-0000-000000000000}"/>
  <bookViews>
    <workbookView xWindow="0" yWindow="460" windowWidth="28800" windowHeight="16700" activeTab="3" xr2:uid="{47C6AFC8-4B9D-1645-AE0A-12E26D4B0EBF}"/>
  </bookViews>
  <sheets>
    <sheet name="EKL &amp; VOST" sheetId="44" r:id="rId1"/>
    <sheet name="DGS - Regiões" sheetId="4" r:id="rId2"/>
    <sheet name="EKL - Rt-PT-7" sheetId="26" r:id="rId3"/>
    <sheet name="DGS - Rt-PT-7" sheetId="38" r:id="rId4"/>
    <sheet name="BEAR PT - EKL" sheetId="6" state="hidden" r:id="rId5"/>
    <sheet name="EPIFORECASTS - Rt" sheetId="30" r:id="rId6"/>
    <sheet name="COTEC-Rt" sheetId="45" r:id="rId7"/>
  </sheets>
  <externalReferences>
    <externalReference r:id="rId8"/>
    <externalReference r:id="rId9"/>
  </externalReferences>
  <definedNames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E25" i="44" l="1"/>
  <c r="CD25" i="44" l="1"/>
  <c r="CC25" i="44" l="1"/>
  <c r="CV38" i="44"/>
  <c r="CU38" i="44"/>
  <c r="CT38" i="44"/>
  <c r="CS38" i="44"/>
  <c r="CR38" i="44"/>
  <c r="CQ38" i="44"/>
  <c r="CP38" i="44"/>
  <c r="CO38" i="44"/>
  <c r="CV37" i="44"/>
  <c r="CU37" i="44"/>
  <c r="CT37" i="44"/>
  <c r="CS37" i="44"/>
  <c r="CR37" i="44"/>
  <c r="CQ37" i="44"/>
  <c r="CP37" i="44"/>
  <c r="CO37" i="44"/>
  <c r="CV34" i="44"/>
  <c r="CU34" i="44"/>
  <c r="CT34" i="44"/>
  <c r="CS34" i="44"/>
  <c r="CR34" i="44"/>
  <c r="CQ34" i="44"/>
  <c r="CP34" i="44"/>
  <c r="CO34" i="44"/>
  <c r="CV33" i="44"/>
  <c r="CU33" i="44"/>
  <c r="CT33" i="44"/>
  <c r="CS33" i="44"/>
  <c r="CR33" i="44"/>
  <c r="CQ33" i="44"/>
  <c r="CP33" i="44"/>
  <c r="CO33" i="44"/>
  <c r="CV31" i="44"/>
  <c r="CU31" i="44"/>
  <c r="CT31" i="44"/>
  <c r="CS31" i="44"/>
  <c r="CR31" i="44"/>
  <c r="CQ31" i="44"/>
  <c r="CP31" i="44"/>
  <c r="CO31" i="44"/>
  <c r="CV30" i="44"/>
  <c r="CU30" i="44"/>
  <c r="CT30" i="44"/>
  <c r="CS30" i="44"/>
  <c r="CR30" i="44"/>
  <c r="CQ30" i="44"/>
  <c r="CP30" i="44"/>
  <c r="CO30" i="44"/>
  <c r="CV27" i="44"/>
  <c r="CU27" i="44"/>
  <c r="CT27" i="44"/>
  <c r="CS27" i="44"/>
  <c r="CR27" i="44"/>
  <c r="CQ27" i="44"/>
  <c r="CP27" i="44"/>
  <c r="CO27" i="44"/>
  <c r="CV26" i="44"/>
  <c r="CU26" i="44"/>
  <c r="CT26" i="44"/>
  <c r="CS26" i="44"/>
  <c r="CR26" i="44"/>
  <c r="CQ26" i="44"/>
  <c r="CP26" i="44"/>
  <c r="CO26" i="44"/>
  <c r="CV24" i="44"/>
  <c r="CU24" i="44"/>
  <c r="CT24" i="44"/>
  <c r="CS24" i="44"/>
  <c r="CR24" i="44"/>
  <c r="CQ24" i="44"/>
  <c r="CP24" i="44"/>
  <c r="CO24" i="44"/>
  <c r="CV23" i="44"/>
  <c r="CU23" i="44"/>
  <c r="CT23" i="44"/>
  <c r="CS23" i="44"/>
  <c r="CR23" i="44"/>
  <c r="CQ23" i="44"/>
  <c r="CP23" i="44"/>
  <c r="CO23" i="44"/>
  <c r="CV20" i="44"/>
  <c r="CU20" i="44"/>
  <c r="CT20" i="44"/>
  <c r="CS20" i="44"/>
  <c r="CR20" i="44"/>
  <c r="CQ20" i="44"/>
  <c r="CP20" i="44"/>
  <c r="CO20" i="44"/>
  <c r="CV19" i="44"/>
  <c r="CU19" i="44"/>
  <c r="CT19" i="44"/>
  <c r="CS19" i="44"/>
  <c r="CR19" i="44"/>
  <c r="CQ19" i="44"/>
  <c r="CP19" i="44"/>
  <c r="CO19" i="44"/>
  <c r="CV17" i="44"/>
  <c r="CU17" i="44"/>
  <c r="CT17" i="44"/>
  <c r="CS17" i="44"/>
  <c r="CR17" i="44"/>
  <c r="CQ17" i="44"/>
  <c r="CP17" i="44"/>
  <c r="CO17" i="44"/>
  <c r="CV16" i="44"/>
  <c r="CU16" i="44"/>
  <c r="CT16" i="44"/>
  <c r="CS16" i="44"/>
  <c r="CR16" i="44"/>
  <c r="CQ16" i="44"/>
  <c r="CP16" i="44"/>
  <c r="CO16" i="44"/>
  <c r="CV14" i="44"/>
  <c r="CU14" i="44"/>
  <c r="CT14" i="44"/>
  <c r="CS14" i="44"/>
  <c r="CR14" i="44"/>
  <c r="CQ14" i="44"/>
  <c r="CP14" i="44"/>
  <c r="CO14" i="44"/>
  <c r="CV13" i="44"/>
  <c r="CU13" i="44"/>
  <c r="CT13" i="44"/>
  <c r="CS13" i="44"/>
  <c r="CR13" i="44"/>
  <c r="CQ13" i="44"/>
  <c r="CP13" i="44"/>
  <c r="CO13" i="44"/>
  <c r="CV10" i="44"/>
  <c r="CU10" i="44"/>
  <c r="CT10" i="44"/>
  <c r="CS10" i="44"/>
  <c r="CR10" i="44"/>
  <c r="CQ10" i="44"/>
  <c r="CP10" i="44"/>
  <c r="CO10" i="44"/>
  <c r="CV9" i="44"/>
  <c r="CU9" i="44"/>
  <c r="CT9" i="44"/>
  <c r="CS9" i="44"/>
  <c r="CR9" i="44"/>
  <c r="CQ9" i="44"/>
  <c r="CP9" i="44"/>
  <c r="CO9" i="44"/>
  <c r="CV7" i="44"/>
  <c r="CU7" i="44"/>
  <c r="CT7" i="44"/>
  <c r="CS7" i="44"/>
  <c r="CR7" i="44"/>
  <c r="CQ7" i="44"/>
  <c r="CP7" i="44"/>
  <c r="CO7" i="44"/>
  <c r="CV6" i="44"/>
  <c r="CU6" i="44"/>
  <c r="CT6" i="44"/>
  <c r="CS6" i="44"/>
  <c r="CR6" i="44"/>
  <c r="CQ6" i="44"/>
  <c r="CP6" i="44"/>
  <c r="CO6" i="44"/>
  <c r="CN38" i="44"/>
  <c r="CM38" i="44"/>
  <c r="CL38" i="44"/>
  <c r="CK38" i="44"/>
  <c r="CJ38" i="44"/>
  <c r="CI38" i="44"/>
  <c r="CH38" i="44"/>
  <c r="CG38" i="44"/>
  <c r="CF38" i="44"/>
  <c r="CE38" i="44"/>
  <c r="CD38" i="44"/>
  <c r="CN37" i="44"/>
  <c r="CM37" i="44"/>
  <c r="CL37" i="44"/>
  <c r="CK37" i="44"/>
  <c r="CJ37" i="44"/>
  <c r="CI37" i="44"/>
  <c r="CH37" i="44"/>
  <c r="CG37" i="44"/>
  <c r="CF37" i="44"/>
  <c r="CE37" i="44"/>
  <c r="CD37" i="44"/>
  <c r="CN34" i="44"/>
  <c r="CM34" i="44"/>
  <c r="CL34" i="44"/>
  <c r="CK34" i="44"/>
  <c r="CJ34" i="44"/>
  <c r="CI34" i="44"/>
  <c r="CH34" i="44"/>
  <c r="CG34" i="44"/>
  <c r="CF34" i="44"/>
  <c r="CE34" i="44"/>
  <c r="CD34" i="44"/>
  <c r="CN33" i="44"/>
  <c r="CM33" i="44"/>
  <c r="CL33" i="44"/>
  <c r="CK33" i="44"/>
  <c r="CJ33" i="44"/>
  <c r="CI33" i="44"/>
  <c r="CH33" i="44"/>
  <c r="CG33" i="44"/>
  <c r="CF33" i="44"/>
  <c r="CE33" i="44"/>
  <c r="CD33" i="44"/>
  <c r="CN31" i="44"/>
  <c r="CM31" i="44"/>
  <c r="CL31" i="44"/>
  <c r="CK31" i="44"/>
  <c r="CJ31" i="44"/>
  <c r="CI31" i="44"/>
  <c r="CH31" i="44"/>
  <c r="CG31" i="44"/>
  <c r="CF31" i="44"/>
  <c r="CE31" i="44"/>
  <c r="CD31" i="44"/>
  <c r="CN30" i="44"/>
  <c r="CM30" i="44"/>
  <c r="CL30" i="44"/>
  <c r="CK30" i="44"/>
  <c r="CJ30" i="44"/>
  <c r="CI30" i="44"/>
  <c r="CH30" i="44"/>
  <c r="CG30" i="44"/>
  <c r="CF30" i="44"/>
  <c r="CE30" i="44"/>
  <c r="CD30" i="44"/>
  <c r="CN27" i="44"/>
  <c r="CM27" i="44"/>
  <c r="CL27" i="44"/>
  <c r="CK27" i="44"/>
  <c r="CJ27" i="44"/>
  <c r="CI27" i="44"/>
  <c r="CH27" i="44"/>
  <c r="CG27" i="44"/>
  <c r="CF27" i="44"/>
  <c r="CE27" i="44"/>
  <c r="CD27" i="44"/>
  <c r="CN26" i="44"/>
  <c r="CM26" i="44"/>
  <c r="CL26" i="44"/>
  <c r="CK26" i="44"/>
  <c r="CJ26" i="44"/>
  <c r="CI26" i="44"/>
  <c r="CH26" i="44"/>
  <c r="CG26" i="44"/>
  <c r="CF26" i="44"/>
  <c r="CE26" i="44"/>
  <c r="CD26" i="44"/>
  <c r="CN24" i="44"/>
  <c r="CM24" i="44"/>
  <c r="CL24" i="44"/>
  <c r="CK24" i="44"/>
  <c r="CJ24" i="44"/>
  <c r="CI24" i="44"/>
  <c r="CH24" i="44"/>
  <c r="CG24" i="44"/>
  <c r="CF24" i="44"/>
  <c r="CE24" i="44"/>
  <c r="CD24" i="44"/>
  <c r="CN23" i="44"/>
  <c r="CM23" i="44"/>
  <c r="CL23" i="44"/>
  <c r="CK23" i="44"/>
  <c r="CJ23" i="44"/>
  <c r="CI23" i="44"/>
  <c r="CH23" i="44"/>
  <c r="CG23" i="44"/>
  <c r="CF23" i="44"/>
  <c r="CE23" i="44"/>
  <c r="CD23" i="44"/>
  <c r="CN20" i="44"/>
  <c r="CM20" i="44"/>
  <c r="CL20" i="44"/>
  <c r="CK20" i="44"/>
  <c r="CJ20" i="44"/>
  <c r="CI20" i="44"/>
  <c r="CH20" i="44"/>
  <c r="CG20" i="44"/>
  <c r="CF20" i="44"/>
  <c r="CE20" i="44"/>
  <c r="CD20" i="44"/>
  <c r="CN19" i="44"/>
  <c r="CM19" i="44"/>
  <c r="CL19" i="44"/>
  <c r="CK19" i="44"/>
  <c r="CJ19" i="44"/>
  <c r="CI19" i="44"/>
  <c r="CH19" i="44"/>
  <c r="CG19" i="44"/>
  <c r="CF19" i="44"/>
  <c r="CE19" i="44"/>
  <c r="CD19" i="44"/>
  <c r="CN17" i="44"/>
  <c r="CM17" i="44"/>
  <c r="CL17" i="44"/>
  <c r="CK17" i="44"/>
  <c r="CJ17" i="44"/>
  <c r="CI17" i="44"/>
  <c r="CH17" i="44"/>
  <c r="CG17" i="44"/>
  <c r="CF17" i="44"/>
  <c r="CE17" i="44"/>
  <c r="CD17" i="44"/>
  <c r="CN16" i="44"/>
  <c r="CM16" i="44"/>
  <c r="CL16" i="44"/>
  <c r="CK16" i="44"/>
  <c r="CJ16" i="44"/>
  <c r="CI16" i="44"/>
  <c r="CH16" i="44"/>
  <c r="CG16" i="44"/>
  <c r="CF16" i="44"/>
  <c r="CE16" i="44"/>
  <c r="CD16" i="44"/>
  <c r="CN14" i="44"/>
  <c r="CM14" i="44"/>
  <c r="CL14" i="44"/>
  <c r="CK14" i="44"/>
  <c r="CJ14" i="44"/>
  <c r="CI14" i="44"/>
  <c r="CH14" i="44"/>
  <c r="CG14" i="44"/>
  <c r="CF14" i="44"/>
  <c r="CE14" i="44"/>
  <c r="CD14" i="44"/>
  <c r="CN13" i="44"/>
  <c r="CM13" i="44"/>
  <c r="CL13" i="44"/>
  <c r="CK13" i="44"/>
  <c r="CJ13" i="44"/>
  <c r="CI13" i="44"/>
  <c r="CH13" i="44"/>
  <c r="CG13" i="44"/>
  <c r="CF13" i="44"/>
  <c r="CE13" i="44"/>
  <c r="CD13" i="44"/>
  <c r="CN10" i="44"/>
  <c r="CM10" i="44"/>
  <c r="CL10" i="44"/>
  <c r="CK10" i="44"/>
  <c r="CJ10" i="44"/>
  <c r="CI10" i="44"/>
  <c r="CH10" i="44"/>
  <c r="CG10" i="44"/>
  <c r="CF10" i="44"/>
  <c r="CE10" i="44"/>
  <c r="CD10" i="44"/>
  <c r="CN9" i="44"/>
  <c r="CM9" i="44"/>
  <c r="CL9" i="44"/>
  <c r="CK9" i="44"/>
  <c r="CJ9" i="44"/>
  <c r="CI9" i="44"/>
  <c r="CH9" i="44"/>
  <c r="CG9" i="44"/>
  <c r="CF9" i="44"/>
  <c r="CE9" i="44"/>
  <c r="CD9" i="44"/>
  <c r="CN7" i="44"/>
  <c r="CM7" i="44"/>
  <c r="CL7" i="44"/>
  <c r="CK7" i="44"/>
  <c r="CJ7" i="44"/>
  <c r="CI7" i="44"/>
  <c r="CH7" i="44"/>
  <c r="CG7" i="44"/>
  <c r="CF7" i="44"/>
  <c r="CE7" i="44"/>
  <c r="CD7" i="44"/>
  <c r="CN6" i="44"/>
  <c r="CM6" i="44"/>
  <c r="CL6" i="44"/>
  <c r="CK6" i="44"/>
  <c r="CJ6" i="44"/>
  <c r="CI6" i="44"/>
  <c r="CH6" i="44"/>
  <c r="CG6" i="44"/>
  <c r="CF6" i="44"/>
  <c r="CE6" i="44"/>
  <c r="CD6" i="44"/>
  <c r="CC38" i="44"/>
  <c r="CC37" i="44"/>
  <c r="CC34" i="44"/>
  <c r="CC33" i="44"/>
  <c r="CC31" i="44"/>
  <c r="CC30" i="44"/>
  <c r="CC27" i="44"/>
  <c r="CC24" i="44"/>
  <c r="CC23" i="44"/>
  <c r="CC20" i="44"/>
  <c r="CC19" i="44"/>
  <c r="CC17" i="44"/>
  <c r="CC16" i="44"/>
  <c r="CC14" i="44"/>
  <c r="CC13" i="44"/>
  <c r="CC10" i="44"/>
  <c r="CC9" i="44"/>
  <c r="CC7" i="44"/>
  <c r="CC6" i="44"/>
  <c r="CC3" i="44"/>
  <c r="CD3" i="44"/>
  <c r="CE3" i="44"/>
  <c r="CF3" i="44"/>
  <c r="CG3" i="44" s="1"/>
  <c r="CH3" i="44" s="1"/>
  <c r="CI3" i="44" s="1"/>
  <c r="CJ3" i="44" s="1"/>
  <c r="CK3" i="44" s="1"/>
  <c r="CL3" i="44" s="1"/>
  <c r="CM3" i="44" s="1"/>
  <c r="CN3" i="44" s="1"/>
  <c r="CO3" i="44" s="1"/>
  <c r="CP3" i="44" s="1"/>
  <c r="CQ3" i="44" s="1"/>
  <c r="CR3" i="44" s="1"/>
  <c r="CS3" i="44" s="1"/>
  <c r="CT3" i="44" s="1"/>
  <c r="CU3" i="44" s="1"/>
  <c r="CV3" i="44" s="1"/>
  <c r="CW3" i="44" s="1"/>
  <c r="CX3" i="44" s="1"/>
  <c r="CY3" i="44" s="1"/>
  <c r="CZ3" i="44" s="1"/>
  <c r="DA3" i="44" s="1"/>
  <c r="DB3" i="44" s="1"/>
  <c r="DC3" i="44" s="1"/>
  <c r="DD3" i="44" s="1"/>
  <c r="DE3" i="44" s="1"/>
  <c r="DF3" i="44" s="1"/>
  <c r="DG3" i="44" s="1"/>
  <c r="DH3" i="44" s="1"/>
  <c r="DI3" i="44" s="1"/>
  <c r="DJ3" i="44" s="1"/>
  <c r="DK3" i="44" s="1"/>
  <c r="DL3" i="44" s="1"/>
  <c r="DM3" i="44" s="1"/>
  <c r="DN3" i="44" s="1"/>
  <c r="DO3" i="44" s="1"/>
  <c r="DP3" i="44" s="1"/>
  <c r="DQ3" i="44" s="1"/>
  <c r="DR3" i="44" s="1"/>
  <c r="DS3" i="44" s="1"/>
  <c r="DT3" i="44" s="1"/>
  <c r="DU3" i="44" s="1"/>
  <c r="DV3" i="44" s="1"/>
  <c r="DW3" i="44" s="1"/>
  <c r="DX3" i="44" s="1"/>
  <c r="DY3" i="44" s="1"/>
  <c r="DZ3" i="44" s="1"/>
  <c r="EA3" i="44" s="1"/>
  <c r="EB3" i="44" s="1"/>
  <c r="EC3" i="44" s="1"/>
  <c r="ED3" i="44" s="1"/>
  <c r="EE3" i="44" s="1"/>
  <c r="EF3" i="44" s="1"/>
  <c r="EG3" i="44" s="1"/>
  <c r="EH3" i="44" s="1"/>
  <c r="EI3" i="44" s="1"/>
  <c r="EJ3" i="44" s="1"/>
  <c r="EK3" i="44" s="1"/>
  <c r="EL3" i="44" s="1"/>
  <c r="EM3" i="44" s="1"/>
  <c r="EN3" i="44" s="1"/>
  <c r="EO3" i="44" s="1"/>
  <c r="EP3" i="44" s="1"/>
  <c r="EQ3" i="44" s="1"/>
  <c r="ER3" i="44" s="1"/>
  <c r="ES3" i="44" s="1"/>
  <c r="ET3" i="44" s="1"/>
  <c r="EU3" i="44" s="1"/>
  <c r="EV3" i="44" s="1"/>
  <c r="EW3" i="44" s="1"/>
  <c r="EX3" i="44" s="1"/>
  <c r="EY3" i="44" s="1"/>
  <c r="EZ3" i="44" s="1"/>
  <c r="FA3" i="44" s="1"/>
  <c r="FA1" i="44"/>
  <c r="EU1" i="44"/>
  <c r="EV1" i="44"/>
  <c r="EW1" i="44"/>
  <c r="EX1" i="44"/>
  <c r="EY1" i="44" s="1"/>
  <c r="EZ1" i="44" s="1"/>
  <c r="CC1" i="44"/>
  <c r="CD1" i="44"/>
  <c r="CE1" i="44" s="1"/>
  <c r="CF1" i="44" s="1"/>
  <c r="CG1" i="44" s="1"/>
  <c r="CH1" i="44" s="1"/>
  <c r="CI1" i="44" s="1"/>
  <c r="CJ1" i="44" s="1"/>
  <c r="CK1" i="44" s="1"/>
  <c r="CL1" i="44" s="1"/>
  <c r="CM1" i="44" s="1"/>
  <c r="CN1" i="44" s="1"/>
  <c r="CO1" i="44" s="1"/>
  <c r="CP1" i="44" s="1"/>
  <c r="CQ1" i="44" s="1"/>
  <c r="CR1" i="44" s="1"/>
  <c r="CS1" i="44" s="1"/>
  <c r="CT1" i="44" s="1"/>
  <c r="CU1" i="44" s="1"/>
  <c r="CV1" i="44" s="1"/>
  <c r="CW1" i="44" s="1"/>
  <c r="CX1" i="44" s="1"/>
  <c r="CY1" i="44" s="1"/>
  <c r="CZ1" i="44" s="1"/>
  <c r="DA1" i="44" s="1"/>
  <c r="DB1" i="44" s="1"/>
  <c r="DC1" i="44" s="1"/>
  <c r="DD1" i="44" s="1"/>
  <c r="DE1" i="44" s="1"/>
  <c r="DF1" i="44" s="1"/>
  <c r="DG1" i="44" s="1"/>
  <c r="DH1" i="44" s="1"/>
  <c r="DI1" i="44" s="1"/>
  <c r="DJ1" i="44" s="1"/>
  <c r="DK1" i="44" s="1"/>
  <c r="DL1" i="44" s="1"/>
  <c r="DM1" i="44" s="1"/>
  <c r="DN1" i="44" s="1"/>
  <c r="DO1" i="44" s="1"/>
  <c r="DP1" i="44" s="1"/>
  <c r="DQ1" i="44" s="1"/>
  <c r="DR1" i="44" s="1"/>
  <c r="DS1" i="44" s="1"/>
  <c r="DT1" i="44" s="1"/>
  <c r="DU1" i="44" s="1"/>
  <c r="DV1" i="44" s="1"/>
  <c r="DW1" i="44" s="1"/>
  <c r="DX1" i="44" s="1"/>
  <c r="DY1" i="44" s="1"/>
  <c r="DZ1" i="44" s="1"/>
  <c r="EA1" i="44" s="1"/>
  <c r="EB1" i="44" s="1"/>
  <c r="EC1" i="44" s="1"/>
  <c r="ED1" i="44" s="1"/>
  <c r="EE1" i="44" s="1"/>
  <c r="EF1" i="44" s="1"/>
  <c r="EG1" i="44" s="1"/>
  <c r="EH1" i="44" s="1"/>
  <c r="EI1" i="44" s="1"/>
  <c r="EJ1" i="44" s="1"/>
  <c r="EK1" i="44" s="1"/>
  <c r="EL1" i="44" s="1"/>
  <c r="EM1" i="44" s="1"/>
  <c r="EN1" i="44" s="1"/>
  <c r="EO1" i="44" s="1"/>
  <c r="EP1" i="44" s="1"/>
  <c r="EQ1" i="44" s="1"/>
  <c r="ER1" i="44" s="1"/>
  <c r="ES1" i="44" s="1"/>
  <c r="ET1" i="44" s="1"/>
  <c r="F27" i="44"/>
  <c r="G27" i="44"/>
  <c r="H27" i="44"/>
  <c r="I27" i="44"/>
  <c r="J27" i="44"/>
  <c r="K27" i="44"/>
  <c r="L27" i="44"/>
  <c r="M27" i="44"/>
  <c r="N27" i="44"/>
  <c r="O27" i="44"/>
  <c r="CC26" i="44" l="1"/>
  <c r="E27" i="44"/>
  <c r="G17" i="44"/>
  <c r="H17" i="44"/>
  <c r="I17" i="44"/>
  <c r="J17" i="44"/>
  <c r="K17" i="44"/>
  <c r="L17" i="44"/>
  <c r="M17" i="44"/>
  <c r="N17" i="44"/>
  <c r="O17" i="44"/>
  <c r="P17" i="44"/>
  <c r="Q17" i="44"/>
  <c r="R17" i="44"/>
  <c r="S17" i="44"/>
  <c r="T17" i="44"/>
  <c r="U17" i="44"/>
  <c r="V17" i="44"/>
  <c r="W17" i="44"/>
  <c r="X17" i="44"/>
  <c r="Y17" i="44"/>
  <c r="Z17" i="44"/>
  <c r="AA17" i="44"/>
  <c r="AB17" i="44"/>
  <c r="AC17" i="44"/>
  <c r="AD17" i="44"/>
  <c r="AE17" i="44"/>
  <c r="AF17" i="44"/>
  <c r="AG17" i="44"/>
  <c r="AH17" i="44"/>
  <c r="AI17" i="44"/>
  <c r="AJ17" i="44"/>
  <c r="AK17" i="44"/>
  <c r="AL17" i="44"/>
  <c r="AM17" i="44"/>
  <c r="AN17" i="44"/>
  <c r="AO17" i="44"/>
  <c r="AP17" i="44"/>
  <c r="AQ17" i="44"/>
  <c r="AR17" i="44"/>
  <c r="AS17" i="44"/>
  <c r="AT17" i="44"/>
  <c r="AU17" i="44"/>
  <c r="AV17" i="44"/>
  <c r="AW17" i="44"/>
  <c r="AX17" i="44"/>
  <c r="AY17" i="44"/>
  <c r="AZ17" i="44"/>
  <c r="BA17" i="44"/>
  <c r="BB17" i="44"/>
  <c r="BC17" i="44"/>
  <c r="BD17" i="44"/>
  <c r="BE17" i="44"/>
  <c r="BF17" i="44"/>
  <c r="BG17" i="44"/>
  <c r="BH17" i="44"/>
  <c r="BI17" i="44"/>
  <c r="BJ17" i="44"/>
  <c r="BK17" i="44"/>
  <c r="BL17" i="44"/>
  <c r="BM17" i="44"/>
  <c r="BN17" i="44"/>
  <c r="BO17" i="44"/>
  <c r="BP17" i="44"/>
  <c r="BQ17" i="44"/>
  <c r="BR17" i="44"/>
  <c r="BS17" i="44"/>
  <c r="BT17" i="44"/>
  <c r="BU17" i="44"/>
  <c r="BV17" i="44"/>
  <c r="BW17" i="44"/>
  <c r="BX17" i="44"/>
  <c r="BY17" i="44"/>
  <c r="BZ17" i="44"/>
  <c r="CA17" i="44"/>
  <c r="CB17" i="44"/>
  <c r="G20" i="44"/>
  <c r="H20" i="44"/>
  <c r="I20" i="44"/>
  <c r="J20" i="44"/>
  <c r="K20" i="44"/>
  <c r="L20" i="44"/>
  <c r="M20" i="44"/>
  <c r="N20" i="44"/>
  <c r="O20" i="44"/>
  <c r="P20" i="44"/>
  <c r="Q20" i="44"/>
  <c r="R20" i="44"/>
  <c r="S20" i="44"/>
  <c r="T20" i="44"/>
  <c r="U20" i="44"/>
  <c r="V20" i="44"/>
  <c r="W20" i="44"/>
  <c r="X20" i="44"/>
  <c r="Y20" i="44"/>
  <c r="Z20" i="44"/>
  <c r="AA20" i="44"/>
  <c r="AB20" i="44"/>
  <c r="AC20" i="44"/>
  <c r="AD20" i="44"/>
  <c r="AE20" i="44"/>
  <c r="AF20" i="44"/>
  <c r="AG20" i="44"/>
  <c r="AH20" i="44"/>
  <c r="AI20" i="44"/>
  <c r="AJ20" i="44"/>
  <c r="AK20" i="44"/>
  <c r="AL20" i="44"/>
  <c r="AM20" i="44"/>
  <c r="AN20" i="44"/>
  <c r="AO20" i="44"/>
  <c r="AP20" i="44"/>
  <c r="AQ20" i="44"/>
  <c r="AR20" i="44"/>
  <c r="AS20" i="44"/>
  <c r="AT20" i="44"/>
  <c r="AU20" i="44"/>
  <c r="AV20" i="44"/>
  <c r="AW20" i="44"/>
  <c r="AX20" i="44"/>
  <c r="AY20" i="44"/>
  <c r="AZ20" i="44"/>
  <c r="BA20" i="44"/>
  <c r="BB20" i="44"/>
  <c r="BC20" i="44"/>
  <c r="BD20" i="44"/>
  <c r="BE20" i="44"/>
  <c r="BF20" i="44"/>
  <c r="BG20" i="44"/>
  <c r="BH20" i="44"/>
  <c r="BI20" i="44"/>
  <c r="BJ20" i="44"/>
  <c r="BK20" i="44"/>
  <c r="BL20" i="44"/>
  <c r="BM20" i="44"/>
  <c r="BN20" i="44"/>
  <c r="BO20" i="44"/>
  <c r="BP20" i="44"/>
  <c r="BQ20" i="44"/>
  <c r="BR20" i="44"/>
  <c r="BS20" i="44"/>
  <c r="BT20" i="44"/>
  <c r="BU20" i="44"/>
  <c r="BV20" i="44"/>
  <c r="BW20" i="44"/>
  <c r="BX20" i="44"/>
  <c r="BY20" i="44"/>
  <c r="BZ20" i="44"/>
  <c r="CA20" i="44"/>
  <c r="CB20" i="44"/>
  <c r="G38" i="44"/>
  <c r="H38" i="44"/>
  <c r="I38" i="44"/>
  <c r="J38" i="44"/>
  <c r="K38" i="44"/>
  <c r="L38" i="44"/>
  <c r="M38" i="44"/>
  <c r="N38" i="44"/>
  <c r="O38" i="44"/>
  <c r="P38" i="44"/>
  <c r="Q38" i="44"/>
  <c r="R38" i="44"/>
  <c r="S38" i="44"/>
  <c r="T38" i="44"/>
  <c r="U38" i="44"/>
  <c r="V38" i="44"/>
  <c r="W38" i="44"/>
  <c r="X38" i="44"/>
  <c r="Y38" i="44"/>
  <c r="Z38" i="44"/>
  <c r="AA38" i="44"/>
  <c r="AB38" i="44"/>
  <c r="AC38" i="44"/>
  <c r="AD38" i="44"/>
  <c r="AE38" i="44"/>
  <c r="AF38" i="44"/>
  <c r="AG38" i="44"/>
  <c r="AH38" i="44"/>
  <c r="AI38" i="44"/>
  <c r="AJ38" i="44"/>
  <c r="AK38" i="44"/>
  <c r="AL38" i="44"/>
  <c r="AM38" i="44"/>
  <c r="AN38" i="44"/>
  <c r="AO38" i="44"/>
  <c r="AP38" i="44"/>
  <c r="AQ38" i="44"/>
  <c r="AR38" i="44"/>
  <c r="AS38" i="44"/>
  <c r="AT38" i="44"/>
  <c r="AU38" i="44"/>
  <c r="AV38" i="44"/>
  <c r="AW38" i="44"/>
  <c r="AX38" i="44"/>
  <c r="AY38" i="44"/>
  <c r="AZ38" i="44"/>
  <c r="BA38" i="44"/>
  <c r="BB38" i="44"/>
  <c r="BC38" i="44"/>
  <c r="BD38" i="44"/>
  <c r="BE38" i="44"/>
  <c r="BF38" i="44"/>
  <c r="BG38" i="44"/>
  <c r="BH38" i="44"/>
  <c r="BI38" i="44"/>
  <c r="BJ38" i="44"/>
  <c r="BK38" i="44"/>
  <c r="BL38" i="44"/>
  <c r="BM38" i="44"/>
  <c r="BN38" i="44"/>
  <c r="BO38" i="44"/>
  <c r="BP38" i="44"/>
  <c r="BQ38" i="44"/>
  <c r="BR38" i="44"/>
  <c r="BS38" i="44"/>
  <c r="BT38" i="44"/>
  <c r="BU38" i="44"/>
  <c r="BV38" i="44"/>
  <c r="BW38" i="44"/>
  <c r="BX38" i="44"/>
  <c r="BY38" i="44"/>
  <c r="BZ38" i="44"/>
  <c r="CA38" i="44"/>
  <c r="CB38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Z10" i="44"/>
  <c r="AA10" i="44"/>
  <c r="AB10" i="44"/>
  <c r="AC10" i="44"/>
  <c r="AD10" i="44"/>
  <c r="AE10" i="44"/>
  <c r="AF10" i="44"/>
  <c r="AG10" i="44"/>
  <c r="AH10" i="44"/>
  <c r="AI10" i="44"/>
  <c r="AJ10" i="44"/>
  <c r="AK10" i="44"/>
  <c r="AL10" i="44"/>
  <c r="AM10" i="44"/>
  <c r="AN10" i="44"/>
  <c r="AO10" i="44"/>
  <c r="AP10" i="44"/>
  <c r="AQ10" i="44"/>
  <c r="AR10" i="44"/>
  <c r="AS10" i="44"/>
  <c r="AT10" i="44"/>
  <c r="AU10" i="44"/>
  <c r="AV10" i="44"/>
  <c r="AW10" i="44"/>
  <c r="AX10" i="44"/>
  <c r="AY10" i="44"/>
  <c r="AZ10" i="44"/>
  <c r="BA10" i="44"/>
  <c r="BB10" i="44"/>
  <c r="BC10" i="44"/>
  <c r="BD10" i="44"/>
  <c r="BE10" i="44"/>
  <c r="BF10" i="44"/>
  <c r="BG10" i="44"/>
  <c r="BH10" i="44"/>
  <c r="BI10" i="44"/>
  <c r="BJ10" i="44"/>
  <c r="BK10" i="44"/>
  <c r="BL10" i="44"/>
  <c r="BM10" i="44"/>
  <c r="BN10" i="44"/>
  <c r="BO10" i="44"/>
  <c r="BP10" i="44"/>
  <c r="BQ10" i="44"/>
  <c r="BR10" i="44"/>
  <c r="BS10" i="44"/>
  <c r="BT10" i="44"/>
  <c r="BU10" i="44"/>
  <c r="BV10" i="44"/>
  <c r="BW10" i="44"/>
  <c r="BX10" i="44"/>
  <c r="BY10" i="44"/>
  <c r="BZ10" i="44"/>
  <c r="CA10" i="44"/>
  <c r="CB10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Z14" i="44"/>
  <c r="AA14" i="44"/>
  <c r="AB14" i="44"/>
  <c r="AC14" i="44"/>
  <c r="AD14" i="44"/>
  <c r="AE14" i="44"/>
  <c r="AF14" i="44"/>
  <c r="AG14" i="44"/>
  <c r="AH14" i="44"/>
  <c r="AI14" i="44"/>
  <c r="AJ14" i="44"/>
  <c r="AK14" i="44"/>
  <c r="AL14" i="44"/>
  <c r="AM14" i="44"/>
  <c r="AN14" i="44"/>
  <c r="AO14" i="44"/>
  <c r="AP14" i="44"/>
  <c r="AQ14" i="44"/>
  <c r="AR14" i="44"/>
  <c r="AS14" i="44"/>
  <c r="AT14" i="44"/>
  <c r="AU14" i="44"/>
  <c r="AV14" i="44"/>
  <c r="AW14" i="44"/>
  <c r="AX14" i="44"/>
  <c r="AY14" i="44"/>
  <c r="AZ14" i="44"/>
  <c r="BA14" i="44"/>
  <c r="BB14" i="44"/>
  <c r="BC14" i="44"/>
  <c r="BD14" i="44"/>
  <c r="BE14" i="44"/>
  <c r="BF14" i="44"/>
  <c r="BG14" i="44"/>
  <c r="BH14" i="44"/>
  <c r="BI14" i="44"/>
  <c r="BJ14" i="44"/>
  <c r="BK14" i="44"/>
  <c r="BL14" i="44"/>
  <c r="BM14" i="44"/>
  <c r="BN14" i="44"/>
  <c r="BO14" i="44"/>
  <c r="BP14" i="44"/>
  <c r="BQ14" i="44"/>
  <c r="BR14" i="44"/>
  <c r="BS14" i="44"/>
  <c r="BT14" i="44"/>
  <c r="BU14" i="44"/>
  <c r="BV14" i="44"/>
  <c r="BW14" i="44"/>
  <c r="BX14" i="44"/>
  <c r="BY14" i="44"/>
  <c r="BZ14" i="44"/>
  <c r="CA14" i="44"/>
  <c r="CB14" i="44"/>
  <c r="G24" i="44"/>
  <c r="H24" i="44"/>
  <c r="I24" i="44"/>
  <c r="J24" i="44"/>
  <c r="K24" i="44"/>
  <c r="L24" i="44"/>
  <c r="M24" i="44"/>
  <c r="N24" i="44"/>
  <c r="O24" i="44"/>
  <c r="P24" i="44"/>
  <c r="Q24" i="44"/>
  <c r="R24" i="44"/>
  <c r="S24" i="44"/>
  <c r="T24" i="44"/>
  <c r="U24" i="44"/>
  <c r="V24" i="44"/>
  <c r="W24" i="44"/>
  <c r="X24" i="44"/>
  <c r="Y24" i="44"/>
  <c r="Z24" i="44"/>
  <c r="AA24" i="44"/>
  <c r="AB24" i="44"/>
  <c r="AC24" i="44"/>
  <c r="AD24" i="44"/>
  <c r="AE24" i="44"/>
  <c r="AF24" i="44"/>
  <c r="AG24" i="44"/>
  <c r="AH24" i="44"/>
  <c r="AI24" i="44"/>
  <c r="AJ24" i="44"/>
  <c r="AK24" i="44"/>
  <c r="AL24" i="44"/>
  <c r="AM24" i="44"/>
  <c r="AN24" i="44"/>
  <c r="AO24" i="44"/>
  <c r="AP24" i="44"/>
  <c r="AQ24" i="44"/>
  <c r="AR24" i="44"/>
  <c r="AS24" i="44"/>
  <c r="AT24" i="44"/>
  <c r="AU24" i="44"/>
  <c r="AV24" i="44"/>
  <c r="AW24" i="44"/>
  <c r="AX24" i="44"/>
  <c r="AY24" i="44"/>
  <c r="AZ24" i="44"/>
  <c r="BA24" i="44"/>
  <c r="BB24" i="44"/>
  <c r="BC24" i="44"/>
  <c r="BD24" i="44"/>
  <c r="BE24" i="44"/>
  <c r="BF24" i="44"/>
  <c r="BG24" i="44"/>
  <c r="BH24" i="44"/>
  <c r="BI24" i="44"/>
  <c r="BJ24" i="44"/>
  <c r="BK24" i="44"/>
  <c r="BL24" i="44"/>
  <c r="BM24" i="44"/>
  <c r="BN24" i="44"/>
  <c r="BO24" i="44"/>
  <c r="BP24" i="44"/>
  <c r="BQ24" i="44"/>
  <c r="BR24" i="44"/>
  <c r="BS24" i="44"/>
  <c r="BT24" i="44"/>
  <c r="BU24" i="44"/>
  <c r="BV24" i="44"/>
  <c r="BW24" i="44"/>
  <c r="BX24" i="44"/>
  <c r="BY24" i="44"/>
  <c r="BZ24" i="44"/>
  <c r="CA24" i="44"/>
  <c r="CB24" i="44"/>
  <c r="G31" i="44"/>
  <c r="H31" i="44"/>
  <c r="I31" i="44"/>
  <c r="J31" i="44"/>
  <c r="K31" i="44"/>
  <c r="L31" i="44"/>
  <c r="M31" i="44"/>
  <c r="N31" i="44"/>
  <c r="O31" i="44"/>
  <c r="P31" i="44"/>
  <c r="Q31" i="44"/>
  <c r="R31" i="44"/>
  <c r="S31" i="44"/>
  <c r="T31" i="44"/>
  <c r="U31" i="44"/>
  <c r="V31" i="44"/>
  <c r="W31" i="44"/>
  <c r="X31" i="44"/>
  <c r="Y31" i="44"/>
  <c r="Z31" i="44"/>
  <c r="AA31" i="44"/>
  <c r="AB31" i="44"/>
  <c r="AC31" i="44"/>
  <c r="AD31" i="44"/>
  <c r="AE31" i="44"/>
  <c r="AF31" i="44"/>
  <c r="AG31" i="44"/>
  <c r="AH31" i="44"/>
  <c r="AI31" i="44"/>
  <c r="AJ31" i="44"/>
  <c r="AK31" i="44"/>
  <c r="AL31" i="44"/>
  <c r="AM31" i="44"/>
  <c r="AN31" i="44"/>
  <c r="AO31" i="44"/>
  <c r="AP31" i="44"/>
  <c r="AQ31" i="44"/>
  <c r="AR31" i="44"/>
  <c r="AS31" i="44"/>
  <c r="AT31" i="44"/>
  <c r="AU31" i="44"/>
  <c r="AV31" i="44"/>
  <c r="AW31" i="44"/>
  <c r="AX31" i="44"/>
  <c r="AY31" i="44"/>
  <c r="AZ31" i="44"/>
  <c r="BA31" i="44"/>
  <c r="BB31" i="44"/>
  <c r="BC31" i="44"/>
  <c r="BD31" i="44"/>
  <c r="BE31" i="44"/>
  <c r="BF31" i="44"/>
  <c r="BG31" i="44"/>
  <c r="BH31" i="44"/>
  <c r="BI31" i="44"/>
  <c r="BJ31" i="44"/>
  <c r="BK31" i="44"/>
  <c r="BL31" i="44"/>
  <c r="BM31" i="44"/>
  <c r="BN31" i="44"/>
  <c r="BO31" i="44"/>
  <c r="BP31" i="44"/>
  <c r="BQ31" i="44"/>
  <c r="BR31" i="44"/>
  <c r="BS31" i="44"/>
  <c r="BT31" i="44"/>
  <c r="BU31" i="44"/>
  <c r="BV31" i="44"/>
  <c r="BW31" i="44"/>
  <c r="BX31" i="44"/>
  <c r="BY31" i="44"/>
  <c r="BZ31" i="44"/>
  <c r="CA31" i="44"/>
  <c r="CB31" i="44"/>
  <c r="G34" i="44"/>
  <c r="H34" i="44"/>
  <c r="I34" i="44"/>
  <c r="J34" i="44"/>
  <c r="K34" i="44"/>
  <c r="L34" i="44"/>
  <c r="M34" i="44"/>
  <c r="N34" i="44"/>
  <c r="O34" i="44"/>
  <c r="P34" i="44"/>
  <c r="Q34" i="44"/>
  <c r="R34" i="44"/>
  <c r="S34" i="44"/>
  <c r="T34" i="44"/>
  <c r="U34" i="44"/>
  <c r="V34" i="44"/>
  <c r="W34" i="44"/>
  <c r="X34" i="44"/>
  <c r="Y34" i="44"/>
  <c r="Z34" i="44"/>
  <c r="AA34" i="44"/>
  <c r="AB34" i="44"/>
  <c r="AC34" i="44"/>
  <c r="AD34" i="44"/>
  <c r="AE34" i="44"/>
  <c r="AF34" i="44"/>
  <c r="AG34" i="44"/>
  <c r="AH34" i="44"/>
  <c r="AI34" i="44"/>
  <c r="AJ34" i="44"/>
  <c r="AK34" i="44"/>
  <c r="AL34" i="44"/>
  <c r="AM34" i="44"/>
  <c r="AN34" i="44"/>
  <c r="AO34" i="44"/>
  <c r="AP34" i="44"/>
  <c r="AQ34" i="44"/>
  <c r="AR34" i="44"/>
  <c r="AS34" i="44"/>
  <c r="AT34" i="44"/>
  <c r="AU34" i="44"/>
  <c r="AV34" i="44"/>
  <c r="AW34" i="44"/>
  <c r="AX34" i="44"/>
  <c r="AY34" i="44"/>
  <c r="AZ34" i="44"/>
  <c r="BA34" i="44"/>
  <c r="BB34" i="44"/>
  <c r="BC34" i="44"/>
  <c r="BD34" i="44"/>
  <c r="BE34" i="44"/>
  <c r="BF34" i="44"/>
  <c r="BG34" i="44"/>
  <c r="BH34" i="44"/>
  <c r="BI34" i="44"/>
  <c r="BJ34" i="44"/>
  <c r="BK34" i="44"/>
  <c r="BL34" i="44"/>
  <c r="BM34" i="44"/>
  <c r="BN34" i="44"/>
  <c r="BO34" i="44"/>
  <c r="BP34" i="44"/>
  <c r="BQ34" i="44"/>
  <c r="BR34" i="44"/>
  <c r="BS34" i="44"/>
  <c r="BT34" i="44"/>
  <c r="BU34" i="44"/>
  <c r="BV34" i="44"/>
  <c r="BW34" i="44"/>
  <c r="BX34" i="44"/>
  <c r="BY34" i="44"/>
  <c r="BZ34" i="44"/>
  <c r="CA34" i="44"/>
  <c r="CB34" i="44"/>
  <c r="F20" i="44"/>
  <c r="F38" i="44"/>
  <c r="F10" i="44"/>
  <c r="F14" i="44"/>
  <c r="F24" i="44"/>
  <c r="F31" i="44"/>
  <c r="F34" i="44"/>
  <c r="F17" i="44"/>
  <c r="Y7" i="44" l="1"/>
  <c r="Z7" i="44"/>
  <c r="AA7" i="44"/>
  <c r="AB7" i="44"/>
  <c r="AC7" i="44"/>
  <c r="AD7" i="44"/>
  <c r="AE7" i="44"/>
  <c r="AF7" i="44"/>
  <c r="AG7" i="44"/>
  <c r="AH7" i="44"/>
  <c r="AI7" i="44"/>
  <c r="AJ7" i="44"/>
  <c r="AK7" i="44"/>
  <c r="AL7" i="44"/>
  <c r="AM7" i="44"/>
  <c r="AN7" i="44"/>
  <c r="AO7" i="44"/>
  <c r="AP7" i="44"/>
  <c r="AQ7" i="44"/>
  <c r="AR7" i="44"/>
  <c r="AS7" i="44"/>
  <c r="AT7" i="44"/>
  <c r="AU7" i="44"/>
  <c r="AV7" i="44"/>
  <c r="AW7" i="44"/>
  <c r="AX7" i="44"/>
  <c r="AY7" i="44"/>
  <c r="AZ7" i="44"/>
  <c r="BA7" i="44"/>
  <c r="BB7" i="44"/>
  <c r="BC7" i="44"/>
  <c r="BD7" i="44"/>
  <c r="BE7" i="44"/>
  <c r="BF7" i="44"/>
  <c r="BG7" i="44"/>
  <c r="BH7" i="44"/>
  <c r="BI7" i="44"/>
  <c r="BJ7" i="44"/>
  <c r="BK7" i="44"/>
  <c r="BL7" i="44"/>
  <c r="BM7" i="44"/>
  <c r="BN7" i="44"/>
  <c r="BO7" i="44"/>
  <c r="BP7" i="44"/>
  <c r="BQ7" i="44"/>
  <c r="BR7" i="44"/>
  <c r="BS7" i="44"/>
  <c r="BT7" i="44"/>
  <c r="BU7" i="44"/>
  <c r="BV7" i="44"/>
  <c r="BW7" i="44"/>
  <c r="BX7" i="44"/>
  <c r="BY7" i="44"/>
  <c r="BZ7" i="44"/>
  <c r="CA7" i="44"/>
  <c r="CB7" i="44"/>
  <c r="O7" i="44"/>
  <c r="P7" i="44"/>
  <c r="Q7" i="44"/>
  <c r="R7" i="44"/>
  <c r="S7" i="44"/>
  <c r="T7" i="44"/>
  <c r="U7" i="44"/>
  <c r="V7" i="44"/>
  <c r="W7" i="44"/>
  <c r="X7" i="44"/>
  <c r="G7" i="44"/>
  <c r="H7" i="44"/>
  <c r="I7" i="44"/>
  <c r="J7" i="44"/>
  <c r="K7" i="44"/>
  <c r="L7" i="44"/>
  <c r="M7" i="44"/>
  <c r="N7" i="44"/>
  <c r="F7" i="44"/>
  <c r="E17" i="44"/>
  <c r="E20" i="44"/>
  <c r="E38" i="44"/>
  <c r="E10" i="44"/>
  <c r="E14" i="44"/>
  <c r="E24" i="44"/>
  <c r="E31" i="44"/>
  <c r="E34" i="44"/>
  <c r="E7" i="44"/>
  <c r="CB33" i="44"/>
  <c r="CA33" i="44"/>
  <c r="BZ33" i="44"/>
  <c r="BY33" i="44"/>
  <c r="BX33" i="44"/>
  <c r="BW33" i="44"/>
  <c r="BV33" i="44"/>
  <c r="BU33" i="44"/>
  <c r="BT33" i="44"/>
  <c r="BS33" i="44"/>
  <c r="BR33" i="44"/>
  <c r="BQ33" i="44"/>
  <c r="BP33" i="44"/>
  <c r="BO33" i="44"/>
  <c r="BN33" i="44"/>
  <c r="BM33" i="44"/>
  <c r="BL33" i="44"/>
  <c r="BK33" i="44"/>
  <c r="BJ33" i="44"/>
  <c r="BI33" i="44"/>
  <c r="BH33" i="44"/>
  <c r="BG33" i="44"/>
  <c r="BF33" i="44"/>
  <c r="BE33" i="44"/>
  <c r="BD33" i="44"/>
  <c r="BC33" i="44"/>
  <c r="BB33" i="44"/>
  <c r="BA33" i="44"/>
  <c r="AZ33" i="44"/>
  <c r="AY33" i="44"/>
  <c r="AX33" i="44"/>
  <c r="AW33" i="44"/>
  <c r="AV33" i="44"/>
  <c r="AU33" i="44"/>
  <c r="AT33" i="44"/>
  <c r="AS33" i="44"/>
  <c r="AR33" i="44"/>
  <c r="AQ33" i="44"/>
  <c r="AP33" i="44"/>
  <c r="AO33" i="44"/>
  <c r="AN33" i="44"/>
  <c r="AM33" i="44"/>
  <c r="AL33" i="44"/>
  <c r="AK33" i="44"/>
  <c r="AJ33" i="44"/>
  <c r="AI33" i="44"/>
  <c r="AH33" i="44"/>
  <c r="AG33" i="44"/>
  <c r="AF33" i="44"/>
  <c r="AE33" i="44"/>
  <c r="AD33" i="44"/>
  <c r="AC33" i="44"/>
  <c r="AB33" i="44"/>
  <c r="AA33" i="44"/>
  <c r="Z33" i="44"/>
  <c r="Y33" i="44"/>
  <c r="X33" i="44"/>
  <c r="W33" i="44"/>
  <c r="V33" i="44"/>
  <c r="U33" i="44"/>
  <c r="T33" i="44"/>
  <c r="S33" i="44"/>
  <c r="R33" i="44"/>
  <c r="Q33" i="44"/>
  <c r="CB30" i="44"/>
  <c r="CA30" i="44"/>
  <c r="BZ30" i="44"/>
  <c r="BY30" i="44"/>
  <c r="BX30" i="44"/>
  <c r="BW30" i="44"/>
  <c r="BV30" i="44"/>
  <c r="BU30" i="44"/>
  <c r="BT30" i="44"/>
  <c r="BS30" i="44"/>
  <c r="BR30" i="44"/>
  <c r="BQ30" i="44"/>
  <c r="BP30" i="44"/>
  <c r="BO30" i="44"/>
  <c r="BN30" i="44"/>
  <c r="BM30" i="44"/>
  <c r="BL30" i="44"/>
  <c r="BK30" i="44"/>
  <c r="BJ30" i="44"/>
  <c r="BI30" i="44"/>
  <c r="BH30" i="44"/>
  <c r="BG30" i="44"/>
  <c r="BF30" i="44"/>
  <c r="BE30" i="44"/>
  <c r="BD30" i="44"/>
  <c r="BC30" i="44"/>
  <c r="BB30" i="44"/>
  <c r="BA30" i="44"/>
  <c r="AZ30" i="44"/>
  <c r="AY30" i="44"/>
  <c r="AX30" i="44"/>
  <c r="AW30" i="44"/>
  <c r="AV30" i="44"/>
  <c r="AU30" i="44"/>
  <c r="AT30" i="44"/>
  <c r="AS30" i="44"/>
  <c r="AR30" i="44"/>
  <c r="AQ30" i="44"/>
  <c r="AP30" i="44"/>
  <c r="AO30" i="44"/>
  <c r="AN30" i="44"/>
  <c r="AM30" i="44"/>
  <c r="AL30" i="44"/>
  <c r="AK30" i="44"/>
  <c r="AJ30" i="44"/>
  <c r="AI30" i="44"/>
  <c r="AH30" i="44"/>
  <c r="AG30" i="44"/>
  <c r="AF30" i="44"/>
  <c r="AE30" i="44"/>
  <c r="AD30" i="44"/>
  <c r="AC30" i="44"/>
  <c r="AB30" i="44"/>
  <c r="AA30" i="44"/>
  <c r="Z30" i="44"/>
  <c r="Y30" i="44"/>
  <c r="X30" i="44"/>
  <c r="W30" i="44"/>
  <c r="V30" i="44"/>
  <c r="U30" i="44"/>
  <c r="T30" i="44"/>
  <c r="S30" i="44"/>
  <c r="R30" i="44"/>
  <c r="Q30" i="44"/>
  <c r="P30" i="44"/>
  <c r="O30" i="44"/>
  <c r="N30" i="44"/>
  <c r="M30" i="44"/>
  <c r="L30" i="44"/>
  <c r="K30" i="44"/>
  <c r="J30" i="44"/>
  <c r="I30" i="44"/>
  <c r="H30" i="44"/>
  <c r="CB23" i="44"/>
  <c r="CA23" i="44"/>
  <c r="BZ23" i="44"/>
  <c r="BY23" i="44"/>
  <c r="BX23" i="44"/>
  <c r="BW23" i="44"/>
  <c r="BV23" i="44"/>
  <c r="BU23" i="44"/>
  <c r="BT23" i="44"/>
  <c r="BS23" i="44"/>
  <c r="BR23" i="44"/>
  <c r="BQ23" i="44"/>
  <c r="BP23" i="44"/>
  <c r="BO23" i="44"/>
  <c r="BN23" i="44"/>
  <c r="BM23" i="44"/>
  <c r="BL23" i="44"/>
  <c r="BK23" i="44"/>
  <c r="BJ23" i="44"/>
  <c r="BI23" i="44"/>
  <c r="BH23" i="44"/>
  <c r="BG23" i="44"/>
  <c r="BF23" i="44"/>
  <c r="BE23" i="44"/>
  <c r="BD23" i="44"/>
  <c r="BC23" i="44"/>
  <c r="BB23" i="44"/>
  <c r="BA23" i="44"/>
  <c r="AZ23" i="44"/>
  <c r="AY23" i="44"/>
  <c r="AX23" i="44"/>
  <c r="AW23" i="44"/>
  <c r="AV23" i="44"/>
  <c r="AU23" i="44"/>
  <c r="AT23" i="44"/>
  <c r="AS23" i="44"/>
  <c r="AR23" i="44"/>
  <c r="AQ23" i="44"/>
  <c r="AP23" i="44"/>
  <c r="AO23" i="44"/>
  <c r="AN23" i="44"/>
  <c r="AM23" i="44"/>
  <c r="AL23" i="44"/>
  <c r="AK23" i="44"/>
  <c r="AJ23" i="44"/>
  <c r="AI23" i="44"/>
  <c r="AH23" i="44"/>
  <c r="AG23" i="44"/>
  <c r="AF23" i="44"/>
  <c r="AE23" i="44"/>
  <c r="AD23" i="44"/>
  <c r="AC23" i="44"/>
  <c r="AB23" i="44"/>
  <c r="AA23" i="44"/>
  <c r="Z23" i="44"/>
  <c r="Y23" i="44"/>
  <c r="X23" i="44"/>
  <c r="W23" i="44"/>
  <c r="V23" i="44"/>
  <c r="U23" i="44"/>
  <c r="T23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CB13" i="44"/>
  <c r="CA13" i="44"/>
  <c r="BZ13" i="44"/>
  <c r="BY13" i="44"/>
  <c r="BX13" i="44"/>
  <c r="BW13" i="44"/>
  <c r="BV13" i="44"/>
  <c r="BU13" i="44"/>
  <c r="BT13" i="44"/>
  <c r="BS13" i="44"/>
  <c r="BR13" i="44"/>
  <c r="BQ13" i="44"/>
  <c r="BP13" i="44"/>
  <c r="BO13" i="44"/>
  <c r="BN13" i="44"/>
  <c r="BM13" i="44"/>
  <c r="BL13" i="44"/>
  <c r="BK13" i="44"/>
  <c r="BJ13" i="44"/>
  <c r="BI13" i="44"/>
  <c r="BH13" i="44"/>
  <c r="BG13" i="44"/>
  <c r="BF13" i="44"/>
  <c r="BE13" i="44"/>
  <c r="BD13" i="44"/>
  <c r="BC13" i="44"/>
  <c r="BB13" i="44"/>
  <c r="BA13" i="44"/>
  <c r="AZ13" i="44"/>
  <c r="AY13" i="44"/>
  <c r="AX13" i="44"/>
  <c r="AW13" i="44"/>
  <c r="AV13" i="44"/>
  <c r="AU13" i="44"/>
  <c r="AT13" i="44"/>
  <c r="AS13" i="44"/>
  <c r="AR13" i="44"/>
  <c r="AQ13" i="44"/>
  <c r="AP13" i="44"/>
  <c r="AO13" i="44"/>
  <c r="AN13" i="44"/>
  <c r="AM13" i="44"/>
  <c r="AL13" i="44"/>
  <c r="AK13" i="44"/>
  <c r="AJ13" i="44"/>
  <c r="AI13" i="44"/>
  <c r="AH13" i="44"/>
  <c r="AG13" i="44"/>
  <c r="AF13" i="44"/>
  <c r="AE13" i="44"/>
  <c r="AD13" i="44"/>
  <c r="AC13" i="44"/>
  <c r="AB13" i="44"/>
  <c r="AA13" i="44"/>
  <c r="Z13" i="44"/>
  <c r="Y13" i="44"/>
  <c r="X13" i="44"/>
  <c r="W13" i="44"/>
  <c r="V13" i="44"/>
  <c r="U13" i="44"/>
  <c r="T13" i="44"/>
  <c r="S13" i="44"/>
  <c r="R13" i="44"/>
  <c r="Q13" i="44"/>
  <c r="P13" i="44"/>
  <c r="O13" i="44"/>
  <c r="N13" i="44"/>
  <c r="M13" i="44"/>
  <c r="L13" i="44"/>
  <c r="K13" i="44"/>
  <c r="J13" i="44"/>
  <c r="I13" i="44"/>
  <c r="H13" i="44"/>
  <c r="G13" i="44"/>
  <c r="F13" i="44"/>
  <c r="CB9" i="44"/>
  <c r="CA9" i="44"/>
  <c r="BZ9" i="44"/>
  <c r="BY9" i="44"/>
  <c r="BX9" i="44"/>
  <c r="BW9" i="44"/>
  <c r="BV9" i="44"/>
  <c r="BU9" i="44"/>
  <c r="BT9" i="44"/>
  <c r="BS9" i="44"/>
  <c r="BR9" i="44"/>
  <c r="BQ9" i="44"/>
  <c r="BP9" i="44"/>
  <c r="BO9" i="44"/>
  <c r="BN9" i="44"/>
  <c r="BM9" i="44"/>
  <c r="BL9" i="44"/>
  <c r="BK9" i="44"/>
  <c r="BJ9" i="44"/>
  <c r="BI9" i="44"/>
  <c r="BH9" i="44"/>
  <c r="BG9" i="44"/>
  <c r="BF9" i="44"/>
  <c r="BE9" i="44"/>
  <c r="BD9" i="44"/>
  <c r="BC9" i="44"/>
  <c r="BB9" i="44"/>
  <c r="BA9" i="44"/>
  <c r="AZ9" i="44"/>
  <c r="AY9" i="44"/>
  <c r="AX9" i="44"/>
  <c r="AW9" i="44"/>
  <c r="AV9" i="44"/>
  <c r="AU9" i="44"/>
  <c r="AT9" i="44"/>
  <c r="AS9" i="44"/>
  <c r="AR9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D9" i="44"/>
  <c r="AC9" i="44"/>
  <c r="AB9" i="44"/>
  <c r="AA9" i="44"/>
  <c r="Z9" i="44"/>
  <c r="Y9" i="44"/>
  <c r="X9" i="44"/>
  <c r="W9" i="44"/>
  <c r="V9" i="44"/>
  <c r="U9" i="44"/>
  <c r="T9" i="44"/>
  <c r="S9" i="44"/>
  <c r="R9" i="44"/>
  <c r="Q9" i="44"/>
  <c r="CB37" i="44"/>
  <c r="CA37" i="44"/>
  <c r="BZ37" i="44"/>
  <c r="BY37" i="44"/>
  <c r="BX37" i="44"/>
  <c r="BW37" i="44"/>
  <c r="BV37" i="44"/>
  <c r="BU37" i="44"/>
  <c r="BT37" i="44"/>
  <c r="BS37" i="44"/>
  <c r="BR37" i="44"/>
  <c r="BQ37" i="44"/>
  <c r="BP37" i="44"/>
  <c r="BO37" i="44"/>
  <c r="BN37" i="44"/>
  <c r="BM37" i="44"/>
  <c r="BL37" i="44"/>
  <c r="BK37" i="44"/>
  <c r="BJ37" i="44"/>
  <c r="BI37" i="44"/>
  <c r="BH37" i="44"/>
  <c r="BG37" i="44"/>
  <c r="BF37" i="44"/>
  <c r="BE37" i="44"/>
  <c r="BD37" i="44"/>
  <c r="BC37" i="44"/>
  <c r="BB37" i="44"/>
  <c r="BA37" i="44"/>
  <c r="AZ37" i="44"/>
  <c r="AY37" i="44"/>
  <c r="AX37" i="44"/>
  <c r="AW37" i="44"/>
  <c r="AV37" i="44"/>
  <c r="AU37" i="44"/>
  <c r="AT37" i="44"/>
  <c r="AS37" i="44"/>
  <c r="AR37" i="44"/>
  <c r="AQ37" i="44"/>
  <c r="AP37" i="44"/>
  <c r="AO37" i="44"/>
  <c r="AN37" i="44"/>
  <c r="AM37" i="44"/>
  <c r="AL37" i="44"/>
  <c r="AK37" i="44"/>
  <c r="AJ37" i="44"/>
  <c r="AI37" i="44"/>
  <c r="AH37" i="44"/>
  <c r="AG37" i="44"/>
  <c r="AF37" i="44"/>
  <c r="AE37" i="44"/>
  <c r="AD37" i="44"/>
  <c r="AC37" i="44"/>
  <c r="AB37" i="44"/>
  <c r="AA37" i="44"/>
  <c r="Z37" i="44"/>
  <c r="Y37" i="44"/>
  <c r="X37" i="44"/>
  <c r="W37" i="44"/>
  <c r="V37" i="44"/>
  <c r="U37" i="44"/>
  <c r="T37" i="44"/>
  <c r="CB19" i="44"/>
  <c r="CA19" i="44"/>
  <c r="BZ19" i="44"/>
  <c r="BY19" i="44"/>
  <c r="BX19" i="44"/>
  <c r="BW19" i="44"/>
  <c r="BV19" i="44"/>
  <c r="BU19" i="44"/>
  <c r="BT19" i="44"/>
  <c r="BS19" i="44"/>
  <c r="BR19" i="44"/>
  <c r="BQ19" i="44"/>
  <c r="BP19" i="44"/>
  <c r="BO19" i="44"/>
  <c r="BN19" i="44"/>
  <c r="BM19" i="44"/>
  <c r="BL19" i="44"/>
  <c r="BK19" i="44"/>
  <c r="BJ19" i="44"/>
  <c r="BI19" i="44"/>
  <c r="BH19" i="44"/>
  <c r="BG19" i="44"/>
  <c r="BF19" i="44"/>
  <c r="BE19" i="44"/>
  <c r="BD19" i="44"/>
  <c r="BC19" i="44"/>
  <c r="BB19" i="44"/>
  <c r="BA19" i="44"/>
  <c r="AZ19" i="44"/>
  <c r="AY19" i="44"/>
  <c r="AX19" i="44"/>
  <c r="AW19" i="44"/>
  <c r="AV19" i="44"/>
  <c r="AU19" i="44"/>
  <c r="AT19" i="44"/>
  <c r="AS19" i="44"/>
  <c r="AR19" i="44"/>
  <c r="AQ19" i="44"/>
  <c r="AP19" i="44"/>
  <c r="AO19" i="44"/>
  <c r="AN19" i="44"/>
  <c r="AM19" i="44"/>
  <c r="AL19" i="44"/>
  <c r="AK19" i="44"/>
  <c r="AJ19" i="44"/>
  <c r="AI19" i="44"/>
  <c r="AH19" i="44"/>
  <c r="AG19" i="44"/>
  <c r="AF19" i="44"/>
  <c r="AE19" i="44"/>
  <c r="AD19" i="44"/>
  <c r="AC19" i="44"/>
  <c r="AB19" i="44"/>
  <c r="AA19" i="44"/>
  <c r="Z19" i="44"/>
  <c r="Y19" i="44"/>
  <c r="X19" i="44"/>
  <c r="W19" i="44"/>
  <c r="V19" i="44"/>
  <c r="U19" i="44"/>
  <c r="T19" i="44"/>
  <c r="S19" i="44"/>
  <c r="R19" i="44"/>
  <c r="Q19" i="44"/>
  <c r="P19" i="44"/>
  <c r="O19" i="44"/>
  <c r="N19" i="44"/>
  <c r="M19" i="44"/>
  <c r="L19" i="44"/>
  <c r="K19" i="44"/>
  <c r="J19" i="44"/>
  <c r="I19" i="44"/>
  <c r="CB16" i="44"/>
  <c r="CA16" i="44"/>
  <c r="BZ16" i="44"/>
  <c r="BY16" i="44"/>
  <c r="BX16" i="44"/>
  <c r="BW16" i="44"/>
  <c r="BV16" i="44"/>
  <c r="BU16" i="44"/>
  <c r="BT16" i="44"/>
  <c r="BS16" i="44"/>
  <c r="BR16" i="44"/>
  <c r="BQ16" i="44"/>
  <c r="BP16" i="44"/>
  <c r="BO16" i="44"/>
  <c r="BN16" i="44"/>
  <c r="BM16" i="44"/>
  <c r="BL16" i="44"/>
  <c r="BK16" i="44"/>
  <c r="BJ16" i="44"/>
  <c r="BI16" i="44"/>
  <c r="BH16" i="44"/>
  <c r="BG16" i="44"/>
  <c r="BF16" i="44"/>
  <c r="BE16" i="44"/>
  <c r="BD16" i="44"/>
  <c r="BC16" i="44"/>
  <c r="BB16" i="44"/>
  <c r="BA16" i="44"/>
  <c r="AZ16" i="44"/>
  <c r="AY16" i="44"/>
  <c r="AX16" i="44"/>
  <c r="AW16" i="44"/>
  <c r="AV16" i="44"/>
  <c r="AU16" i="44"/>
  <c r="AT16" i="44"/>
  <c r="AS16" i="44"/>
  <c r="AR16" i="44"/>
  <c r="AQ16" i="44"/>
  <c r="AP16" i="44"/>
  <c r="AO16" i="44"/>
  <c r="AN16" i="44"/>
  <c r="AM16" i="44"/>
  <c r="AL16" i="44"/>
  <c r="AK16" i="44"/>
  <c r="AJ16" i="44"/>
  <c r="AI16" i="44"/>
  <c r="AH16" i="44"/>
  <c r="AG16" i="44"/>
  <c r="AF16" i="44"/>
  <c r="AE16" i="44"/>
  <c r="AD16" i="44"/>
  <c r="AC16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J16" i="44"/>
  <c r="I16" i="44"/>
  <c r="H16" i="44"/>
  <c r="G16" i="44"/>
  <c r="CB6" i="44"/>
  <c r="CA6" i="44"/>
  <c r="BZ6" i="44"/>
  <c r="BY6" i="44"/>
  <c r="BX6" i="44"/>
  <c r="BW6" i="44"/>
  <c r="BV6" i="44"/>
  <c r="BU6" i="44"/>
  <c r="BT6" i="44"/>
  <c r="BS6" i="44"/>
  <c r="BR6" i="44"/>
  <c r="BQ6" i="44"/>
  <c r="BP6" i="44"/>
  <c r="BO6" i="44"/>
  <c r="BN6" i="44"/>
  <c r="BM6" i="44"/>
  <c r="BL6" i="44"/>
  <c r="BK6" i="44"/>
  <c r="BJ6" i="44"/>
  <c r="BI6" i="44"/>
  <c r="BH6" i="44"/>
  <c r="BG6" i="44"/>
  <c r="BF6" i="44"/>
  <c r="BE6" i="44"/>
  <c r="BD6" i="44"/>
  <c r="BC6" i="44"/>
  <c r="BB6" i="44"/>
  <c r="BA6" i="44"/>
  <c r="AZ6" i="44"/>
  <c r="AY6" i="44"/>
  <c r="AX6" i="44"/>
  <c r="AW6" i="44"/>
  <c r="AV6" i="44"/>
  <c r="AU6" i="44"/>
  <c r="AT6" i="44"/>
  <c r="AS6" i="44"/>
  <c r="AR6" i="44"/>
  <c r="AQ6" i="44"/>
  <c r="AP6" i="44"/>
  <c r="AO6" i="44"/>
  <c r="AN6" i="44"/>
  <c r="AM6" i="44"/>
  <c r="AL6" i="44"/>
  <c r="AK6" i="44"/>
  <c r="AJ6" i="44"/>
  <c r="AI6" i="44"/>
  <c r="AH6" i="44"/>
  <c r="AG6" i="44"/>
  <c r="AF6" i="44"/>
  <c r="AE6" i="44"/>
  <c r="AD6" i="44"/>
  <c r="AC6" i="44"/>
  <c r="AB6" i="44"/>
  <c r="AA6" i="44"/>
  <c r="Z6" i="44"/>
  <c r="Y6" i="44"/>
  <c r="X6" i="44"/>
  <c r="W6" i="44"/>
  <c r="V6" i="44"/>
  <c r="U6" i="44"/>
  <c r="T6" i="44"/>
  <c r="S6" i="44"/>
  <c r="CB25" i="44"/>
  <c r="CA25" i="44"/>
  <c r="BZ25" i="44"/>
  <c r="BY25" i="44"/>
  <c r="BX25" i="44"/>
  <c r="BW25" i="44"/>
  <c r="BV25" i="44"/>
  <c r="BU25" i="44"/>
  <c r="BT25" i="44"/>
  <c r="BS25" i="44"/>
  <c r="BR25" i="44"/>
  <c r="BQ25" i="44"/>
  <c r="BP25" i="44"/>
  <c r="BO25" i="44"/>
  <c r="BN25" i="44"/>
  <c r="BM25" i="44"/>
  <c r="BL25" i="44"/>
  <c r="BK25" i="44"/>
  <c r="BJ25" i="44"/>
  <c r="BI25" i="44"/>
  <c r="BH25" i="44"/>
  <c r="BG25" i="44"/>
  <c r="BF25" i="44"/>
  <c r="BE25" i="44"/>
  <c r="BD25" i="44"/>
  <c r="BC25" i="44"/>
  <c r="BB25" i="44"/>
  <c r="BA25" i="44"/>
  <c r="AZ25" i="44"/>
  <c r="AY25" i="44"/>
  <c r="AX25" i="44"/>
  <c r="AW25" i="44"/>
  <c r="AV25" i="44"/>
  <c r="AU25" i="44"/>
  <c r="AT25" i="44"/>
  <c r="AS25" i="44"/>
  <c r="AR25" i="44"/>
  <c r="AQ25" i="44"/>
  <c r="AP25" i="44"/>
  <c r="AO25" i="44"/>
  <c r="AN25" i="44"/>
  <c r="AM25" i="44"/>
  <c r="AL25" i="44"/>
  <c r="AK25" i="44"/>
  <c r="AJ25" i="44"/>
  <c r="AI25" i="44"/>
  <c r="AH25" i="44"/>
  <c r="AG25" i="44"/>
  <c r="AF25" i="44"/>
  <c r="AE25" i="44"/>
  <c r="AD25" i="44"/>
  <c r="AC25" i="44"/>
  <c r="AB25" i="44"/>
  <c r="AA25" i="44"/>
  <c r="Z25" i="44"/>
  <c r="Y25" i="44"/>
  <c r="X25" i="44"/>
  <c r="W25" i="44"/>
  <c r="V25" i="44"/>
  <c r="U25" i="44"/>
  <c r="T25" i="44"/>
  <c r="S25" i="44"/>
  <c r="R25" i="44"/>
  <c r="Q25" i="44"/>
  <c r="P25" i="44"/>
  <c r="O25" i="44"/>
  <c r="N25" i="44"/>
  <c r="M25" i="44"/>
  <c r="L25" i="44"/>
  <c r="K25" i="44"/>
  <c r="J25" i="44"/>
  <c r="I25" i="44"/>
  <c r="H25" i="44"/>
  <c r="G25" i="44"/>
  <c r="F25" i="44"/>
  <c r="E25" i="44"/>
  <c r="F3" i="44"/>
  <c r="G3" i="44" s="1"/>
  <c r="H3" i="44" s="1"/>
  <c r="I3" i="44" s="1"/>
  <c r="J3" i="44" s="1"/>
  <c r="K3" i="44" s="1"/>
  <c r="L3" i="44" s="1"/>
  <c r="M3" i="44" s="1"/>
  <c r="N3" i="44" s="1"/>
  <c r="O3" i="44" s="1"/>
  <c r="P3" i="44" s="1"/>
  <c r="Q3" i="44" s="1"/>
  <c r="R3" i="44" s="1"/>
  <c r="S3" i="44" s="1"/>
  <c r="T3" i="44" s="1"/>
  <c r="U3" i="44" s="1"/>
  <c r="V3" i="44" s="1"/>
  <c r="W3" i="44" s="1"/>
  <c r="X3" i="44" s="1"/>
  <c r="Y3" i="44" s="1"/>
  <c r="Z3" i="44" s="1"/>
  <c r="AA3" i="44" s="1"/>
  <c r="AB3" i="44" s="1"/>
  <c r="AC3" i="44" s="1"/>
  <c r="AD3" i="44" s="1"/>
  <c r="AE3" i="44" s="1"/>
  <c r="AF3" i="44" s="1"/>
  <c r="AG3" i="44" s="1"/>
  <c r="AH3" i="44" s="1"/>
  <c r="AI3" i="44" s="1"/>
  <c r="AJ3" i="44" s="1"/>
  <c r="AK3" i="44" s="1"/>
  <c r="AL3" i="44" s="1"/>
  <c r="AM3" i="44" s="1"/>
  <c r="AN3" i="44" s="1"/>
  <c r="AO3" i="44" s="1"/>
  <c r="AP3" i="44" s="1"/>
  <c r="AQ3" i="44" s="1"/>
  <c r="AR3" i="44" s="1"/>
  <c r="AS3" i="44" s="1"/>
  <c r="AT3" i="44" s="1"/>
  <c r="AU3" i="44" s="1"/>
  <c r="AV3" i="44" s="1"/>
  <c r="AW3" i="44" s="1"/>
  <c r="AX3" i="44" s="1"/>
  <c r="AY3" i="44" s="1"/>
  <c r="AZ3" i="44" s="1"/>
  <c r="BA3" i="44" s="1"/>
  <c r="BB3" i="44" s="1"/>
  <c r="BC3" i="44" s="1"/>
  <c r="BD3" i="44" s="1"/>
  <c r="BE3" i="44" s="1"/>
  <c r="BF3" i="44" s="1"/>
  <c r="BG3" i="44" s="1"/>
  <c r="BH3" i="44" s="1"/>
  <c r="BI3" i="44" s="1"/>
  <c r="BJ3" i="44" s="1"/>
  <c r="BK3" i="44" s="1"/>
  <c r="BL3" i="44" s="1"/>
  <c r="BM3" i="44" s="1"/>
  <c r="BN3" i="44" s="1"/>
  <c r="BO3" i="44" s="1"/>
  <c r="BP3" i="44" s="1"/>
  <c r="BQ3" i="44" s="1"/>
  <c r="BR3" i="44" s="1"/>
  <c r="BS3" i="44" s="1"/>
  <c r="BT3" i="44" s="1"/>
  <c r="BU3" i="44" s="1"/>
  <c r="BV3" i="44" s="1"/>
  <c r="BW3" i="44" s="1"/>
  <c r="BX3" i="44" s="1"/>
  <c r="BY3" i="44" s="1"/>
  <c r="BZ3" i="44" s="1"/>
  <c r="CA3" i="44" s="1"/>
  <c r="CB3" i="44" s="1"/>
  <c r="AN1" i="44"/>
  <c r="AO1" i="44" s="1"/>
  <c r="AP1" i="44" s="1"/>
  <c r="AQ1" i="44" s="1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BF1" i="44" s="1"/>
  <c r="BG1" i="44" s="1"/>
  <c r="BH1" i="44" s="1"/>
  <c r="BI1" i="44" s="1"/>
  <c r="BJ1" i="44" s="1"/>
  <c r="BK1" i="44" s="1"/>
  <c r="BL1" i="44" s="1"/>
  <c r="BM1" i="44" s="1"/>
  <c r="BN1" i="44" s="1"/>
  <c r="BO1" i="44" s="1"/>
  <c r="BP1" i="44" s="1"/>
  <c r="BQ1" i="44" s="1"/>
  <c r="BR1" i="44" s="1"/>
  <c r="BS1" i="44" s="1"/>
  <c r="BT1" i="44" s="1"/>
  <c r="BU1" i="44" s="1"/>
  <c r="BV1" i="44" s="1"/>
  <c r="BW1" i="44" s="1"/>
  <c r="BX1" i="44" s="1"/>
  <c r="BY1" i="44" s="1"/>
  <c r="BZ1" i="44" s="1"/>
  <c r="CA1" i="44" s="1"/>
  <c r="CB1" i="44" s="1"/>
  <c r="I26" i="44" l="1"/>
  <c r="M26" i="44"/>
  <c r="U27" i="44"/>
  <c r="U26" i="44"/>
  <c r="AC27" i="44"/>
  <c r="AC26" i="44"/>
  <c r="AK27" i="44"/>
  <c r="AK26" i="44"/>
  <c r="AS27" i="44"/>
  <c r="AS26" i="44"/>
  <c r="BA27" i="44"/>
  <c r="BA26" i="44"/>
  <c r="BI27" i="44"/>
  <c r="BI26" i="44"/>
  <c r="BQ27" i="44"/>
  <c r="BQ26" i="44"/>
  <c r="BY27" i="44"/>
  <c r="BY26" i="44"/>
  <c r="J26" i="44"/>
  <c r="R27" i="44"/>
  <c r="R26" i="44"/>
  <c r="Z27" i="44"/>
  <c r="Z26" i="44"/>
  <c r="AH27" i="44"/>
  <c r="AH26" i="44"/>
  <c r="AP27" i="44"/>
  <c r="AP26" i="44"/>
  <c r="BB27" i="44"/>
  <c r="BB26" i="44"/>
  <c r="BJ27" i="44"/>
  <c r="BJ26" i="44"/>
  <c r="BR27" i="44"/>
  <c r="BR26" i="44"/>
  <c r="BV27" i="44"/>
  <c r="BV26" i="44"/>
  <c r="G26" i="44"/>
  <c r="K26" i="44"/>
  <c r="O26" i="44"/>
  <c r="S27" i="44"/>
  <c r="S26" i="44"/>
  <c r="W27" i="44"/>
  <c r="W26" i="44"/>
  <c r="AA27" i="44"/>
  <c r="AA26" i="44"/>
  <c r="AE27" i="44"/>
  <c r="AE26" i="44"/>
  <c r="AI27" i="44"/>
  <c r="AI26" i="44"/>
  <c r="AM27" i="44"/>
  <c r="AM26" i="44"/>
  <c r="AQ27" i="44"/>
  <c r="AQ26" i="44"/>
  <c r="AU27" i="44"/>
  <c r="AU26" i="44"/>
  <c r="AY27" i="44"/>
  <c r="AY26" i="44"/>
  <c r="BC27" i="44"/>
  <c r="BC26" i="44"/>
  <c r="BG27" i="44"/>
  <c r="BG26" i="44"/>
  <c r="BK27" i="44"/>
  <c r="BK26" i="44"/>
  <c r="BO27" i="44"/>
  <c r="BO26" i="44"/>
  <c r="BS27" i="44"/>
  <c r="BS26" i="44"/>
  <c r="BW27" i="44"/>
  <c r="BW26" i="44"/>
  <c r="CA27" i="44"/>
  <c r="CA26" i="44"/>
  <c r="Q27" i="44"/>
  <c r="Q26" i="44"/>
  <c r="Y27" i="44"/>
  <c r="Y26" i="44"/>
  <c r="AG27" i="44"/>
  <c r="AG26" i="44"/>
  <c r="AO27" i="44"/>
  <c r="AO26" i="44"/>
  <c r="AW27" i="44"/>
  <c r="AW26" i="44"/>
  <c r="BE27" i="44"/>
  <c r="BE26" i="44"/>
  <c r="BM27" i="44"/>
  <c r="BM26" i="44"/>
  <c r="BU27" i="44"/>
  <c r="BU26" i="44"/>
  <c r="F26" i="44"/>
  <c r="N26" i="44"/>
  <c r="V27" i="44"/>
  <c r="V26" i="44"/>
  <c r="AD27" i="44"/>
  <c r="AD26" i="44"/>
  <c r="AL27" i="44"/>
  <c r="AL26" i="44"/>
  <c r="AT27" i="44"/>
  <c r="AT26" i="44"/>
  <c r="AX27" i="44"/>
  <c r="AX26" i="44"/>
  <c r="BF27" i="44"/>
  <c r="BF26" i="44"/>
  <c r="BN27" i="44"/>
  <c r="BN26" i="44"/>
  <c r="BZ27" i="44"/>
  <c r="BZ26" i="44"/>
  <c r="H26" i="44"/>
  <c r="L26" i="44"/>
  <c r="P27" i="44"/>
  <c r="P26" i="44"/>
  <c r="T27" i="44"/>
  <c r="T26" i="44"/>
  <c r="X27" i="44"/>
  <c r="X26" i="44"/>
  <c r="AB27" i="44"/>
  <c r="AB26" i="44"/>
  <c r="AF27" i="44"/>
  <c r="AF26" i="44"/>
  <c r="AJ27" i="44"/>
  <c r="AJ26" i="44"/>
  <c r="AN27" i="44"/>
  <c r="AN26" i="44"/>
  <c r="AR27" i="44"/>
  <c r="AR26" i="44"/>
  <c r="AV27" i="44"/>
  <c r="AV26" i="44"/>
  <c r="AZ27" i="44"/>
  <c r="AZ26" i="44"/>
  <c r="BD27" i="44"/>
  <c r="BD26" i="44"/>
  <c r="BH27" i="44"/>
  <c r="BH26" i="44"/>
  <c r="BL27" i="44"/>
  <c r="BL26" i="44"/>
  <c r="BP27" i="44"/>
  <c r="BP26" i="44"/>
  <c r="BT27" i="44"/>
  <c r="BT26" i="44"/>
  <c r="BX27" i="44"/>
  <c r="BX26" i="44"/>
  <c r="CB27" i="44"/>
  <c r="CB26" i="44"/>
  <c r="A66" i="38"/>
  <c r="A67" i="38"/>
  <c r="A68" i="38"/>
  <c r="A69" i="38"/>
  <c r="A70" i="38"/>
  <c r="A71" i="38"/>
  <c r="A72" i="38"/>
  <c r="A73" i="38"/>
  <c r="A74" i="38"/>
  <c r="A75" i="38"/>
  <c r="A76" i="38"/>
  <c r="A77" i="38"/>
  <c r="A78" i="38"/>
  <c r="A79" i="38"/>
  <c r="A80" i="38"/>
  <c r="A3" i="38"/>
  <c r="A4" i="38"/>
  <c r="A5" i="38"/>
  <c r="A6" i="38"/>
  <c r="A7" i="38"/>
  <c r="A8" i="38"/>
  <c r="A9" i="38"/>
  <c r="A10" i="38"/>
  <c r="A11" i="38"/>
  <c r="A12" i="38"/>
  <c r="A13" i="38"/>
  <c r="A14" i="38"/>
  <c r="A15" i="38"/>
  <c r="A16" i="38"/>
  <c r="A17" i="38"/>
  <c r="A18" i="38"/>
  <c r="A19" i="38"/>
  <c r="A20" i="38"/>
  <c r="A21" i="38"/>
  <c r="A22" i="38"/>
  <c r="A23" i="38"/>
  <c r="A24" i="38"/>
  <c r="A25" i="38"/>
  <c r="A26" i="38"/>
  <c r="A27" i="38"/>
  <c r="A28" i="38"/>
  <c r="A29" i="38"/>
  <c r="A30" i="38"/>
  <c r="A31" i="38"/>
  <c r="A32" i="38"/>
  <c r="A33" i="38"/>
  <c r="A34" i="38"/>
  <c r="A35" i="38"/>
  <c r="A36" i="38"/>
  <c r="A37" i="38"/>
  <c r="A38" i="38"/>
  <c r="A39" i="38"/>
  <c r="A40" i="38"/>
  <c r="A41" i="38"/>
  <c r="A42" i="38"/>
  <c r="A43" i="38"/>
  <c r="A44" i="38"/>
  <c r="A45" i="38"/>
  <c r="A46" i="38"/>
  <c r="A47" i="38"/>
  <c r="A48" i="38"/>
  <c r="A49" i="38"/>
  <c r="A50" i="38"/>
  <c r="A51" i="38"/>
  <c r="A52" i="38"/>
  <c r="A53" i="38"/>
  <c r="A54" i="38"/>
  <c r="A55" i="38"/>
  <c r="A56" i="38"/>
  <c r="A57" i="38"/>
  <c r="A58" i="38"/>
  <c r="A59" i="38"/>
  <c r="A60" i="38"/>
  <c r="A61" i="38"/>
  <c r="A62" i="38"/>
  <c r="A63" i="38"/>
  <c r="A64" i="38"/>
  <c r="A65" i="38"/>
  <c r="A2" i="38"/>
  <c r="T65" i="4" l="1"/>
  <c r="U68" i="4" l="1"/>
  <c r="W66" i="4"/>
  <c r="U67" i="4"/>
  <c r="W65" i="4"/>
  <c r="U65" i="4"/>
  <c r="T6" i="6" l="1"/>
  <c r="R6" i="6"/>
  <c r="S6" i="6"/>
  <c r="T5" i="6"/>
  <c r="S5" i="6"/>
  <c r="R5" i="6"/>
  <c r="T4" i="6"/>
  <c r="S4" i="6"/>
  <c r="R4" i="6"/>
  <c r="O9" i="6"/>
  <c r="O10" i="6"/>
  <c r="O8" i="6"/>
  <c r="M9" i="6"/>
  <c r="M10" i="6"/>
  <c r="M8" i="6"/>
  <c r="K9" i="6"/>
  <c r="K10" i="6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K5" i="6" l="1"/>
  <c r="K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F1" authorId="0" shapeId="0" xr:uid="{D4AE6FE4-944B-464E-9951-7042EDFB7183}">
      <text>
        <r>
          <rPr>
            <sz val="11"/>
            <color rgb="FF000000"/>
            <rFont val="Calibri"/>
            <family val="2"/>
          </rPr>
          <t>Dados retificados do relatório 54 ao 60 devido a problema de contagem na DGS
======</t>
        </r>
      </text>
    </comment>
    <comment ref="BM5" authorId="0" shapeId="0" xr:uid="{1E474A17-C284-BE40-A0DD-465C62F26A4B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  <comment ref="BM12" authorId="0" shapeId="0" xr:uid="{04C7B64F-85C7-3A48-B521-59CA6C30979C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</commentList>
</comments>
</file>

<file path=xl/sharedStrings.xml><?xml version="1.0" encoding="utf-8"?>
<sst xmlns="http://schemas.openxmlformats.org/spreadsheetml/2006/main" count="258" uniqueCount="123">
  <si>
    <t>NORTE</t>
  </si>
  <si>
    <t>SUL</t>
  </si>
  <si>
    <t>CENTRO</t>
  </si>
  <si>
    <t>ALENTEJO</t>
  </si>
  <si>
    <t>ALGARVE</t>
  </si>
  <si>
    <t>MADEIRA</t>
  </si>
  <si>
    <t>AÇORES</t>
  </si>
  <si>
    <t>DATA</t>
  </si>
  <si>
    <t>DIA</t>
  </si>
  <si>
    <t>C</t>
  </si>
  <si>
    <t>O</t>
  </si>
  <si>
    <t>REGIÕES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</si>
  <si>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</si>
  <si>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</si>
  <si>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</si>
  <si>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</si>
  <si>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</si>
  <si>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</si>
  <si>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</si>
  <si>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</si>
  <si>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</si>
  <si>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</si>
  <si>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</si>
  <si>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</si>
  <si>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</si>
  <si>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</si>
  <si>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</si>
  <si>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</si>
  <si>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</si>
  <si>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</si>
  <si>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</si>
  <si>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</si>
  <si>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</si>
  <si>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</si>
  <si>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</si>
  <si>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</si>
  <si>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</si>
  <si>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</si>
  <si>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</si>
  <si>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</si>
  <si>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</si>
  <si>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</si>
  <si>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</si>
  <si>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</si>
  <si>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</si>
  <si>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</si>
  <si>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</si>
  <si>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</si>
  <si>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</si>
  <si>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</si>
  <si>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</si>
  <si>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</si>
  <si>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</si>
  <si>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</si>
  <si>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</si>
  <si>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</si>
  <si>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</si>
  <si>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</si>
  <si>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</si>
  <si>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Portugal/Madeira/Acores</t>
  </si>
  <si>
    <t>n</t>
  </si>
  <si>
    <t>Index</t>
  </si>
  <si>
    <t>tstart</t>
  </si>
  <si>
    <t>OBS</t>
  </si>
  <si>
    <t>### R_e calculation - Uncertainty method</t>
  </si>
  <si>
    <t>### Serial Interval</t>
  </si>
  <si>
    <t>### -- mean 4.7 (95% CrI: 3.7, 6.0)</t>
  </si>
  <si>
    <t>### -- sd 2.9 (95% CrI: 1.9, 4.9)</t>
  </si>
  <si>
    <t xml:space="preserve">assuming an uncertain serial interval with a mean of 4.7 days (95% CrI: 3.7, 6.0) </t>
  </si>
  <si>
    <t>standard deviation of 2.9 days (95% CrI: 1.9, 4.9) [7].</t>
  </si>
  <si>
    <t>doubling time were made with a 7-day sliding window by iteratively fitting an exponential regression model.</t>
  </si>
  <si>
    <t>2h</t>
  </si>
  <si>
    <t>4 '</t>
  </si>
  <si>
    <t>57 ""</t>
  </si>
  <si>
    <t>upper</t>
  </si>
  <si>
    <t>mean</t>
  </si>
  <si>
    <t>lower</t>
  </si>
  <si>
    <t>Calculus Day</t>
  </si>
  <si>
    <t>NA</t>
  </si>
  <si>
    <t>confirmados_var</t>
  </si>
  <si>
    <t>Reffect</t>
  </si>
  <si>
    <t>Rlow</t>
  </si>
  <si>
    <t>Rhigh</t>
  </si>
  <si>
    <t>day-7</t>
  </si>
  <si>
    <t>day-5</t>
  </si>
  <si>
    <t>tend2</t>
  </si>
  <si>
    <t>tend1</t>
  </si>
  <si>
    <t xml:space="preserve"> </t>
  </si>
  <si>
    <t>DT</t>
  </si>
  <si>
    <t>WK</t>
  </si>
  <si>
    <t>RPT</t>
  </si>
  <si>
    <t>∑ N.CONF.</t>
  </si>
  <si>
    <t xml:space="preserve">Δ (n) </t>
  </si>
  <si>
    <t>Δ (%)</t>
  </si>
  <si>
    <t>∑ SUSP.</t>
  </si>
  <si>
    <t>Δ AG.RES.</t>
  </si>
  <si>
    <t>Δ VIG.</t>
  </si>
  <si>
    <t>∑ REC.</t>
  </si>
  <si>
    <t>Δ ACT.</t>
  </si>
  <si>
    <t>∑ CONF.</t>
  </si>
  <si>
    <t>∑ OB.</t>
  </si>
  <si>
    <t>Δ U.C.I.</t>
  </si>
  <si>
    <t>Δ HOSP.</t>
  </si>
  <si>
    <t>Estimate</t>
  </si>
  <si>
    <t>New confirmed cases by infection date</t>
  </si>
  <si>
    <t>252 (212 – 288)</t>
  </si>
  <si>
    <t>Expected change in daily cases</t>
  </si>
  <si>
    <t>Unsure</t>
  </si>
  <si>
    <t>Effective reproduction no.</t>
  </si>
  <si>
    <t>1 (0.9 – 1.1)</t>
  </si>
  <si>
    <t>Doubling/halving time (days)</t>
  </si>
  <si>
    <t>810 (25 – -28)</t>
  </si>
  <si>
    <t>Adjusted R-squared</t>
  </si>
  <si>
    <t>0.15 (8e-14 – 0.39)</t>
  </si>
  <si>
    <t>19.05.2020</t>
  </si>
  <si>
    <t>242 (203 – 287)</t>
  </si>
  <si>
    <t>-34 (45 – -12)</t>
  </si>
  <si>
    <t>0.36 (-2.1e-14 – 0.73)</t>
  </si>
  <si>
    <t>20.05.2020</t>
  </si>
  <si>
    <t>dates</t>
  </si>
  <si>
    <t>lwr.Rt</t>
  </si>
  <si>
    <t>Rt</t>
  </si>
  <si>
    <t>upr .Co rr.Rt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</si>
</sst>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Verdana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i/>
      <strike/>
      <sz val="12"/>
      <color theme="1"/>
      <name val="Calibri"/>
      <family val="2"/>
      <scheme val="minor"/>
    </font>
    <font>
      <sz val="11"/>
      <name val="Calibri"/>
      <family val="2"/>
    </font>
    <font>
      <b/>
      <sz val="11"/>
      <color rgb="FF000000"/>
      <name val="DejaVu Sans"/>
    </font>
    <font>
      <sz val="11"/>
      <color rgb="FF000000"/>
      <name val="DejaVu Sans"/>
    </font>
    <font>
      <sz val="13.2"/>
      <color rgb="FF333333"/>
      <name val="Helvetica Neue"/>
      <family val="2"/>
    </font>
    <font>
      <i/>
      <sz val="11"/>
      <color rgb="FFB0B0B0"/>
      <name val="DejaVu Sans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 (Body)"/>
    </font>
    <font>
      <sz val="14"/>
      <color rgb="FF000000"/>
      <name val="Calibri (Body)"/>
    </font>
    <font>
      <sz val="14"/>
      <color theme="1"/>
      <name val="Calibri (Body)"/>
    </font>
    <font>
      <b/>
      <sz val="14"/>
      <color theme="0"/>
      <name val="Calibri (Body)"/>
    </font>
    <font>
      <i/>
      <sz val="17"/>
      <color theme="1"/>
      <name val="Helvetica Neue"/>
      <family val="2"/>
    </font>
    <font>
      <b/>
      <sz val="15"/>
      <color theme="1"/>
      <name val="Helvetica Neue"/>
      <family val="2"/>
    </font>
    <font>
      <sz val="15"/>
      <color theme="1"/>
      <name val="Helvetica Neue"/>
      <family val="2"/>
    </font>
    <font>
      <sz val="36"/>
      <color theme="1"/>
      <name val="Helvetica Neue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theme="1"/>
      </bottom>
      <diagonal/>
    </border>
    <border>
      <left style="medium">
        <color indexed="64"/>
      </left>
      <right style="thin">
        <color indexed="64"/>
      </right>
      <top/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13" fillId="0" borderId="0"/>
  </cellStyleXfs>
  <cellXfs count="91">
    <xf numFmtId="0" fontId="0" fillId="0" borderId="0" xfId="0"/>
    <xf numFmtId="0" fontId="0" fillId="0" borderId="0" xfId="0" applyAlignment="1">
      <alignment horizontal="center" vertical="center" wrapText="1"/>
    </xf>
    <xf numFmtId="14" fontId="1" fillId="2" borderId="2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4" fontId="1" fillId="2" borderId="3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4" fontId="1" fillId="2" borderId="7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14" fontId="4" fillId="0" borderId="0" xfId="0" applyNumberFormat="1" applyFont="1" applyAlignment="1">
      <alignment wrapText="1"/>
    </xf>
    <xf numFmtId="14" fontId="5" fillId="0" borderId="0" xfId="0" applyNumberFormat="1" applyFont="1" applyAlignment="1">
      <alignment wrapText="1"/>
    </xf>
    <xf numFmtId="0" fontId="5" fillId="5" borderId="0" xfId="0" applyFont="1" applyFill="1" applyAlignment="1">
      <alignment wrapText="1"/>
    </xf>
    <xf numFmtId="0" fontId="4" fillId="5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/>
    <xf numFmtId="1" fontId="1" fillId="2" borderId="8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0" borderId="17" xfId="0" applyFont="1" applyFill="1" applyBorder="1" applyAlignment="1">
      <alignment horizontal="center" vertical="center" wrapText="1"/>
    </xf>
    <xf numFmtId="14" fontId="0" fillId="0" borderId="0" xfId="0" applyNumberFormat="1"/>
    <xf numFmtId="0" fontId="9" fillId="0" borderId="0" xfId="0" applyFont="1"/>
    <xf numFmtId="0" fontId="10" fillId="0" borderId="0" xfId="0" applyFont="1"/>
    <xf numFmtId="14" fontId="10" fillId="0" borderId="0" xfId="0" applyNumberFormat="1" applyFont="1"/>
    <xf numFmtId="0" fontId="11" fillId="0" borderId="0" xfId="0" applyFont="1"/>
    <xf numFmtId="0" fontId="0" fillId="3" borderId="6" xfId="0" applyFill="1" applyBorder="1" applyAlignment="1">
      <alignment horizontal="center" vertical="center" wrapText="1"/>
    </xf>
    <xf numFmtId="0" fontId="12" fillId="0" borderId="0" xfId="0" applyFont="1"/>
    <xf numFmtId="0" fontId="13" fillId="0" borderId="0" xfId="5"/>
    <xf numFmtId="0" fontId="13" fillId="0" borderId="9" xfId="5" applyBorder="1"/>
    <xf numFmtId="0" fontId="13" fillId="2" borderId="9" xfId="5" applyFill="1" applyBorder="1"/>
    <xf numFmtId="0" fontId="13" fillId="0" borderId="9" xfId="5" applyBorder="1" applyAlignment="1">
      <alignment horizontal="center"/>
    </xf>
    <xf numFmtId="0" fontId="13" fillId="0" borderId="9" xfId="5" applyFill="1" applyBorder="1"/>
    <xf numFmtId="14" fontId="17" fillId="0" borderId="9" xfId="5" applyNumberFormat="1" applyFont="1" applyBorder="1" applyAlignment="1">
      <alignment horizontal="center" vertical="center"/>
    </xf>
    <xf numFmtId="0" fontId="13" fillId="0" borderId="9" xfId="5" applyFill="1" applyBorder="1" applyAlignment="1">
      <alignment horizontal="center"/>
    </xf>
    <xf numFmtId="10" fontId="13" fillId="0" borderId="9" xfId="5" applyNumberFormat="1" applyBorder="1" applyAlignment="1">
      <alignment horizontal="center"/>
    </xf>
    <xf numFmtId="0" fontId="13" fillId="0" borderId="0" xfId="5" applyAlignment="1">
      <alignment horizontal="right"/>
    </xf>
    <xf numFmtId="0" fontId="0" fillId="0" borderId="0" xfId="0" applyAlignment="1">
      <alignment horizontal="right"/>
    </xf>
    <xf numFmtId="0" fontId="19" fillId="12" borderId="24" xfId="5" applyFont="1" applyFill="1" applyBorder="1" applyAlignment="1">
      <alignment horizontal="right"/>
    </xf>
    <xf numFmtId="0" fontId="19" fillId="12" borderId="23" xfId="5" applyFont="1" applyFill="1" applyBorder="1" applyAlignment="1">
      <alignment horizontal="right"/>
    </xf>
    <xf numFmtId="10" fontId="19" fillId="12" borderId="24" xfId="5" applyNumberFormat="1" applyFont="1" applyFill="1" applyBorder="1" applyAlignment="1">
      <alignment horizontal="right"/>
    </xf>
    <xf numFmtId="0" fontId="19" fillId="8" borderId="24" xfId="5" applyFont="1" applyFill="1" applyBorder="1" applyAlignment="1">
      <alignment horizontal="right"/>
    </xf>
    <xf numFmtId="0" fontId="19" fillId="8" borderId="23" xfId="5" applyFont="1" applyFill="1" applyBorder="1" applyAlignment="1">
      <alignment horizontal="right"/>
    </xf>
    <xf numFmtId="0" fontId="19" fillId="9" borderId="24" xfId="5" applyFont="1" applyFill="1" applyBorder="1" applyAlignment="1">
      <alignment horizontal="right"/>
    </xf>
    <xf numFmtId="0" fontId="19" fillId="9" borderId="23" xfId="5" applyFont="1" applyFill="1" applyBorder="1" applyAlignment="1">
      <alignment horizontal="right"/>
    </xf>
    <xf numFmtId="0" fontId="19" fillId="14" borderId="24" xfId="5" applyFont="1" applyFill="1" applyBorder="1" applyAlignment="1">
      <alignment horizontal="right"/>
    </xf>
    <xf numFmtId="0" fontId="19" fillId="14" borderId="23" xfId="5" applyFont="1" applyFill="1" applyBorder="1" applyAlignment="1">
      <alignment horizontal="right"/>
    </xf>
    <xf numFmtId="10" fontId="19" fillId="8" borderId="24" xfId="5" applyNumberFormat="1" applyFont="1" applyFill="1" applyBorder="1" applyAlignment="1">
      <alignment horizontal="right"/>
    </xf>
    <xf numFmtId="0" fontId="18" fillId="0" borderId="9" xfId="5" applyFont="1" applyBorder="1" applyAlignment="1">
      <alignment horizontal="right"/>
    </xf>
    <xf numFmtId="10" fontId="19" fillId="9" borderId="24" xfId="5" applyNumberFormat="1" applyFont="1" applyFill="1" applyBorder="1" applyAlignment="1">
      <alignment horizontal="right"/>
    </xf>
    <xf numFmtId="10" fontId="19" fillId="9" borderId="23" xfId="5" applyNumberFormat="1" applyFont="1" applyFill="1" applyBorder="1" applyAlignment="1">
      <alignment horizontal="right"/>
    </xf>
    <xf numFmtId="10" fontId="19" fillId="14" borderId="24" xfId="5" applyNumberFormat="1" applyFont="1" applyFill="1" applyBorder="1" applyAlignment="1">
      <alignment horizontal="right"/>
    </xf>
    <xf numFmtId="10" fontId="19" fillId="14" borderId="23" xfId="5" applyNumberFormat="1" applyFont="1" applyFill="1" applyBorder="1" applyAlignment="1">
      <alignment horizontal="right"/>
    </xf>
    <xf numFmtId="10" fontId="19" fillId="2" borderId="24" xfId="5" applyNumberFormat="1" applyFont="1" applyFill="1" applyBorder="1" applyAlignment="1">
      <alignment horizontal="right"/>
    </xf>
    <xf numFmtId="10" fontId="19" fillId="2" borderId="23" xfId="5" applyNumberFormat="1" applyFont="1" applyFill="1" applyBorder="1" applyAlignment="1">
      <alignment horizontal="right"/>
    </xf>
    <xf numFmtId="0" fontId="20" fillId="6" borderId="8" xfId="5" applyFont="1" applyFill="1" applyBorder="1" applyAlignment="1">
      <alignment horizontal="right"/>
    </xf>
    <xf numFmtId="0" fontId="21" fillId="0" borderId="0" xfId="5" applyFont="1" applyAlignment="1">
      <alignment horizontal="right"/>
    </xf>
    <xf numFmtId="0" fontId="22" fillId="0" borderId="0" xfId="0" applyFont="1" applyAlignment="1">
      <alignment horizontal="right"/>
    </xf>
    <xf numFmtId="0" fontId="20" fillId="6" borderId="22" xfId="5" applyFont="1" applyFill="1" applyBorder="1" applyAlignment="1">
      <alignment horizontal="right"/>
    </xf>
    <xf numFmtId="0" fontId="20" fillId="10" borderId="8" xfId="5" applyFont="1" applyFill="1" applyBorder="1" applyAlignment="1">
      <alignment horizontal="right"/>
    </xf>
    <xf numFmtId="14" fontId="17" fillId="0" borderId="9" xfId="5" applyNumberFormat="1" applyFont="1" applyBorder="1" applyAlignment="1">
      <alignment horizontal="right" vertical="center"/>
    </xf>
    <xf numFmtId="0" fontId="16" fillId="0" borderId="8" xfId="5" applyFont="1" applyBorder="1" applyAlignment="1">
      <alignment horizontal="right"/>
    </xf>
    <xf numFmtId="0" fontId="23" fillId="7" borderId="22" xfId="5" applyFont="1" applyFill="1" applyBorder="1" applyAlignment="1">
      <alignment horizontal="right"/>
    </xf>
    <xf numFmtId="0" fontId="21" fillId="0" borderId="0" xfId="5" applyFont="1"/>
    <xf numFmtId="0" fontId="22" fillId="0" borderId="0" xfId="0" applyFont="1"/>
    <xf numFmtId="0" fontId="23" fillId="11" borderId="22" xfId="5" applyFont="1" applyFill="1" applyBorder="1" applyAlignment="1">
      <alignment horizontal="right"/>
    </xf>
    <xf numFmtId="0" fontId="23" fillId="13" borderId="9" xfId="5" applyFont="1" applyFill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19" fillId="9" borderId="23" xfId="5" applyNumberFormat="1" applyFont="1" applyFill="1" applyBorder="1" applyAlignment="1">
      <alignment horizontal="right"/>
    </xf>
    <xf numFmtId="0" fontId="19" fillId="14" borderId="23" xfId="5" applyNumberFormat="1" applyFont="1" applyFill="1" applyBorder="1" applyAlignment="1">
      <alignment horizontal="right"/>
    </xf>
    <xf numFmtId="0" fontId="19" fillId="2" borderId="23" xfId="5" applyNumberFormat="1" applyFont="1" applyFill="1" applyBorder="1" applyAlignment="1">
      <alignment horizontal="right"/>
    </xf>
    <xf numFmtId="0" fontId="14" fillId="0" borderId="19" xfId="5" applyNumberFormat="1" applyFont="1" applyBorder="1" applyAlignment="1">
      <alignment horizontal="center"/>
    </xf>
    <xf numFmtId="0" fontId="14" fillId="0" borderId="20" xfId="5" applyNumberFormat="1" applyFont="1" applyBorder="1" applyAlignment="1">
      <alignment horizontal="center"/>
    </xf>
    <xf numFmtId="0" fontId="14" fillId="0" borderId="21" xfId="5" applyNumberFormat="1" applyFont="1" applyBorder="1" applyAlignment="1">
      <alignment horizontal="center"/>
    </xf>
    <xf numFmtId="0" fontId="16" fillId="0" borderId="19" xfId="5" applyNumberFormat="1" applyFont="1" applyBorder="1" applyAlignment="1">
      <alignment horizontal="center"/>
    </xf>
    <xf numFmtId="0" fontId="16" fillId="0" borderId="20" xfId="5" applyNumberFormat="1" applyFont="1" applyBorder="1" applyAlignment="1">
      <alignment horizontal="center"/>
    </xf>
    <xf numFmtId="0" fontId="16" fillId="0" borderId="21" xfId="5" applyNumberFormat="1" applyFont="1" applyBorder="1" applyAlignment="1">
      <alignment horizontal="center"/>
    </xf>
    <xf numFmtId="1" fontId="1" fillId="0" borderId="13" xfId="0" applyNumberFormat="1" applyFont="1" applyFill="1" applyBorder="1" applyAlignment="1">
      <alignment horizontal="center" wrapText="1"/>
    </xf>
    <xf numFmtId="1" fontId="1" fillId="0" borderId="14" xfId="0" applyNumberFormat="1" applyFont="1" applyFill="1" applyBorder="1" applyAlignment="1">
      <alignment horizontal="center" wrapText="1"/>
    </xf>
    <xf numFmtId="1" fontId="1" fillId="0" borderId="16" xfId="0" applyNumberFormat="1" applyFont="1" applyFill="1" applyBorder="1" applyAlignment="1">
      <alignment horizontal="center" wrapText="1"/>
    </xf>
    <xf numFmtId="1" fontId="1" fillId="0" borderId="4" xfId="0" applyNumberFormat="1" applyFont="1" applyFill="1" applyBorder="1" applyAlignment="1">
      <alignment horizontal="center" wrapText="1"/>
    </xf>
    <xf numFmtId="1" fontId="1" fillId="0" borderId="18" xfId="0" applyNumberFormat="1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27" fillId="0" borderId="0" xfId="0" applyFont="1"/>
  </cellXfs>
  <cellStyles count="6">
    <cellStyle name="Normal" xfId="0" builtinId="0"/>
    <cellStyle name="Normal 2" xfId="1" xr:uid="{ED96D5A3-0D26-504A-8EC5-B6C41CAE7723}"/>
    <cellStyle name="Normal 3" xfId="3" xr:uid="{F7A55A5F-6380-5745-8102-F7AE6218929E}"/>
    <cellStyle name="Normal 4" xfId="5" xr:uid="{40BC4280-30A5-1046-B503-8B4A72216514}"/>
    <cellStyle name="Standard 3" xfId="4" xr:uid="{1DD0C19C-9E67-5B4D-B982-AC7DD00F32BC}"/>
    <cellStyle name="Standard 5" xfId="2" xr:uid="{538DCC6C-76F7-5F4D-A0A3-EB41CAC21552}"/>
  </cellStyles>
  <dxfs count="10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5" defaultTableStyle="TableStyleMedium2" defaultPivotStyle="PivotStyleLight16">
    <tableStyle name="DADOS DGS-style" pivot="0" count="2" xr9:uid="{0D757A92-9D98-6349-985F-89DABB033210}">
      <tableStyleElement type="firstRowStripe" dxfId="9"/>
      <tableStyleElement type="secondRowStripe" dxfId="8"/>
    </tableStyle>
    <tableStyle name="DADOS DGS-style 2" pivot="0" count="2" xr9:uid="{3FF9BFED-8D3E-B84E-BD10-57CA9D978183}">
      <tableStyleElement type="firstRowStripe" dxfId="7"/>
      <tableStyleElement type="secondRowStripe" dxfId="6"/>
    </tableStyle>
    <tableStyle name="DADOS DGS-style 3" pivot="0" count="2" xr9:uid="{0F99CC7C-2D28-A44E-86F2-957A63718628}">
      <tableStyleElement type="firstRowStripe" dxfId="5"/>
      <tableStyleElement type="secondRowStripe" dxfId="4"/>
    </tableStyle>
    <tableStyle name="DADOS DGS-style 4" pivot="0" count="2" xr9:uid="{54D0071F-74E0-DA4F-B650-0041BE4963D5}">
      <tableStyleElement type="firstRowStripe" dxfId="3"/>
      <tableStyleElement type="secondRowStripe" dxfId="2"/>
    </tableStyle>
    <tableStyle name="DADOS DGS-style 5" pivot="0" count="2" xr9:uid="{F301DB6A-63CB-5A49-B035-15DA2CEC53F8}">
      <tableStyleElement type="firstRowStripe" dxfId="1"/>
      <tableStyleElement type="secondRowStripe" dxfId="0"/>
    </tableStyle>
  </tableStyles>
  <colors>
    <mruColors>
      <color rgb="FFE93552"/>
      <color rgb="FF711115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88900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88900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88899</xdr:rowOff>
    </xdr:to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304800</xdr:colOff>
      <xdr:row>13</xdr:row>
      <xdr:rowOff>88899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304800</xdr:colOff>
      <xdr:row>20</xdr:row>
      <xdr:rowOff>88899</xdr:rowOff>
    </xdr:to>
    <xdr:sp macro="" textlink="">
      <xdr:nvSpPr>
        <xdr:cNvPr id="13" name="AutoShape 5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15367000" y="14351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19" name="AutoShape 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20" name="AutoShape 2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5"/>
    <xdr:sp macro="" textlink="">
      <xdr:nvSpPr>
        <xdr:cNvPr id="21" name="AutoShape 3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7526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3" name="AutoShape 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" name="AutoShape 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6" name="AutoShape 3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7865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9685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0</xdr:colOff>
      <xdr:row>12</xdr:row>
      <xdr:rowOff>0</xdr:rowOff>
    </xdr:from>
    <xdr:to>
      <xdr:col>10</xdr:col>
      <xdr:colOff>304800</xdr:colOff>
      <xdr:row>13</xdr:row>
      <xdr:rowOff>88900</xdr:rowOff>
    </xdr:to>
    <xdr:sp macro="" textlink="">
      <xdr:nvSpPr>
        <xdr:cNvPr id="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304800</xdr:colOff>
      <xdr:row>13</xdr:row>
      <xdr:rowOff>88899</xdr:rowOff>
    </xdr:to>
    <xdr:sp macro="" textlink="">
      <xdr:nvSpPr>
        <xdr:cNvPr id="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9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33" name="AutoShape 1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34" name="AutoShape 2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35" name="AutoShape 3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7865"/>
    <xdr:sp macro="" textlink="">
      <xdr:nvSpPr>
        <xdr:cNvPr id="37" name="AutoShape 5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07865"/>
    <xdr:sp macro="" textlink="">
      <xdr:nvSpPr>
        <xdr:cNvPr id="41" name="AutoShape 5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42" name="AutoShape 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5"/>
    <xdr:sp macro="" textlink="">
      <xdr:nvSpPr>
        <xdr:cNvPr id="44" name="AutoShape 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45" name="AutoShape 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47" name="AutoShape 1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48" name="AutoShape 2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49" name="AutoShape 3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</xdr:row>
      <xdr:rowOff>0</xdr:rowOff>
    </xdr:from>
    <xdr:ext cx="304800" cy="307865"/>
    <xdr:sp macro="" textlink="">
      <xdr:nvSpPr>
        <xdr:cNvPr id="50" name="AutoShape 5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3" name="AutoShape 1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4" name="AutoShape 2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55" name="AutoShape 3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56" name="AutoShape 4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60" name="AutoShape 3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</xdr:row>
      <xdr:rowOff>0</xdr:rowOff>
    </xdr:from>
    <xdr:ext cx="304800" cy="307865"/>
    <xdr:sp macro="" textlink="">
      <xdr:nvSpPr>
        <xdr:cNvPr id="61" name="AutoShape 5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4" name="AutoShape 1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5" name="AutoShape 2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66" name="AutoShape 3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67" name="AutoShape 4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7407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2397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6" name="AutoShape 1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7" name="AutoShape 2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8" name="AutoShape 3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9" name="AutoShape 4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82" name="AutoShape 2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94779B22-F778-F648-9563-4D3E5C9A620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85" name="AutoShape 2">
          <a:extLst>
            <a:ext uri="{FF2B5EF4-FFF2-40B4-BE49-F238E27FC236}">
              <a16:creationId xmlns:a16="http://schemas.microsoft.com/office/drawing/2014/main" id="{ED2874DD-4651-8145-AB4C-C051C1EAE08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5"/>
    <xdr:sp macro="" textlink="">
      <xdr:nvSpPr>
        <xdr:cNvPr id="86" name="AutoShape 3">
          <a:extLst>
            <a:ext uri="{FF2B5EF4-FFF2-40B4-BE49-F238E27FC236}">
              <a16:creationId xmlns:a16="http://schemas.microsoft.com/office/drawing/2014/main" id="{09CCB336-6072-F34B-990A-5EDECF636DE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62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25E81BBB-1DA3-5F4C-8B63-93AF14832E2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88" name="AutoShape 1">
          <a:extLst>
            <a:ext uri="{FF2B5EF4-FFF2-40B4-BE49-F238E27FC236}">
              <a16:creationId xmlns:a16="http://schemas.microsoft.com/office/drawing/2014/main" id="{2440F7E4-0AE9-194C-B304-A0B1C9D4350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89" name="AutoShape 2">
          <a:extLst>
            <a:ext uri="{FF2B5EF4-FFF2-40B4-BE49-F238E27FC236}">
              <a16:creationId xmlns:a16="http://schemas.microsoft.com/office/drawing/2014/main" id="{62BDE0A1-A067-EB4B-862B-CC4EAAF40F4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5"/>
    <xdr:sp macro="" textlink="">
      <xdr:nvSpPr>
        <xdr:cNvPr id="90" name="AutoShape 3">
          <a:extLst>
            <a:ext uri="{FF2B5EF4-FFF2-40B4-BE49-F238E27FC236}">
              <a16:creationId xmlns:a16="http://schemas.microsoft.com/office/drawing/2014/main" id="{2B33E2DE-BAE1-584D-9472-C2C5D1F726F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62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0A37C0D-B6CE-144C-99DB-9C576AE3130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20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0E6BDFA1-0284-C14C-9AEA-8A4F77A37EE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B4CD8C31-325E-A246-BDC0-BAAE18F2351D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CCEBA338-85F2-CB42-801F-E2DE90A0C8C5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5879D851-EC71-4F43-9F06-4E17CA1057E2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AF880D1A-A8C0-7849-BFE4-5B3BC15FFE31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B3747244-9D11-ED4A-A463-362756777C64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C9C67AF8-643A-4041-85D5-1826CDC86817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10D4D785-EB51-3741-B1AC-F9D7D7175BD1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F3F901CA-4699-5540-9E29-B75441BDF32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1784D7D6-16E8-5F4F-B4E2-F1FB74EEB13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3EF8C82B-B345-3F45-85CB-95BE42074C96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77D5C943-32F5-E044-BCB3-3721B9EDCC9D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387350</xdr:colOff>
      <xdr:row>45</xdr:row>
      <xdr:rowOff>12700</xdr:rowOff>
    </xdr:from>
    <xdr:to>
      <xdr:col>49</xdr:col>
      <xdr:colOff>342900</xdr:colOff>
      <xdr:row>118</xdr:row>
      <xdr:rowOff>190500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44FDDB-8152-0144-A214-01A53F39C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40750" y="9156700"/>
          <a:ext cx="23069550" cy="1537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2BFC-4BE0-9C47-A2EE-5E7A02BF4DDC}">
  <dimension ref="B1:FA41"/>
  <sheetViews>
    <sheetView workbookViewId="0">
      <pane xSplit="2" topLeftCell="BY1" activePane="topRight" state="frozen"/>
      <selection pane="topRight" activeCell="CA24" sqref="CA24"/>
    </sheetView>
  </sheetViews>
  <sheetFormatPr baseColWidth="10" defaultRowHeight="16"/>
  <cols>
    <col min="1" max="1" width="2.1640625" customWidth="1"/>
    <col min="2" max="2" width="14.1640625" style="32" customWidth="1"/>
    <col min="3" max="3" width="2.83203125" style="32" customWidth="1"/>
    <col min="4" max="19" width="9.1640625" style="32" bestFit="1" customWidth="1"/>
    <col min="20" max="20" width="12.1640625" style="32" bestFit="1" customWidth="1"/>
    <col min="21" max="24" width="12.6640625" style="32" bestFit="1" customWidth="1"/>
    <col min="25" max="25" width="10.6640625" style="32" bestFit="1" customWidth="1"/>
    <col min="26" max="26" width="12.6640625" style="32" bestFit="1" customWidth="1"/>
    <col min="27" max="27" width="12.1640625" style="32" bestFit="1" customWidth="1"/>
    <col min="28" max="28" width="11.6640625" style="32" bestFit="1" customWidth="1"/>
    <col min="29" max="31" width="12.6640625" style="32" bestFit="1" customWidth="1"/>
    <col min="32" max="33" width="12.1640625" style="32" bestFit="1" customWidth="1"/>
    <col min="34" max="34" width="12.6640625" style="32" bestFit="1" customWidth="1"/>
    <col min="35" max="35" width="12.1640625" style="32" bestFit="1" customWidth="1"/>
    <col min="36" max="37" width="12.6640625" style="32" bestFit="1" customWidth="1"/>
    <col min="38" max="39" width="12.1640625" style="32" bestFit="1" customWidth="1"/>
    <col min="40" max="41" width="12.6640625" style="32" bestFit="1" customWidth="1"/>
    <col min="42" max="42" width="12.1640625" style="32" bestFit="1" customWidth="1"/>
    <col min="43" max="43" width="12.6640625" style="32" bestFit="1" customWidth="1"/>
    <col min="44" max="44" width="12.1640625" style="32" bestFit="1" customWidth="1"/>
    <col min="45" max="45" width="11.1640625" style="32" bestFit="1" customWidth="1"/>
    <col min="46" max="47" width="12.1640625" style="32" bestFit="1" customWidth="1"/>
    <col min="48" max="48" width="12.6640625" style="32" bestFit="1" customWidth="1"/>
    <col min="49" max="49" width="12.1640625" style="32" bestFit="1" customWidth="1"/>
    <col min="50" max="51" width="12.6640625" style="32" bestFit="1" customWidth="1"/>
    <col min="52" max="53" width="12.1640625" style="32" bestFit="1" customWidth="1"/>
    <col min="54" max="54" width="10.6640625" style="32" bestFit="1" customWidth="1"/>
    <col min="55" max="55" width="11.1640625" style="32" bestFit="1" customWidth="1"/>
    <col min="56" max="58" width="12.6640625" style="32" bestFit="1" customWidth="1"/>
    <col min="59" max="59" width="12.1640625" style="32" bestFit="1" customWidth="1"/>
    <col min="60" max="60" width="12.6640625" style="32" bestFit="1" customWidth="1"/>
    <col min="61" max="61" width="12.1640625" style="32" bestFit="1" customWidth="1"/>
    <col min="62" max="62" width="10.6640625" style="32" bestFit="1" customWidth="1"/>
    <col min="63" max="63" width="12.1640625" style="32" bestFit="1" customWidth="1"/>
    <col min="64" max="64" width="12.6640625" style="32" bestFit="1" customWidth="1"/>
    <col min="65" max="65" width="12.1640625" style="32" bestFit="1" customWidth="1"/>
    <col min="66" max="66" width="12.6640625" style="32" bestFit="1" customWidth="1"/>
    <col min="67" max="69" width="12.1640625" style="32" bestFit="1" customWidth="1"/>
    <col min="70" max="71" width="12.6640625" style="32" bestFit="1" customWidth="1"/>
    <col min="72" max="72" width="12.1640625" style="32" bestFit="1" customWidth="1"/>
    <col min="73" max="73" width="11.1640625" style="32" bestFit="1" customWidth="1"/>
    <col min="74" max="74" width="12.1640625" style="32" bestFit="1" customWidth="1"/>
    <col min="75" max="75" width="12.6640625" style="32" bestFit="1" customWidth="1"/>
    <col min="76" max="77" width="12.1640625" style="32" bestFit="1" customWidth="1"/>
    <col min="78" max="79" width="12.6640625" style="32" bestFit="1" customWidth="1"/>
    <col min="80" max="80" width="12.1640625" style="32" bestFit="1" customWidth="1"/>
  </cols>
  <sheetData>
    <row r="1" spans="2:157" ht="17" thickBot="1">
      <c r="B1" s="64" t="s">
        <v>88</v>
      </c>
      <c r="D1" s="37">
        <v>43892</v>
      </c>
      <c r="E1" s="37">
        <v>43893</v>
      </c>
      <c r="F1" s="37">
        <v>43894</v>
      </c>
      <c r="G1" s="37">
        <v>43895</v>
      </c>
      <c r="H1" s="37">
        <v>43896</v>
      </c>
      <c r="I1" s="37">
        <v>43897</v>
      </c>
      <c r="J1" s="37">
        <v>43898</v>
      </c>
      <c r="K1" s="37">
        <v>43899</v>
      </c>
      <c r="L1" s="37">
        <v>43900</v>
      </c>
      <c r="M1" s="37">
        <v>43901</v>
      </c>
      <c r="N1" s="37">
        <v>43902</v>
      </c>
      <c r="O1" s="37">
        <v>43903</v>
      </c>
      <c r="P1" s="37">
        <v>43904</v>
      </c>
      <c r="Q1" s="37">
        <v>43905</v>
      </c>
      <c r="R1" s="37">
        <v>43906</v>
      </c>
      <c r="S1" s="37">
        <v>43907</v>
      </c>
      <c r="T1" s="37">
        <v>43908</v>
      </c>
      <c r="U1" s="37">
        <v>43909</v>
      </c>
      <c r="V1" s="37">
        <v>43910</v>
      </c>
      <c r="W1" s="37">
        <v>43911</v>
      </c>
      <c r="X1" s="37">
        <v>43912</v>
      </c>
      <c r="Y1" s="37">
        <v>43913</v>
      </c>
      <c r="Z1" s="37">
        <v>43914</v>
      </c>
      <c r="AA1" s="37">
        <v>43915</v>
      </c>
      <c r="AB1" s="37">
        <v>43916</v>
      </c>
      <c r="AC1" s="37">
        <v>43917</v>
      </c>
      <c r="AD1" s="37">
        <v>43918</v>
      </c>
      <c r="AE1" s="37">
        <v>43919</v>
      </c>
      <c r="AF1" s="37">
        <v>43920</v>
      </c>
      <c r="AG1" s="37">
        <v>43921</v>
      </c>
      <c r="AH1" s="37">
        <v>43922</v>
      </c>
      <c r="AI1" s="37">
        <v>43923</v>
      </c>
      <c r="AJ1" s="37">
        <v>43924</v>
      </c>
      <c r="AK1" s="37">
        <v>43925</v>
      </c>
      <c r="AL1" s="37">
        <v>43926</v>
      </c>
      <c r="AM1" s="37">
        <v>43927</v>
      </c>
      <c r="AN1" s="37">
        <f t="shared" ref="AN1:CB1" si="0">AM1+1</f>
        <v>43928</v>
      </c>
      <c r="AO1" s="37">
        <f t="shared" si="0"/>
        <v>43929</v>
      </c>
      <c r="AP1" s="37">
        <f t="shared" si="0"/>
        <v>43930</v>
      </c>
      <c r="AQ1" s="37">
        <f t="shared" si="0"/>
        <v>43931</v>
      </c>
      <c r="AR1" s="37">
        <f t="shared" si="0"/>
        <v>43932</v>
      </c>
      <c r="AS1" s="37">
        <f t="shared" si="0"/>
        <v>43933</v>
      </c>
      <c r="AT1" s="37">
        <f t="shared" si="0"/>
        <v>43934</v>
      </c>
      <c r="AU1" s="37">
        <f t="shared" si="0"/>
        <v>43935</v>
      </c>
      <c r="AV1" s="37">
        <f t="shared" si="0"/>
        <v>43936</v>
      </c>
      <c r="AW1" s="37">
        <f t="shared" si="0"/>
        <v>43937</v>
      </c>
      <c r="AX1" s="37">
        <f t="shared" si="0"/>
        <v>43938</v>
      </c>
      <c r="AY1" s="37">
        <f t="shared" si="0"/>
        <v>43939</v>
      </c>
      <c r="AZ1" s="37">
        <f t="shared" si="0"/>
        <v>43940</v>
      </c>
      <c r="BA1" s="37">
        <f t="shared" si="0"/>
        <v>43941</v>
      </c>
      <c r="BB1" s="37">
        <f t="shared" si="0"/>
        <v>43942</v>
      </c>
      <c r="BC1" s="37">
        <f t="shared" si="0"/>
        <v>43943</v>
      </c>
      <c r="BD1" s="37">
        <f t="shared" si="0"/>
        <v>43944</v>
      </c>
      <c r="BE1" s="37">
        <f t="shared" si="0"/>
        <v>43945</v>
      </c>
      <c r="BF1" s="37">
        <f t="shared" si="0"/>
        <v>43946</v>
      </c>
      <c r="BG1" s="37">
        <f t="shared" si="0"/>
        <v>43947</v>
      </c>
      <c r="BH1" s="37">
        <f t="shared" si="0"/>
        <v>43948</v>
      </c>
      <c r="BI1" s="37">
        <f t="shared" si="0"/>
        <v>43949</v>
      </c>
      <c r="BJ1" s="37">
        <f t="shared" si="0"/>
        <v>43950</v>
      </c>
      <c r="BK1" s="37">
        <f t="shared" si="0"/>
        <v>43951</v>
      </c>
      <c r="BL1" s="37">
        <f t="shared" si="0"/>
        <v>43952</v>
      </c>
      <c r="BM1" s="37">
        <f t="shared" si="0"/>
        <v>43953</v>
      </c>
      <c r="BN1" s="37">
        <f t="shared" si="0"/>
        <v>43954</v>
      </c>
      <c r="BO1" s="37">
        <f t="shared" si="0"/>
        <v>43955</v>
      </c>
      <c r="BP1" s="37">
        <f t="shared" si="0"/>
        <v>43956</v>
      </c>
      <c r="BQ1" s="37">
        <f t="shared" si="0"/>
        <v>43957</v>
      </c>
      <c r="BR1" s="37">
        <f t="shared" si="0"/>
        <v>43958</v>
      </c>
      <c r="BS1" s="37">
        <f t="shared" si="0"/>
        <v>43959</v>
      </c>
      <c r="BT1" s="37">
        <f t="shared" si="0"/>
        <v>43960</v>
      </c>
      <c r="BU1" s="37">
        <f t="shared" si="0"/>
        <v>43961</v>
      </c>
      <c r="BV1" s="37">
        <f t="shared" si="0"/>
        <v>43962</v>
      </c>
      <c r="BW1" s="37">
        <f t="shared" si="0"/>
        <v>43963</v>
      </c>
      <c r="BX1" s="37">
        <f t="shared" si="0"/>
        <v>43964</v>
      </c>
      <c r="BY1" s="37">
        <f t="shared" si="0"/>
        <v>43965</v>
      </c>
      <c r="BZ1" s="37">
        <f t="shared" si="0"/>
        <v>43966</v>
      </c>
      <c r="CA1" s="37">
        <f t="shared" si="0"/>
        <v>43967</v>
      </c>
      <c r="CB1" s="37">
        <f t="shared" si="0"/>
        <v>43968</v>
      </c>
      <c r="CC1" s="37">
        <f t="shared" ref="CC1" si="1">CB1+1</f>
        <v>43969</v>
      </c>
      <c r="CD1" s="37">
        <f t="shared" ref="CD1" si="2">CC1+1</f>
        <v>43970</v>
      </c>
      <c r="CE1" s="37">
        <f t="shared" ref="CE1" si="3">CD1+1</f>
        <v>43971</v>
      </c>
      <c r="CF1" s="37">
        <f t="shared" ref="CF1" si="4">CE1+1</f>
        <v>43972</v>
      </c>
      <c r="CG1" s="37">
        <f t="shared" ref="CG1" si="5">CF1+1</f>
        <v>43973</v>
      </c>
      <c r="CH1" s="37">
        <f t="shared" ref="CH1" si="6">CG1+1</f>
        <v>43974</v>
      </c>
      <c r="CI1" s="37">
        <f t="shared" ref="CI1" si="7">CH1+1</f>
        <v>43975</v>
      </c>
      <c r="CJ1" s="37">
        <f t="shared" ref="CJ1" si="8">CI1+1</f>
        <v>43976</v>
      </c>
      <c r="CK1" s="37">
        <f t="shared" ref="CK1" si="9">CJ1+1</f>
        <v>43977</v>
      </c>
      <c r="CL1" s="37">
        <f t="shared" ref="CL1" si="10">CK1+1</f>
        <v>43978</v>
      </c>
      <c r="CM1" s="37">
        <f t="shared" ref="CM1" si="11">CL1+1</f>
        <v>43979</v>
      </c>
      <c r="CN1" s="37">
        <f t="shared" ref="CN1" si="12">CM1+1</f>
        <v>43980</v>
      </c>
      <c r="CO1" s="37">
        <f t="shared" ref="CO1" si="13">CN1+1</f>
        <v>43981</v>
      </c>
      <c r="CP1" s="37">
        <f t="shared" ref="CP1" si="14">CO1+1</f>
        <v>43982</v>
      </c>
      <c r="CQ1" s="37">
        <f t="shared" ref="CQ1" si="15">CP1+1</f>
        <v>43983</v>
      </c>
      <c r="CR1" s="37">
        <f t="shared" ref="CR1" si="16">CQ1+1</f>
        <v>43984</v>
      </c>
      <c r="CS1" s="37">
        <f t="shared" ref="CS1" si="17">CR1+1</f>
        <v>43985</v>
      </c>
      <c r="CT1" s="37">
        <f t="shared" ref="CT1" si="18">CS1+1</f>
        <v>43986</v>
      </c>
      <c r="CU1" s="37">
        <f t="shared" ref="CU1" si="19">CT1+1</f>
        <v>43987</v>
      </c>
      <c r="CV1" s="37">
        <f t="shared" ref="CV1" si="20">CU1+1</f>
        <v>43988</v>
      </c>
      <c r="CW1" s="37">
        <f t="shared" ref="CW1" si="21">CV1+1</f>
        <v>43989</v>
      </c>
      <c r="CX1" s="37">
        <f t="shared" ref="CX1" si="22">CW1+1</f>
        <v>43990</v>
      </c>
      <c r="CY1" s="37">
        <f t="shared" ref="CY1" si="23">CX1+1</f>
        <v>43991</v>
      </c>
      <c r="CZ1" s="37">
        <f t="shared" ref="CZ1" si="24">CY1+1</f>
        <v>43992</v>
      </c>
      <c r="DA1" s="37">
        <f t="shared" ref="DA1" si="25">CZ1+1</f>
        <v>43993</v>
      </c>
      <c r="DB1" s="37">
        <f t="shared" ref="DB1" si="26">DA1+1</f>
        <v>43994</v>
      </c>
      <c r="DC1" s="37">
        <f t="shared" ref="DC1" si="27">DB1+1</f>
        <v>43995</v>
      </c>
      <c r="DD1" s="37">
        <f t="shared" ref="DD1" si="28">DC1+1</f>
        <v>43996</v>
      </c>
      <c r="DE1" s="37">
        <f t="shared" ref="DE1" si="29">DD1+1</f>
        <v>43997</v>
      </c>
      <c r="DF1" s="37">
        <f t="shared" ref="DF1" si="30">DE1+1</f>
        <v>43998</v>
      </c>
      <c r="DG1" s="37">
        <f t="shared" ref="DG1" si="31">DF1+1</f>
        <v>43999</v>
      </c>
      <c r="DH1" s="37">
        <f t="shared" ref="DH1" si="32">DG1+1</f>
        <v>44000</v>
      </c>
      <c r="DI1" s="37">
        <f t="shared" ref="DI1" si="33">DH1+1</f>
        <v>44001</v>
      </c>
      <c r="DJ1" s="37">
        <f t="shared" ref="DJ1" si="34">DI1+1</f>
        <v>44002</v>
      </c>
      <c r="DK1" s="37">
        <f t="shared" ref="DK1" si="35">DJ1+1</f>
        <v>44003</v>
      </c>
      <c r="DL1" s="37">
        <f t="shared" ref="DL1" si="36">DK1+1</f>
        <v>44004</v>
      </c>
      <c r="DM1" s="37">
        <f t="shared" ref="DM1" si="37">DL1+1</f>
        <v>44005</v>
      </c>
      <c r="DN1" s="37">
        <f t="shared" ref="DN1" si="38">DM1+1</f>
        <v>44006</v>
      </c>
      <c r="DO1" s="37">
        <f t="shared" ref="DO1" si="39">DN1+1</f>
        <v>44007</v>
      </c>
      <c r="DP1" s="37">
        <f t="shared" ref="DP1" si="40">DO1+1</f>
        <v>44008</v>
      </c>
      <c r="DQ1" s="37">
        <f t="shared" ref="DQ1" si="41">DP1+1</f>
        <v>44009</v>
      </c>
      <c r="DR1" s="37">
        <f t="shared" ref="DR1" si="42">DQ1+1</f>
        <v>44010</v>
      </c>
      <c r="DS1" s="37">
        <f t="shared" ref="DS1" si="43">DR1+1</f>
        <v>44011</v>
      </c>
      <c r="DT1" s="37">
        <f t="shared" ref="DT1" si="44">DS1+1</f>
        <v>44012</v>
      </c>
      <c r="DU1" s="37">
        <f t="shared" ref="DU1" si="45">DT1+1</f>
        <v>44013</v>
      </c>
      <c r="DV1" s="37">
        <f t="shared" ref="DV1" si="46">DU1+1</f>
        <v>44014</v>
      </c>
      <c r="DW1" s="37">
        <f t="shared" ref="DW1" si="47">DV1+1</f>
        <v>44015</v>
      </c>
      <c r="DX1" s="37">
        <f t="shared" ref="DX1" si="48">DW1+1</f>
        <v>44016</v>
      </c>
      <c r="DY1" s="37">
        <f t="shared" ref="DY1" si="49">DX1+1</f>
        <v>44017</v>
      </c>
      <c r="DZ1" s="37">
        <f t="shared" ref="DZ1" si="50">DY1+1</f>
        <v>44018</v>
      </c>
      <c r="EA1" s="37">
        <f t="shared" ref="EA1" si="51">DZ1+1</f>
        <v>44019</v>
      </c>
      <c r="EB1" s="37">
        <f t="shared" ref="EB1" si="52">EA1+1</f>
        <v>44020</v>
      </c>
      <c r="EC1" s="37">
        <f t="shared" ref="EC1" si="53">EB1+1</f>
        <v>44021</v>
      </c>
      <c r="ED1" s="37">
        <f t="shared" ref="ED1" si="54">EC1+1</f>
        <v>44022</v>
      </c>
      <c r="EE1" s="37">
        <f t="shared" ref="EE1" si="55">ED1+1</f>
        <v>44023</v>
      </c>
      <c r="EF1" s="37">
        <f t="shared" ref="EF1" si="56">EE1+1</f>
        <v>44024</v>
      </c>
      <c r="EG1" s="37">
        <f t="shared" ref="EG1" si="57">EF1+1</f>
        <v>44025</v>
      </c>
      <c r="EH1" s="37">
        <f t="shared" ref="EH1" si="58">EG1+1</f>
        <v>44026</v>
      </c>
      <c r="EI1" s="37">
        <f t="shared" ref="EI1" si="59">EH1+1</f>
        <v>44027</v>
      </c>
      <c r="EJ1" s="37">
        <f t="shared" ref="EJ1" si="60">EI1+1</f>
        <v>44028</v>
      </c>
      <c r="EK1" s="37">
        <f t="shared" ref="EK1" si="61">EJ1+1</f>
        <v>44029</v>
      </c>
      <c r="EL1" s="37">
        <f t="shared" ref="EL1" si="62">EK1+1</f>
        <v>44030</v>
      </c>
      <c r="EM1" s="37">
        <f t="shared" ref="EM1" si="63">EL1+1</f>
        <v>44031</v>
      </c>
      <c r="EN1" s="37">
        <f t="shared" ref="EN1" si="64">EM1+1</f>
        <v>44032</v>
      </c>
      <c r="EO1" s="37">
        <f t="shared" ref="EO1" si="65">EN1+1</f>
        <v>44033</v>
      </c>
      <c r="EP1" s="37">
        <f t="shared" ref="EP1" si="66">EO1+1</f>
        <v>44034</v>
      </c>
      <c r="EQ1" s="37">
        <f t="shared" ref="EQ1" si="67">EP1+1</f>
        <v>44035</v>
      </c>
      <c r="ER1" s="37">
        <f t="shared" ref="ER1" si="68">EQ1+1</f>
        <v>44036</v>
      </c>
      <c r="ES1" s="37">
        <f t="shared" ref="ES1" si="69">ER1+1</f>
        <v>44037</v>
      </c>
      <c r="ET1" s="37">
        <f t="shared" ref="ET1" si="70">ES1+1</f>
        <v>44038</v>
      </c>
      <c r="EU1" s="37">
        <f t="shared" ref="EU1" si="71">ET1+1</f>
        <v>44039</v>
      </c>
      <c r="EV1" s="37">
        <f t="shared" ref="EV1" si="72">EU1+1</f>
        <v>44040</v>
      </c>
      <c r="EW1" s="37">
        <f t="shared" ref="EW1" si="73">EV1+1</f>
        <v>44041</v>
      </c>
      <c r="EX1" s="37">
        <f t="shared" ref="EX1" si="74">EW1+1</f>
        <v>44042</v>
      </c>
      <c r="EY1" s="37">
        <f t="shared" ref="EY1" si="75">EX1+1</f>
        <v>44043</v>
      </c>
      <c r="EZ1" s="37">
        <f t="shared" ref="EZ1:FA1" si="76">EY1+1</f>
        <v>44044</v>
      </c>
      <c r="FA1" s="37">
        <f t="shared" si="76"/>
        <v>44045</v>
      </c>
    </row>
    <row r="2" spans="2:157" ht="20" thickBot="1">
      <c r="B2" s="65" t="s">
        <v>89</v>
      </c>
      <c r="D2" s="77">
        <v>10</v>
      </c>
      <c r="E2" s="78"/>
      <c r="F2" s="78"/>
      <c r="G2" s="78"/>
      <c r="H2" s="78"/>
      <c r="I2" s="78"/>
      <c r="J2" s="79"/>
      <c r="K2" s="77">
        <v>11</v>
      </c>
      <c r="L2" s="78"/>
      <c r="M2" s="78"/>
      <c r="N2" s="78"/>
      <c r="O2" s="78"/>
      <c r="P2" s="78"/>
      <c r="Q2" s="79"/>
      <c r="R2" s="77">
        <v>12</v>
      </c>
      <c r="S2" s="78"/>
      <c r="T2" s="78"/>
      <c r="U2" s="78"/>
      <c r="V2" s="78"/>
      <c r="W2" s="78"/>
      <c r="X2" s="79"/>
      <c r="Y2" s="77">
        <v>13</v>
      </c>
      <c r="Z2" s="78"/>
      <c r="AA2" s="78"/>
      <c r="AB2" s="78"/>
      <c r="AC2" s="78"/>
      <c r="AD2" s="78"/>
      <c r="AE2" s="79"/>
      <c r="AF2" s="77">
        <v>14</v>
      </c>
      <c r="AG2" s="78"/>
      <c r="AH2" s="78"/>
      <c r="AI2" s="78"/>
      <c r="AJ2" s="78"/>
      <c r="AK2" s="78"/>
      <c r="AL2" s="79"/>
      <c r="AM2" s="77">
        <v>15</v>
      </c>
      <c r="AN2" s="78"/>
      <c r="AO2" s="78"/>
      <c r="AP2" s="78"/>
      <c r="AQ2" s="78"/>
      <c r="AR2" s="78"/>
      <c r="AS2" s="79"/>
      <c r="AT2" s="77">
        <v>16</v>
      </c>
      <c r="AU2" s="78"/>
      <c r="AV2" s="78"/>
      <c r="AW2" s="78"/>
      <c r="AX2" s="78"/>
      <c r="AY2" s="78"/>
      <c r="AZ2" s="79"/>
      <c r="BA2" s="80">
        <v>17</v>
      </c>
      <c r="BB2" s="81"/>
      <c r="BC2" s="81"/>
      <c r="BD2" s="81"/>
      <c r="BE2" s="81"/>
      <c r="BF2" s="81"/>
      <c r="BG2" s="82"/>
      <c r="BH2" s="80">
        <v>18</v>
      </c>
      <c r="BI2" s="81"/>
      <c r="BJ2" s="81"/>
      <c r="BK2" s="81"/>
      <c r="BL2" s="81"/>
      <c r="BM2" s="81"/>
      <c r="BN2" s="82"/>
      <c r="BO2" s="80">
        <v>19</v>
      </c>
      <c r="BP2" s="81"/>
      <c r="BQ2" s="81"/>
      <c r="BR2" s="81"/>
      <c r="BS2" s="81"/>
      <c r="BT2" s="81"/>
      <c r="BU2" s="82"/>
      <c r="BV2" s="80">
        <v>20</v>
      </c>
      <c r="BW2" s="81"/>
      <c r="BX2" s="81"/>
      <c r="BY2" s="81"/>
      <c r="BZ2" s="81"/>
      <c r="CA2" s="81"/>
      <c r="CB2" s="82"/>
      <c r="CC2" s="80">
        <v>21</v>
      </c>
      <c r="CD2" s="81"/>
      <c r="CE2" s="81"/>
      <c r="CF2" s="81"/>
      <c r="CG2" s="81"/>
      <c r="CH2" s="81"/>
      <c r="CI2" s="82"/>
      <c r="CJ2" s="80">
        <v>22</v>
      </c>
      <c r="CK2" s="81"/>
      <c r="CL2" s="81"/>
      <c r="CM2" s="81"/>
      <c r="CN2" s="81"/>
      <c r="CO2" s="81"/>
      <c r="CP2" s="82"/>
      <c r="CQ2" s="80">
        <v>23</v>
      </c>
      <c r="CR2" s="81"/>
      <c r="CS2" s="81"/>
      <c r="CT2" s="81"/>
      <c r="CU2" s="81"/>
      <c r="CV2" s="81"/>
      <c r="CW2" s="82"/>
      <c r="CX2" s="80">
        <v>24</v>
      </c>
      <c r="CY2" s="81"/>
      <c r="CZ2" s="81"/>
      <c r="DA2" s="81"/>
      <c r="DB2" s="81"/>
      <c r="DC2" s="81"/>
      <c r="DD2" s="82"/>
      <c r="DE2" s="80">
        <v>25</v>
      </c>
      <c r="DF2" s="81"/>
      <c r="DG2" s="81"/>
      <c r="DH2" s="81"/>
      <c r="DI2" s="81"/>
      <c r="DJ2" s="81"/>
      <c r="DK2" s="82"/>
      <c r="DL2" s="80">
        <v>26</v>
      </c>
      <c r="DM2" s="81"/>
      <c r="DN2" s="81"/>
      <c r="DO2" s="81"/>
      <c r="DP2" s="81"/>
      <c r="DQ2" s="81"/>
      <c r="DR2" s="82"/>
      <c r="DS2" s="80">
        <v>27</v>
      </c>
      <c r="DT2" s="81"/>
      <c r="DU2" s="81"/>
      <c r="DV2" s="81"/>
      <c r="DW2" s="81"/>
      <c r="DX2" s="81"/>
      <c r="DY2" s="82"/>
      <c r="DZ2" s="80">
        <v>28</v>
      </c>
      <c r="EA2" s="81"/>
      <c r="EB2" s="81"/>
      <c r="EC2" s="81"/>
      <c r="ED2" s="81"/>
      <c r="EE2" s="81"/>
      <c r="EF2" s="82"/>
      <c r="EG2" s="80">
        <v>29</v>
      </c>
      <c r="EH2" s="81"/>
      <c r="EI2" s="81"/>
      <c r="EJ2" s="81"/>
      <c r="EK2" s="81"/>
      <c r="EL2" s="81"/>
      <c r="EM2" s="82"/>
      <c r="EN2" s="80">
        <v>30</v>
      </c>
      <c r="EO2" s="81"/>
      <c r="EP2" s="81"/>
      <c r="EQ2" s="81"/>
      <c r="ER2" s="81"/>
      <c r="ES2" s="81"/>
      <c r="ET2" s="82"/>
      <c r="EU2" s="80">
        <v>31</v>
      </c>
      <c r="EV2" s="81"/>
      <c r="EW2" s="81"/>
      <c r="EX2" s="81"/>
      <c r="EY2" s="81"/>
      <c r="EZ2" s="81"/>
      <c r="FA2" s="82"/>
    </row>
    <row r="3" spans="2:157">
      <c r="B3" s="52" t="s">
        <v>90</v>
      </c>
      <c r="D3" s="38">
        <v>0</v>
      </c>
      <c r="E3" s="36">
        <v>1</v>
      </c>
      <c r="F3" s="36">
        <f t="shared" ref="F3:BQ3" si="77">E3+1</f>
        <v>2</v>
      </c>
      <c r="G3" s="36">
        <f t="shared" si="77"/>
        <v>3</v>
      </c>
      <c r="H3" s="36">
        <f t="shared" si="77"/>
        <v>4</v>
      </c>
      <c r="I3" s="36">
        <f t="shared" si="77"/>
        <v>5</v>
      </c>
      <c r="J3" s="36">
        <f t="shared" si="77"/>
        <v>6</v>
      </c>
      <c r="K3" s="36">
        <f t="shared" si="77"/>
        <v>7</v>
      </c>
      <c r="L3" s="36">
        <f t="shared" si="77"/>
        <v>8</v>
      </c>
      <c r="M3" s="36">
        <f t="shared" si="77"/>
        <v>9</v>
      </c>
      <c r="N3" s="36">
        <f t="shared" si="77"/>
        <v>10</v>
      </c>
      <c r="O3" s="36">
        <f t="shared" si="77"/>
        <v>11</v>
      </c>
      <c r="P3" s="36">
        <f t="shared" si="77"/>
        <v>12</v>
      </c>
      <c r="Q3" s="36">
        <f t="shared" si="77"/>
        <v>13</v>
      </c>
      <c r="R3" s="36">
        <f t="shared" si="77"/>
        <v>14</v>
      </c>
      <c r="S3" s="36">
        <f t="shared" si="77"/>
        <v>15</v>
      </c>
      <c r="T3" s="36">
        <f t="shared" si="77"/>
        <v>16</v>
      </c>
      <c r="U3" s="36">
        <f t="shared" si="77"/>
        <v>17</v>
      </c>
      <c r="V3" s="36">
        <f t="shared" si="77"/>
        <v>18</v>
      </c>
      <c r="W3" s="36">
        <f t="shared" si="77"/>
        <v>19</v>
      </c>
      <c r="X3" s="34">
        <f t="shared" si="77"/>
        <v>20</v>
      </c>
      <c r="Y3" s="34">
        <f t="shared" si="77"/>
        <v>21</v>
      </c>
      <c r="Z3" s="34">
        <f t="shared" si="77"/>
        <v>22</v>
      </c>
      <c r="AA3" s="34">
        <f t="shared" si="77"/>
        <v>23</v>
      </c>
      <c r="AB3" s="34">
        <f t="shared" si="77"/>
        <v>24</v>
      </c>
      <c r="AC3" s="34">
        <f t="shared" si="77"/>
        <v>25</v>
      </c>
      <c r="AD3" s="34">
        <f t="shared" si="77"/>
        <v>26</v>
      </c>
      <c r="AE3" s="34">
        <f t="shared" si="77"/>
        <v>27</v>
      </c>
      <c r="AF3" s="34">
        <f t="shared" si="77"/>
        <v>28</v>
      </c>
      <c r="AG3" s="34">
        <f t="shared" si="77"/>
        <v>29</v>
      </c>
      <c r="AH3" s="34">
        <f t="shared" si="77"/>
        <v>30</v>
      </c>
      <c r="AI3" s="34">
        <f t="shared" si="77"/>
        <v>31</v>
      </c>
      <c r="AJ3" s="34">
        <f t="shared" si="77"/>
        <v>32</v>
      </c>
      <c r="AK3" s="34">
        <f t="shared" si="77"/>
        <v>33</v>
      </c>
      <c r="AL3" s="34">
        <f t="shared" si="77"/>
        <v>34</v>
      </c>
      <c r="AM3" s="34">
        <f t="shared" si="77"/>
        <v>35</v>
      </c>
      <c r="AN3" s="34">
        <f t="shared" si="77"/>
        <v>36</v>
      </c>
      <c r="AO3" s="34">
        <f t="shared" si="77"/>
        <v>37</v>
      </c>
      <c r="AP3" s="34">
        <f t="shared" si="77"/>
        <v>38</v>
      </c>
      <c r="AQ3" s="34">
        <f t="shared" si="77"/>
        <v>39</v>
      </c>
      <c r="AR3" s="34">
        <f t="shared" si="77"/>
        <v>40</v>
      </c>
      <c r="AS3" s="34">
        <f t="shared" si="77"/>
        <v>41</v>
      </c>
      <c r="AT3" s="34">
        <f t="shared" si="77"/>
        <v>42</v>
      </c>
      <c r="AU3" s="34">
        <f t="shared" si="77"/>
        <v>43</v>
      </c>
      <c r="AV3" s="34">
        <f t="shared" si="77"/>
        <v>44</v>
      </c>
      <c r="AW3" s="34">
        <f t="shared" si="77"/>
        <v>45</v>
      </c>
      <c r="AX3" s="34">
        <f t="shared" si="77"/>
        <v>46</v>
      </c>
      <c r="AY3" s="34">
        <f t="shared" si="77"/>
        <v>47</v>
      </c>
      <c r="AZ3" s="34">
        <f t="shared" si="77"/>
        <v>48</v>
      </c>
      <c r="BA3" s="34">
        <f t="shared" si="77"/>
        <v>49</v>
      </c>
      <c r="BB3" s="34">
        <f t="shared" si="77"/>
        <v>50</v>
      </c>
      <c r="BC3" s="34">
        <f t="shared" si="77"/>
        <v>51</v>
      </c>
      <c r="BD3" s="34">
        <f t="shared" si="77"/>
        <v>52</v>
      </c>
      <c r="BE3" s="34">
        <f t="shared" si="77"/>
        <v>53</v>
      </c>
      <c r="BF3" s="34">
        <f t="shared" si="77"/>
        <v>54</v>
      </c>
      <c r="BG3" s="34">
        <f t="shared" si="77"/>
        <v>55</v>
      </c>
      <c r="BH3" s="34">
        <f t="shared" si="77"/>
        <v>56</v>
      </c>
      <c r="BI3" s="34">
        <f t="shared" si="77"/>
        <v>57</v>
      </c>
      <c r="BJ3" s="34">
        <f t="shared" si="77"/>
        <v>58</v>
      </c>
      <c r="BK3" s="34">
        <f t="shared" si="77"/>
        <v>59</v>
      </c>
      <c r="BL3" s="34">
        <f t="shared" si="77"/>
        <v>60</v>
      </c>
      <c r="BM3" s="34">
        <f t="shared" si="77"/>
        <v>61</v>
      </c>
      <c r="BN3" s="34">
        <f t="shared" si="77"/>
        <v>62</v>
      </c>
      <c r="BO3" s="34">
        <f t="shared" si="77"/>
        <v>63</v>
      </c>
      <c r="BP3" s="34">
        <f t="shared" si="77"/>
        <v>64</v>
      </c>
      <c r="BQ3" s="34">
        <f t="shared" si="77"/>
        <v>65</v>
      </c>
      <c r="BR3" s="34">
        <f t="shared" ref="BR3:CB3" si="78">BQ3+1</f>
        <v>66</v>
      </c>
      <c r="BS3" s="34">
        <f t="shared" si="78"/>
        <v>67</v>
      </c>
      <c r="BT3" s="34">
        <f t="shared" si="78"/>
        <v>68</v>
      </c>
      <c r="BU3" s="34">
        <f t="shared" si="78"/>
        <v>69</v>
      </c>
      <c r="BV3" s="34">
        <f t="shared" si="78"/>
        <v>70</v>
      </c>
      <c r="BW3" s="34">
        <f t="shared" si="78"/>
        <v>71</v>
      </c>
      <c r="BX3" s="34">
        <f t="shared" si="78"/>
        <v>72</v>
      </c>
      <c r="BY3" s="34">
        <f t="shared" si="78"/>
        <v>73</v>
      </c>
      <c r="BZ3" s="34">
        <f t="shared" si="78"/>
        <v>74</v>
      </c>
      <c r="CA3" s="34">
        <f t="shared" si="78"/>
        <v>75</v>
      </c>
      <c r="CB3" s="34">
        <f t="shared" si="78"/>
        <v>76</v>
      </c>
      <c r="CC3" s="34">
        <f t="shared" ref="CC3" si="79">CB3+1</f>
        <v>77</v>
      </c>
      <c r="CD3" s="34">
        <f t="shared" ref="CD3" si="80">CC3+1</f>
        <v>78</v>
      </c>
      <c r="CE3" s="34">
        <f t="shared" ref="CE3" si="81">CD3+1</f>
        <v>79</v>
      </c>
      <c r="CF3" s="34">
        <f t="shared" ref="CF3" si="82">CE3+1</f>
        <v>80</v>
      </c>
      <c r="CG3" s="34">
        <f t="shared" ref="CG3" si="83">CF3+1</f>
        <v>81</v>
      </c>
      <c r="CH3" s="34">
        <f t="shared" ref="CH3" si="84">CG3+1</f>
        <v>82</v>
      </c>
      <c r="CI3" s="34">
        <f t="shared" ref="CI3" si="85">CH3+1</f>
        <v>83</v>
      </c>
      <c r="CJ3" s="34">
        <f t="shared" ref="CJ3" si="86">CI3+1</f>
        <v>84</v>
      </c>
      <c r="CK3" s="34">
        <f t="shared" ref="CK3" si="87">CJ3+1</f>
        <v>85</v>
      </c>
      <c r="CL3" s="34">
        <f t="shared" ref="CL3" si="88">CK3+1</f>
        <v>86</v>
      </c>
      <c r="CM3" s="34">
        <f t="shared" ref="CM3" si="89">CL3+1</f>
        <v>87</v>
      </c>
      <c r="CN3" s="34">
        <f t="shared" ref="CN3" si="90">CM3+1</f>
        <v>88</v>
      </c>
      <c r="CO3" s="34">
        <f t="shared" ref="CO3" si="91">CN3+1</f>
        <v>89</v>
      </c>
      <c r="CP3" s="34">
        <f t="shared" ref="CP3" si="92">CO3+1</f>
        <v>90</v>
      </c>
      <c r="CQ3" s="34">
        <f t="shared" ref="CQ3" si="93">CP3+1</f>
        <v>91</v>
      </c>
      <c r="CR3" s="34">
        <f t="shared" ref="CR3" si="94">CQ3+1</f>
        <v>92</v>
      </c>
      <c r="CS3" s="34">
        <f t="shared" ref="CS3" si="95">CR3+1</f>
        <v>93</v>
      </c>
      <c r="CT3" s="34">
        <f t="shared" ref="CT3" si="96">CS3+1</f>
        <v>94</v>
      </c>
      <c r="CU3" s="34">
        <f t="shared" ref="CU3" si="97">CT3+1</f>
        <v>95</v>
      </c>
      <c r="CV3" s="34">
        <f t="shared" ref="CV3" si="98">CU3+1</f>
        <v>96</v>
      </c>
      <c r="CW3" s="34">
        <f t="shared" ref="CW3" si="99">CV3+1</f>
        <v>97</v>
      </c>
      <c r="CX3" s="34">
        <f t="shared" ref="CX3" si="100">CW3+1</f>
        <v>98</v>
      </c>
      <c r="CY3" s="34">
        <f t="shared" ref="CY3" si="101">CX3+1</f>
        <v>99</v>
      </c>
      <c r="CZ3" s="34">
        <f t="shared" ref="CZ3" si="102">CY3+1</f>
        <v>100</v>
      </c>
      <c r="DA3" s="34">
        <f t="shared" ref="DA3" si="103">CZ3+1</f>
        <v>101</v>
      </c>
      <c r="DB3" s="34">
        <f t="shared" ref="DB3" si="104">DA3+1</f>
        <v>102</v>
      </c>
      <c r="DC3" s="34">
        <f t="shared" ref="DC3" si="105">DB3+1</f>
        <v>103</v>
      </c>
      <c r="DD3" s="34">
        <f t="shared" ref="DD3" si="106">DC3+1</f>
        <v>104</v>
      </c>
      <c r="DE3" s="34">
        <f t="shared" ref="DE3" si="107">DD3+1</f>
        <v>105</v>
      </c>
      <c r="DF3" s="34">
        <f t="shared" ref="DF3" si="108">DE3+1</f>
        <v>106</v>
      </c>
      <c r="DG3" s="34">
        <f t="shared" ref="DG3" si="109">DF3+1</f>
        <v>107</v>
      </c>
      <c r="DH3" s="34">
        <f t="shared" ref="DH3" si="110">DG3+1</f>
        <v>108</v>
      </c>
      <c r="DI3" s="34">
        <f t="shared" ref="DI3" si="111">DH3+1</f>
        <v>109</v>
      </c>
      <c r="DJ3" s="34">
        <f t="shared" ref="DJ3" si="112">DI3+1</f>
        <v>110</v>
      </c>
      <c r="DK3" s="34">
        <f t="shared" ref="DK3" si="113">DJ3+1</f>
        <v>111</v>
      </c>
      <c r="DL3" s="34">
        <f t="shared" ref="DL3" si="114">DK3+1</f>
        <v>112</v>
      </c>
      <c r="DM3" s="34">
        <f t="shared" ref="DM3" si="115">DL3+1</f>
        <v>113</v>
      </c>
      <c r="DN3" s="34">
        <f t="shared" ref="DN3" si="116">DM3+1</f>
        <v>114</v>
      </c>
      <c r="DO3" s="34">
        <f t="shared" ref="DO3" si="117">DN3+1</f>
        <v>115</v>
      </c>
      <c r="DP3" s="34">
        <f t="shared" ref="DP3" si="118">DO3+1</f>
        <v>116</v>
      </c>
      <c r="DQ3" s="34">
        <f t="shared" ref="DQ3" si="119">DP3+1</f>
        <v>117</v>
      </c>
      <c r="DR3" s="34">
        <f t="shared" ref="DR3" si="120">DQ3+1</f>
        <v>118</v>
      </c>
      <c r="DS3" s="34">
        <f t="shared" ref="DS3" si="121">DR3+1</f>
        <v>119</v>
      </c>
      <c r="DT3" s="34">
        <f t="shared" ref="DT3" si="122">DS3+1</f>
        <v>120</v>
      </c>
      <c r="DU3" s="34">
        <f t="shared" ref="DU3" si="123">DT3+1</f>
        <v>121</v>
      </c>
      <c r="DV3" s="34">
        <f t="shared" ref="DV3" si="124">DU3+1</f>
        <v>122</v>
      </c>
      <c r="DW3" s="34">
        <f t="shared" ref="DW3" si="125">DV3+1</f>
        <v>123</v>
      </c>
      <c r="DX3" s="34">
        <f t="shared" ref="DX3" si="126">DW3+1</f>
        <v>124</v>
      </c>
      <c r="DY3" s="34">
        <f t="shared" ref="DY3" si="127">DX3+1</f>
        <v>125</v>
      </c>
      <c r="DZ3" s="34">
        <f t="shared" ref="DZ3" si="128">DY3+1</f>
        <v>126</v>
      </c>
      <c r="EA3" s="34">
        <f t="shared" ref="EA3" si="129">DZ3+1</f>
        <v>127</v>
      </c>
      <c r="EB3" s="34">
        <f t="shared" ref="EB3" si="130">EA3+1</f>
        <v>128</v>
      </c>
      <c r="EC3" s="34">
        <f t="shared" ref="EC3" si="131">EB3+1</f>
        <v>129</v>
      </c>
      <c r="ED3" s="34">
        <f t="shared" ref="ED3" si="132">EC3+1</f>
        <v>130</v>
      </c>
      <c r="EE3" s="34">
        <f t="shared" ref="EE3" si="133">ED3+1</f>
        <v>131</v>
      </c>
      <c r="EF3" s="34">
        <f t="shared" ref="EF3" si="134">EE3+1</f>
        <v>132</v>
      </c>
      <c r="EG3" s="34">
        <f t="shared" ref="EG3" si="135">EF3+1</f>
        <v>133</v>
      </c>
      <c r="EH3" s="34">
        <f t="shared" ref="EH3" si="136">EG3+1</f>
        <v>134</v>
      </c>
      <c r="EI3" s="34">
        <f t="shared" ref="EI3" si="137">EH3+1</f>
        <v>135</v>
      </c>
      <c r="EJ3" s="34">
        <f t="shared" ref="EJ3" si="138">EI3+1</f>
        <v>136</v>
      </c>
      <c r="EK3" s="34">
        <f t="shared" ref="EK3" si="139">EJ3+1</f>
        <v>137</v>
      </c>
      <c r="EL3" s="34">
        <f t="shared" ref="EL3" si="140">EK3+1</f>
        <v>138</v>
      </c>
      <c r="EM3" s="34">
        <f t="shared" ref="EM3" si="141">EL3+1</f>
        <v>139</v>
      </c>
      <c r="EN3" s="34">
        <f t="shared" ref="EN3" si="142">EM3+1</f>
        <v>140</v>
      </c>
      <c r="EO3" s="34">
        <f t="shared" ref="EO3" si="143">EN3+1</f>
        <v>141</v>
      </c>
      <c r="EP3" s="34">
        <f t="shared" ref="EP3" si="144">EO3+1</f>
        <v>142</v>
      </c>
      <c r="EQ3" s="34">
        <f t="shared" ref="EQ3" si="145">EP3+1</f>
        <v>143</v>
      </c>
      <c r="ER3" s="34">
        <f t="shared" ref="ER3" si="146">EQ3+1</f>
        <v>144</v>
      </c>
      <c r="ES3" s="34">
        <f t="shared" ref="ES3" si="147">ER3+1</f>
        <v>145</v>
      </c>
      <c r="ET3" s="34">
        <f t="shared" ref="ET3" si="148">ES3+1</f>
        <v>146</v>
      </c>
      <c r="EU3" s="34">
        <f t="shared" ref="EU3" si="149">ET3+1</f>
        <v>147</v>
      </c>
      <c r="EV3" s="34">
        <f t="shared" ref="EV3" si="150">EU3+1</f>
        <v>148</v>
      </c>
      <c r="EW3" s="34">
        <f t="shared" ref="EW3" si="151">EV3+1</f>
        <v>149</v>
      </c>
      <c r="EX3" s="34">
        <f t="shared" ref="EX3" si="152">EW3+1</f>
        <v>150</v>
      </c>
      <c r="EY3" s="34">
        <f t="shared" ref="EY3" si="153">EX3+1</f>
        <v>151</v>
      </c>
      <c r="EZ3" s="34">
        <f t="shared" ref="EZ3" si="154">EY3+1</f>
        <v>152</v>
      </c>
      <c r="FA3" s="34">
        <f t="shared" ref="FA3" si="155">EZ3+1</f>
        <v>153</v>
      </c>
    </row>
    <row r="4" spans="2:157" ht="5" customHeight="1" thickBot="1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</row>
    <row r="5" spans="2:157" s="61" customFormat="1" ht="20" thickBot="1">
      <c r="B5" s="59" t="s">
        <v>91</v>
      </c>
      <c r="C5" s="60"/>
      <c r="D5" s="59"/>
      <c r="E5" s="59">
        <v>0</v>
      </c>
      <c r="F5" s="59">
        <v>0</v>
      </c>
      <c r="G5" s="59">
        <v>0</v>
      </c>
      <c r="H5" s="59">
        <v>0</v>
      </c>
      <c r="I5" s="59">
        <v>0</v>
      </c>
      <c r="J5" s="59">
        <v>0</v>
      </c>
      <c r="K5" s="59">
        <v>0</v>
      </c>
      <c r="L5" s="59">
        <v>0</v>
      </c>
      <c r="M5" s="59">
        <v>0</v>
      </c>
      <c r="N5" s="59">
        <v>0</v>
      </c>
      <c r="O5" s="59">
        <v>0</v>
      </c>
      <c r="P5" s="59">
        <v>0</v>
      </c>
      <c r="Q5" s="59">
        <v>0</v>
      </c>
      <c r="R5" s="59">
        <v>2203</v>
      </c>
      <c r="S5" s="59">
        <v>3259</v>
      </c>
      <c r="T5" s="59">
        <v>4074</v>
      </c>
      <c r="U5" s="59">
        <v>4788</v>
      </c>
      <c r="V5" s="59">
        <v>5862</v>
      </c>
      <c r="W5" s="59">
        <v>7515</v>
      </c>
      <c r="X5" s="59">
        <v>9027</v>
      </c>
      <c r="Y5" s="59">
        <v>10212</v>
      </c>
      <c r="Z5" s="59">
        <v>11329</v>
      </c>
      <c r="AA5" s="59">
        <v>16569</v>
      </c>
      <c r="AB5" s="59">
        <v>16718</v>
      </c>
      <c r="AC5" s="59">
        <v>17168</v>
      </c>
      <c r="AD5" s="59">
        <v>22646</v>
      </c>
      <c r="AE5" s="59">
        <v>26572</v>
      </c>
      <c r="AF5" s="59">
        <v>32953</v>
      </c>
      <c r="AG5" s="59">
        <v>40033</v>
      </c>
      <c r="AH5" s="59">
        <v>46249</v>
      </c>
      <c r="AI5" s="59">
        <v>52903</v>
      </c>
      <c r="AJ5" s="59">
        <v>59099</v>
      </c>
      <c r="AK5" s="59">
        <v>65045</v>
      </c>
      <c r="AL5" s="59">
        <v>70130</v>
      </c>
      <c r="AM5" s="59">
        <v>75564</v>
      </c>
      <c r="AN5" s="59">
        <v>82846</v>
      </c>
      <c r="AO5" s="59">
        <v>85842</v>
      </c>
      <c r="AP5" s="59">
        <v>97401</v>
      </c>
      <c r="AQ5" s="59">
        <v>123583</v>
      </c>
      <c r="AR5" s="59">
        <v>110352</v>
      </c>
      <c r="AS5" s="59">
        <v>116047</v>
      </c>
      <c r="AT5" s="59">
        <v>118986</v>
      </c>
      <c r="AU5" s="59">
        <v>122592</v>
      </c>
      <c r="AV5" s="59">
        <v>128653</v>
      </c>
      <c r="AW5" s="59">
        <v>131976</v>
      </c>
      <c r="AX5" s="59">
        <v>135113</v>
      </c>
      <c r="AY5" s="59">
        <v>137860</v>
      </c>
      <c r="AZ5" s="59">
        <v>162439</v>
      </c>
      <c r="BA5" s="59">
        <v>172751</v>
      </c>
      <c r="BB5" s="59">
        <v>176381</v>
      </c>
      <c r="BC5" s="59">
        <v>185101</v>
      </c>
      <c r="BD5" s="59">
        <v>193447</v>
      </c>
      <c r="BE5" s="59">
        <v>200219</v>
      </c>
      <c r="BF5" s="59">
        <v>203562</v>
      </c>
      <c r="BG5" s="59">
        <v>207873</v>
      </c>
      <c r="BH5" s="59">
        <v>208453</v>
      </c>
      <c r="BI5" s="59">
        <v>211180</v>
      </c>
      <c r="BJ5" s="59">
        <v>215325</v>
      </c>
      <c r="BK5" s="59">
        <v>218857</v>
      </c>
      <c r="BL5" s="59">
        <v>222090</v>
      </c>
      <c r="BM5" s="59">
        <v>223777</v>
      </c>
      <c r="BN5" s="59">
        <v>223916</v>
      </c>
      <c r="BO5" s="59">
        <v>226226</v>
      </c>
      <c r="BP5" s="59">
        <v>230115</v>
      </c>
      <c r="BQ5" s="59">
        <v>233367</v>
      </c>
      <c r="BR5" s="59">
        <v>236191</v>
      </c>
      <c r="BS5" s="59">
        <v>239014</v>
      </c>
      <c r="BT5" s="59">
        <v>242082</v>
      </c>
      <c r="BU5" s="59">
        <v>244201</v>
      </c>
      <c r="BV5" s="59">
        <v>245832</v>
      </c>
      <c r="BW5" s="59">
        <v>249301</v>
      </c>
      <c r="BX5" s="59">
        <v>252143</v>
      </c>
      <c r="BY5" s="59">
        <v>255209</v>
      </c>
      <c r="BZ5" s="59">
        <v>258004</v>
      </c>
      <c r="CA5" s="59">
        <v>260499</v>
      </c>
      <c r="CB5" s="59">
        <v>262269</v>
      </c>
      <c r="CC5" s="59">
        <v>263980</v>
      </c>
      <c r="CD5" s="59">
        <v>266720</v>
      </c>
      <c r="CE5" s="59">
        <v>269160</v>
      </c>
      <c r="CF5" s="59"/>
      <c r="CG5" s="59"/>
      <c r="CH5" s="59"/>
      <c r="CI5" s="59"/>
      <c r="CJ5" s="59"/>
      <c r="CK5" s="59"/>
      <c r="CL5" s="59"/>
      <c r="CM5" s="59"/>
      <c r="CN5" s="59"/>
      <c r="CO5" s="59"/>
      <c r="CP5" s="59"/>
      <c r="CQ5" s="59"/>
      <c r="CR5" s="59"/>
      <c r="CS5" s="59"/>
      <c r="CT5" s="59"/>
      <c r="CU5" s="59"/>
      <c r="CV5" s="59"/>
    </row>
    <row r="6" spans="2:157">
      <c r="B6" s="42" t="s">
        <v>93</v>
      </c>
      <c r="D6" s="44"/>
      <c r="E6" s="44" t="s">
        <v>87</v>
      </c>
      <c r="F6" s="44" t="s">
        <v>87</v>
      </c>
      <c r="G6" s="44" t="s">
        <v>87</v>
      </c>
      <c r="H6" s="44" t="s">
        <v>87</v>
      </c>
      <c r="I6" s="44" t="s">
        <v>87</v>
      </c>
      <c r="J6" s="44" t="s">
        <v>87</v>
      </c>
      <c r="K6" s="44" t="s">
        <v>87</v>
      </c>
      <c r="L6" s="44" t="s">
        <v>87</v>
      </c>
      <c r="M6" s="44" t="s">
        <v>87</v>
      </c>
      <c r="N6" s="44" t="s">
        <v>87</v>
      </c>
      <c r="O6" s="44" t="s">
        <v>87</v>
      </c>
      <c r="P6" s="44" t="s">
        <v>87</v>
      </c>
      <c r="Q6" s="44" t="s">
        <v>87</v>
      </c>
      <c r="R6" s="44" t="s">
        <v>87</v>
      </c>
      <c r="S6" s="44">
        <f t="shared" ref="S6:AX6" si="156">(S5/R5)-1</f>
        <v>0.47934634589196556</v>
      </c>
      <c r="T6" s="44">
        <f t="shared" si="156"/>
        <v>0.25007671064743797</v>
      </c>
      <c r="U6" s="44">
        <f t="shared" si="156"/>
        <v>0.17525773195876293</v>
      </c>
      <c r="V6" s="44">
        <f t="shared" si="156"/>
        <v>0.22431077694235579</v>
      </c>
      <c r="W6" s="44">
        <f t="shared" si="156"/>
        <v>0.28198567041965195</v>
      </c>
      <c r="X6" s="44">
        <f t="shared" si="156"/>
        <v>0.20119760479041915</v>
      </c>
      <c r="Y6" s="44">
        <f t="shared" si="156"/>
        <v>0.13127284812229978</v>
      </c>
      <c r="Z6" s="44">
        <f t="shared" si="156"/>
        <v>0.10938112025068536</v>
      </c>
      <c r="AA6" s="44">
        <f t="shared" si="156"/>
        <v>0.46252979080236556</v>
      </c>
      <c r="AB6" s="44">
        <f t="shared" si="156"/>
        <v>8.9926972056248999E-3</v>
      </c>
      <c r="AC6" s="44">
        <f t="shared" si="156"/>
        <v>2.6917095346333353E-2</v>
      </c>
      <c r="AD6" s="44">
        <f t="shared" si="156"/>
        <v>0.31908201304753026</v>
      </c>
      <c r="AE6" s="44">
        <f t="shared" si="156"/>
        <v>0.17336394948335254</v>
      </c>
      <c r="AF6" s="44">
        <f t="shared" si="156"/>
        <v>0.2401399969893121</v>
      </c>
      <c r="AG6" s="44">
        <f t="shared" si="156"/>
        <v>0.21485145510272208</v>
      </c>
      <c r="AH6" s="44">
        <f t="shared" si="156"/>
        <v>0.15527190068193741</v>
      </c>
      <c r="AI6" s="44">
        <f t="shared" si="156"/>
        <v>0.14387338104607661</v>
      </c>
      <c r="AJ6" s="44">
        <f t="shared" si="156"/>
        <v>0.11712001209761258</v>
      </c>
      <c r="AK6" s="44">
        <f t="shared" si="156"/>
        <v>0.10061083943890758</v>
      </c>
      <c r="AL6" s="44">
        <f t="shared" si="156"/>
        <v>7.8176646936736205E-2</v>
      </c>
      <c r="AM6" s="44">
        <f t="shared" si="156"/>
        <v>7.7484671324682841E-2</v>
      </c>
      <c r="AN6" s="44">
        <f t="shared" si="156"/>
        <v>9.6368641151871159E-2</v>
      </c>
      <c r="AO6" s="44">
        <f t="shared" si="156"/>
        <v>3.6163484054752226E-2</v>
      </c>
      <c r="AP6" s="44">
        <f t="shared" si="156"/>
        <v>0.1346543649961558</v>
      </c>
      <c r="AQ6" s="44">
        <f t="shared" si="156"/>
        <v>0.26880627508957811</v>
      </c>
      <c r="AR6" s="44">
        <f t="shared" si="156"/>
        <v>-0.10706165087431119</v>
      </c>
      <c r="AS6" s="44">
        <f t="shared" si="156"/>
        <v>5.1607583007104552E-2</v>
      </c>
      <c r="AT6" s="44">
        <f t="shared" si="156"/>
        <v>2.5325945522072901E-2</v>
      </c>
      <c r="AU6" s="44">
        <f t="shared" si="156"/>
        <v>3.0306086430336387E-2</v>
      </c>
      <c r="AV6" s="44">
        <f t="shared" si="156"/>
        <v>4.944042025580786E-2</v>
      </c>
      <c r="AW6" s="44">
        <f t="shared" si="156"/>
        <v>2.5829168383170176E-2</v>
      </c>
      <c r="AX6" s="44">
        <f t="shared" si="156"/>
        <v>2.3769473237558403E-2</v>
      </c>
      <c r="AY6" s="44">
        <f t="shared" ref="AY6:CC6" si="157">(AY5/AX5)-1</f>
        <v>2.0331130239133133E-2</v>
      </c>
      <c r="AZ6" s="44">
        <f t="shared" si="157"/>
        <v>0.17828956912810101</v>
      </c>
      <c r="BA6" s="44">
        <f t="shared" si="157"/>
        <v>6.3482291814157987E-2</v>
      </c>
      <c r="BB6" s="44">
        <f t="shared" si="157"/>
        <v>2.1012902964382185E-2</v>
      </c>
      <c r="BC6" s="44">
        <f t="shared" si="157"/>
        <v>4.9438431577097264E-2</v>
      </c>
      <c r="BD6" s="44">
        <f t="shared" si="157"/>
        <v>4.5088897412763895E-2</v>
      </c>
      <c r="BE6" s="44">
        <f t="shared" si="157"/>
        <v>3.5007004502525252E-2</v>
      </c>
      <c r="BF6" s="44">
        <f t="shared" si="157"/>
        <v>1.6696717094781155E-2</v>
      </c>
      <c r="BG6" s="44">
        <f t="shared" si="157"/>
        <v>2.1177822972853422E-2</v>
      </c>
      <c r="BH6" s="44">
        <f t="shared" si="157"/>
        <v>2.7901651489130597E-3</v>
      </c>
      <c r="BI6" s="44">
        <f t="shared" si="157"/>
        <v>1.3082085650002684E-2</v>
      </c>
      <c r="BJ6" s="44">
        <f t="shared" si="157"/>
        <v>1.9627805663415154E-2</v>
      </c>
      <c r="BK6" s="44">
        <f t="shared" si="157"/>
        <v>1.6403111575525431E-2</v>
      </c>
      <c r="BL6" s="44">
        <f t="shared" si="157"/>
        <v>1.4772202853918337E-2</v>
      </c>
      <c r="BM6" s="44">
        <f t="shared" si="157"/>
        <v>7.5960196316808837E-3</v>
      </c>
      <c r="BN6" s="44">
        <f t="shared" si="157"/>
        <v>6.2115409537177868E-4</v>
      </c>
      <c r="BO6" s="44">
        <f t="shared" si="157"/>
        <v>1.0316368638239259E-2</v>
      </c>
      <c r="BP6" s="44">
        <f t="shared" si="157"/>
        <v>1.7190773827941985E-2</v>
      </c>
      <c r="BQ6" s="44">
        <f t="shared" si="157"/>
        <v>1.4132064402581301E-2</v>
      </c>
      <c r="BR6" s="44">
        <f t="shared" si="157"/>
        <v>1.2101111125394803E-2</v>
      </c>
      <c r="BS6" s="44">
        <f t="shared" si="157"/>
        <v>1.195219123505975E-2</v>
      </c>
      <c r="BT6" s="44">
        <f t="shared" si="157"/>
        <v>1.2836068180106519E-2</v>
      </c>
      <c r="BU6" s="44">
        <f t="shared" si="157"/>
        <v>8.7532323758066077E-3</v>
      </c>
      <c r="BV6" s="44">
        <f t="shared" si="157"/>
        <v>6.6789243287292965E-3</v>
      </c>
      <c r="BW6" s="44">
        <f t="shared" si="157"/>
        <v>1.4111262976341576E-2</v>
      </c>
      <c r="BX6" s="44">
        <f t="shared" si="157"/>
        <v>1.1399874047837821E-2</v>
      </c>
      <c r="BY6" s="44">
        <f t="shared" si="157"/>
        <v>1.2159766481718792E-2</v>
      </c>
      <c r="BZ6" s="44">
        <f t="shared" si="157"/>
        <v>1.0951808125889029E-2</v>
      </c>
      <c r="CA6" s="44">
        <f t="shared" si="157"/>
        <v>9.6703927070898033E-3</v>
      </c>
      <c r="CB6" s="44">
        <f t="shared" si="157"/>
        <v>6.7946518028860758E-3</v>
      </c>
      <c r="CC6" s="44">
        <f t="shared" si="157"/>
        <v>6.5238362139634631E-3</v>
      </c>
      <c r="CD6" s="44">
        <f t="shared" ref="CD6:CV6" si="158">(CD5/CC5)-1</f>
        <v>1.0379574210167331E-2</v>
      </c>
      <c r="CE6" s="44">
        <f t="shared" si="158"/>
        <v>9.1481703659268554E-3</v>
      </c>
      <c r="CF6" s="44">
        <f t="shared" si="158"/>
        <v>-1</v>
      </c>
      <c r="CG6" s="44" t="e">
        <f t="shared" si="158"/>
        <v>#DIV/0!</v>
      </c>
      <c r="CH6" s="44" t="e">
        <f t="shared" si="158"/>
        <v>#DIV/0!</v>
      </c>
      <c r="CI6" s="44" t="e">
        <f t="shared" si="158"/>
        <v>#DIV/0!</v>
      </c>
      <c r="CJ6" s="44" t="e">
        <f t="shared" si="158"/>
        <v>#DIV/0!</v>
      </c>
      <c r="CK6" s="44" t="e">
        <f t="shared" si="158"/>
        <v>#DIV/0!</v>
      </c>
      <c r="CL6" s="44" t="e">
        <f t="shared" si="158"/>
        <v>#DIV/0!</v>
      </c>
      <c r="CM6" s="44" t="e">
        <f t="shared" si="158"/>
        <v>#DIV/0!</v>
      </c>
      <c r="CN6" s="44" t="e">
        <f t="shared" si="158"/>
        <v>#DIV/0!</v>
      </c>
      <c r="CO6" s="44" t="e">
        <f t="shared" si="158"/>
        <v>#DIV/0!</v>
      </c>
      <c r="CP6" s="44" t="e">
        <f t="shared" si="158"/>
        <v>#DIV/0!</v>
      </c>
      <c r="CQ6" s="44" t="e">
        <f t="shared" si="158"/>
        <v>#DIV/0!</v>
      </c>
      <c r="CR6" s="44" t="e">
        <f t="shared" si="158"/>
        <v>#DIV/0!</v>
      </c>
      <c r="CS6" s="44" t="e">
        <f t="shared" si="158"/>
        <v>#DIV/0!</v>
      </c>
      <c r="CT6" s="44" t="e">
        <f t="shared" si="158"/>
        <v>#DIV/0!</v>
      </c>
      <c r="CU6" s="44" t="e">
        <f t="shared" si="158"/>
        <v>#DIV/0!</v>
      </c>
      <c r="CV6" s="44" t="e">
        <f t="shared" si="158"/>
        <v>#DIV/0!</v>
      </c>
    </row>
    <row r="7" spans="2:157" ht="17" thickBot="1">
      <c r="B7" s="43" t="s">
        <v>92</v>
      </c>
      <c r="D7" s="43"/>
      <c r="E7" s="43">
        <f>E5</f>
        <v>0</v>
      </c>
      <c r="F7" s="43">
        <f t="shared" ref="F7:AK7" si="159">F5-E5</f>
        <v>0</v>
      </c>
      <c r="G7" s="43">
        <f t="shared" si="159"/>
        <v>0</v>
      </c>
      <c r="H7" s="43">
        <f t="shared" si="159"/>
        <v>0</v>
      </c>
      <c r="I7" s="43">
        <f t="shared" si="159"/>
        <v>0</v>
      </c>
      <c r="J7" s="43">
        <f t="shared" si="159"/>
        <v>0</v>
      </c>
      <c r="K7" s="43">
        <f t="shared" si="159"/>
        <v>0</v>
      </c>
      <c r="L7" s="43">
        <f t="shared" si="159"/>
        <v>0</v>
      </c>
      <c r="M7" s="43">
        <f t="shared" si="159"/>
        <v>0</v>
      </c>
      <c r="N7" s="43">
        <f t="shared" si="159"/>
        <v>0</v>
      </c>
      <c r="O7" s="43">
        <f t="shared" si="159"/>
        <v>0</v>
      </c>
      <c r="P7" s="43">
        <f t="shared" si="159"/>
        <v>0</v>
      </c>
      <c r="Q7" s="43">
        <f t="shared" si="159"/>
        <v>0</v>
      </c>
      <c r="R7" s="43">
        <f t="shared" si="159"/>
        <v>2203</v>
      </c>
      <c r="S7" s="43">
        <f t="shared" si="159"/>
        <v>1056</v>
      </c>
      <c r="T7" s="43">
        <f t="shared" si="159"/>
        <v>815</v>
      </c>
      <c r="U7" s="43">
        <f t="shared" si="159"/>
        <v>714</v>
      </c>
      <c r="V7" s="43">
        <f t="shared" si="159"/>
        <v>1074</v>
      </c>
      <c r="W7" s="43">
        <f t="shared" si="159"/>
        <v>1653</v>
      </c>
      <c r="X7" s="43">
        <f t="shared" si="159"/>
        <v>1512</v>
      </c>
      <c r="Y7" s="43">
        <f t="shared" si="159"/>
        <v>1185</v>
      </c>
      <c r="Z7" s="43">
        <f t="shared" si="159"/>
        <v>1117</v>
      </c>
      <c r="AA7" s="43">
        <f t="shared" si="159"/>
        <v>5240</v>
      </c>
      <c r="AB7" s="43">
        <f t="shared" si="159"/>
        <v>149</v>
      </c>
      <c r="AC7" s="43">
        <f t="shared" si="159"/>
        <v>450</v>
      </c>
      <c r="AD7" s="43">
        <f t="shared" si="159"/>
        <v>5478</v>
      </c>
      <c r="AE7" s="43">
        <f t="shared" si="159"/>
        <v>3926</v>
      </c>
      <c r="AF7" s="43">
        <f t="shared" si="159"/>
        <v>6381</v>
      </c>
      <c r="AG7" s="43">
        <f t="shared" si="159"/>
        <v>7080</v>
      </c>
      <c r="AH7" s="43">
        <f t="shared" si="159"/>
        <v>6216</v>
      </c>
      <c r="AI7" s="43">
        <f t="shared" si="159"/>
        <v>6654</v>
      </c>
      <c r="AJ7" s="43">
        <f t="shared" si="159"/>
        <v>6196</v>
      </c>
      <c r="AK7" s="43">
        <f t="shared" si="159"/>
        <v>5946</v>
      </c>
      <c r="AL7" s="43">
        <f t="shared" ref="AL7:BQ7" si="160">AL5-AK5</f>
        <v>5085</v>
      </c>
      <c r="AM7" s="43">
        <f t="shared" si="160"/>
        <v>5434</v>
      </c>
      <c r="AN7" s="43">
        <f t="shared" si="160"/>
        <v>7282</v>
      </c>
      <c r="AO7" s="43">
        <f t="shared" si="160"/>
        <v>2996</v>
      </c>
      <c r="AP7" s="43">
        <f t="shared" si="160"/>
        <v>11559</v>
      </c>
      <c r="AQ7" s="43">
        <f t="shared" si="160"/>
        <v>26182</v>
      </c>
      <c r="AR7" s="43">
        <f t="shared" si="160"/>
        <v>-13231</v>
      </c>
      <c r="AS7" s="43">
        <f t="shared" si="160"/>
        <v>5695</v>
      </c>
      <c r="AT7" s="43">
        <f t="shared" si="160"/>
        <v>2939</v>
      </c>
      <c r="AU7" s="43">
        <f t="shared" si="160"/>
        <v>3606</v>
      </c>
      <c r="AV7" s="43">
        <f t="shared" si="160"/>
        <v>6061</v>
      </c>
      <c r="AW7" s="43">
        <f t="shared" si="160"/>
        <v>3323</v>
      </c>
      <c r="AX7" s="43">
        <f t="shared" si="160"/>
        <v>3137</v>
      </c>
      <c r="AY7" s="43">
        <f t="shared" si="160"/>
        <v>2747</v>
      </c>
      <c r="AZ7" s="43">
        <f t="shared" si="160"/>
        <v>24579</v>
      </c>
      <c r="BA7" s="43">
        <f t="shared" si="160"/>
        <v>10312</v>
      </c>
      <c r="BB7" s="43">
        <f t="shared" si="160"/>
        <v>3630</v>
      </c>
      <c r="BC7" s="43">
        <f t="shared" si="160"/>
        <v>8720</v>
      </c>
      <c r="BD7" s="43">
        <f t="shared" si="160"/>
        <v>8346</v>
      </c>
      <c r="BE7" s="43">
        <f t="shared" si="160"/>
        <v>6772</v>
      </c>
      <c r="BF7" s="43">
        <f t="shared" si="160"/>
        <v>3343</v>
      </c>
      <c r="BG7" s="43">
        <f t="shared" si="160"/>
        <v>4311</v>
      </c>
      <c r="BH7" s="43">
        <f t="shared" si="160"/>
        <v>580</v>
      </c>
      <c r="BI7" s="43">
        <f t="shared" si="160"/>
        <v>2727</v>
      </c>
      <c r="BJ7" s="43">
        <f t="shared" si="160"/>
        <v>4145</v>
      </c>
      <c r="BK7" s="43">
        <f t="shared" si="160"/>
        <v>3532</v>
      </c>
      <c r="BL7" s="43">
        <f t="shared" si="160"/>
        <v>3233</v>
      </c>
      <c r="BM7" s="43">
        <f t="shared" si="160"/>
        <v>1687</v>
      </c>
      <c r="BN7" s="43">
        <f t="shared" si="160"/>
        <v>139</v>
      </c>
      <c r="BO7" s="43">
        <f t="shared" si="160"/>
        <v>2310</v>
      </c>
      <c r="BP7" s="43">
        <f t="shared" si="160"/>
        <v>3889</v>
      </c>
      <c r="BQ7" s="43">
        <f t="shared" si="160"/>
        <v>3252</v>
      </c>
      <c r="BR7" s="43">
        <f t="shared" ref="BR7:CC7" si="161">BR5-BQ5</f>
        <v>2824</v>
      </c>
      <c r="BS7" s="43">
        <f t="shared" si="161"/>
        <v>2823</v>
      </c>
      <c r="BT7" s="43">
        <f t="shared" si="161"/>
        <v>3068</v>
      </c>
      <c r="BU7" s="43">
        <f t="shared" si="161"/>
        <v>2119</v>
      </c>
      <c r="BV7" s="43">
        <f t="shared" si="161"/>
        <v>1631</v>
      </c>
      <c r="BW7" s="43">
        <f t="shared" si="161"/>
        <v>3469</v>
      </c>
      <c r="BX7" s="43">
        <f t="shared" si="161"/>
        <v>2842</v>
      </c>
      <c r="BY7" s="43">
        <f t="shared" si="161"/>
        <v>3066</v>
      </c>
      <c r="BZ7" s="43">
        <f t="shared" si="161"/>
        <v>2795</v>
      </c>
      <c r="CA7" s="43">
        <f t="shared" si="161"/>
        <v>2495</v>
      </c>
      <c r="CB7" s="43">
        <f t="shared" si="161"/>
        <v>1770</v>
      </c>
      <c r="CC7" s="43">
        <f t="shared" si="161"/>
        <v>1711</v>
      </c>
      <c r="CD7" s="43">
        <f t="shared" ref="CD7:CV7" si="162">CD5-CC5</f>
        <v>2740</v>
      </c>
      <c r="CE7" s="43">
        <f t="shared" si="162"/>
        <v>2440</v>
      </c>
      <c r="CF7" s="43">
        <f t="shared" si="162"/>
        <v>-269160</v>
      </c>
      <c r="CG7" s="43">
        <f t="shared" si="162"/>
        <v>0</v>
      </c>
      <c r="CH7" s="43">
        <f t="shared" si="162"/>
        <v>0</v>
      </c>
      <c r="CI7" s="43">
        <f t="shared" si="162"/>
        <v>0</v>
      </c>
      <c r="CJ7" s="43">
        <f t="shared" si="162"/>
        <v>0</v>
      </c>
      <c r="CK7" s="43">
        <f t="shared" si="162"/>
        <v>0</v>
      </c>
      <c r="CL7" s="43">
        <f t="shared" si="162"/>
        <v>0</v>
      </c>
      <c r="CM7" s="43">
        <f t="shared" si="162"/>
        <v>0</v>
      </c>
      <c r="CN7" s="43">
        <f t="shared" si="162"/>
        <v>0</v>
      </c>
      <c r="CO7" s="43">
        <f t="shared" si="162"/>
        <v>0</v>
      </c>
      <c r="CP7" s="43">
        <f t="shared" si="162"/>
        <v>0</v>
      </c>
      <c r="CQ7" s="43">
        <f t="shared" si="162"/>
        <v>0</v>
      </c>
      <c r="CR7" s="43">
        <f t="shared" si="162"/>
        <v>0</v>
      </c>
      <c r="CS7" s="43">
        <f t="shared" si="162"/>
        <v>0</v>
      </c>
      <c r="CT7" s="43">
        <f t="shared" si="162"/>
        <v>0</v>
      </c>
      <c r="CU7" s="43">
        <f t="shared" si="162"/>
        <v>0</v>
      </c>
      <c r="CV7" s="43">
        <f t="shared" si="162"/>
        <v>0</v>
      </c>
    </row>
    <row r="8" spans="2:157" s="61" customFormat="1" ht="20" thickBot="1">
      <c r="B8" s="62" t="s">
        <v>97</v>
      </c>
      <c r="C8" s="60"/>
      <c r="D8" s="59"/>
      <c r="E8" s="59">
        <v>0</v>
      </c>
      <c r="F8" s="59">
        <v>0</v>
      </c>
      <c r="G8" s="59">
        <v>0</v>
      </c>
      <c r="H8" s="59">
        <v>0</v>
      </c>
      <c r="I8" s="59">
        <v>0</v>
      </c>
      <c r="J8" s="59">
        <v>0</v>
      </c>
      <c r="K8" s="59">
        <v>0</v>
      </c>
      <c r="L8" s="59">
        <v>0</v>
      </c>
      <c r="M8" s="59">
        <v>0</v>
      </c>
      <c r="N8" s="59">
        <v>0</v>
      </c>
      <c r="O8" s="59">
        <v>0</v>
      </c>
      <c r="P8" s="59">
        <v>1</v>
      </c>
      <c r="Q8" s="59">
        <v>2</v>
      </c>
      <c r="R8" s="59">
        <v>3</v>
      </c>
      <c r="S8" s="59">
        <v>3</v>
      </c>
      <c r="T8" s="59">
        <v>3</v>
      </c>
      <c r="U8" s="59">
        <v>3</v>
      </c>
      <c r="V8" s="59">
        <v>5</v>
      </c>
      <c r="W8" s="59">
        <v>5</v>
      </c>
      <c r="X8" s="59">
        <v>5</v>
      </c>
      <c r="Y8" s="59">
        <v>14</v>
      </c>
      <c r="Z8" s="59">
        <v>22</v>
      </c>
      <c r="AA8" s="59">
        <v>22</v>
      </c>
      <c r="AB8" s="59">
        <v>43</v>
      </c>
      <c r="AC8" s="59">
        <v>43</v>
      </c>
      <c r="AD8" s="59">
        <v>43</v>
      </c>
      <c r="AE8" s="59">
        <v>43</v>
      </c>
      <c r="AF8" s="59">
        <v>43</v>
      </c>
      <c r="AG8" s="59">
        <v>43</v>
      </c>
      <c r="AH8" s="59">
        <v>43</v>
      </c>
      <c r="AI8" s="59">
        <v>68</v>
      </c>
      <c r="AJ8" s="59">
        <v>68</v>
      </c>
      <c r="AK8" s="59">
        <v>75</v>
      </c>
      <c r="AL8" s="59">
        <v>75</v>
      </c>
      <c r="AM8" s="59">
        <v>140</v>
      </c>
      <c r="AN8" s="59">
        <v>184</v>
      </c>
      <c r="AO8" s="59">
        <v>196</v>
      </c>
      <c r="AP8" s="59">
        <v>205</v>
      </c>
      <c r="AQ8" s="59">
        <v>233</v>
      </c>
      <c r="AR8" s="59">
        <v>266</v>
      </c>
      <c r="AS8" s="59">
        <v>277</v>
      </c>
      <c r="AT8" s="59">
        <v>277</v>
      </c>
      <c r="AU8" s="59">
        <v>347</v>
      </c>
      <c r="AV8" s="59">
        <v>383</v>
      </c>
      <c r="AW8" s="59">
        <v>493</v>
      </c>
      <c r="AX8" s="59">
        <v>519</v>
      </c>
      <c r="AY8" s="59">
        <v>610</v>
      </c>
      <c r="AZ8" s="59">
        <v>610</v>
      </c>
      <c r="BA8" s="59">
        <v>610</v>
      </c>
      <c r="BB8" s="59">
        <v>917</v>
      </c>
      <c r="BC8" s="59">
        <v>1143</v>
      </c>
      <c r="BD8" s="59">
        <v>1201</v>
      </c>
      <c r="BE8" s="59">
        <v>1228</v>
      </c>
      <c r="BF8" s="59">
        <v>1277</v>
      </c>
      <c r="BG8" s="59">
        <v>1329</v>
      </c>
      <c r="BH8" s="59">
        <v>1357</v>
      </c>
      <c r="BI8" s="59">
        <v>1389</v>
      </c>
      <c r="BJ8" s="59">
        <v>1470</v>
      </c>
      <c r="BK8" s="59">
        <v>1519</v>
      </c>
      <c r="BL8" s="59">
        <v>1647</v>
      </c>
      <c r="BM8" s="59">
        <v>1671</v>
      </c>
      <c r="BN8" s="59">
        <v>1689</v>
      </c>
      <c r="BO8" s="59">
        <v>1712</v>
      </c>
      <c r="BP8" s="59">
        <v>1743</v>
      </c>
      <c r="BQ8" s="59">
        <v>2076</v>
      </c>
      <c r="BR8" s="59">
        <v>2258</v>
      </c>
      <c r="BS8" s="59">
        <v>2422</v>
      </c>
      <c r="BT8" s="59">
        <v>2499</v>
      </c>
      <c r="BU8" s="59">
        <v>2549</v>
      </c>
      <c r="BV8" s="59">
        <v>2549</v>
      </c>
      <c r="BW8" s="59">
        <v>3013</v>
      </c>
      <c r="BX8" s="59">
        <v>3182</v>
      </c>
      <c r="BY8" s="59">
        <v>3198</v>
      </c>
      <c r="BZ8" s="59">
        <v>3328</v>
      </c>
      <c r="CA8" s="59">
        <v>3822</v>
      </c>
      <c r="CB8" s="59">
        <v>4636</v>
      </c>
      <c r="CC8" s="59">
        <v>6430</v>
      </c>
      <c r="CD8" s="59">
        <v>6431</v>
      </c>
      <c r="CE8" s="59">
        <v>6452</v>
      </c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CT8" s="59"/>
      <c r="CU8" s="59"/>
      <c r="CV8" s="59"/>
    </row>
    <row r="9" spans="2:157">
      <c r="B9" s="42" t="s">
        <v>93</v>
      </c>
      <c r="D9" s="44"/>
      <c r="E9" s="44" t="s">
        <v>87</v>
      </c>
      <c r="F9" s="44" t="s">
        <v>87</v>
      </c>
      <c r="G9" s="44" t="s">
        <v>87</v>
      </c>
      <c r="H9" s="44" t="s">
        <v>87</v>
      </c>
      <c r="I9" s="44" t="s">
        <v>87</v>
      </c>
      <c r="J9" s="44" t="s">
        <v>87</v>
      </c>
      <c r="K9" s="44" t="s">
        <v>87</v>
      </c>
      <c r="L9" s="44" t="s">
        <v>87</v>
      </c>
      <c r="M9" s="44" t="s">
        <v>87</v>
      </c>
      <c r="N9" s="44" t="s">
        <v>87</v>
      </c>
      <c r="O9" s="44" t="s">
        <v>87</v>
      </c>
      <c r="P9" s="44" t="s">
        <v>87</v>
      </c>
      <c r="Q9" s="44">
        <f t="shared" ref="Q9:AV9" si="163">(Q8/P8)-1</f>
        <v>1</v>
      </c>
      <c r="R9" s="44">
        <f t="shared" si="163"/>
        <v>0.5</v>
      </c>
      <c r="S9" s="44">
        <f t="shared" si="163"/>
        <v>0</v>
      </c>
      <c r="T9" s="44">
        <f t="shared" si="163"/>
        <v>0</v>
      </c>
      <c r="U9" s="44">
        <f t="shared" si="163"/>
        <v>0</v>
      </c>
      <c r="V9" s="44">
        <f t="shared" si="163"/>
        <v>0.66666666666666674</v>
      </c>
      <c r="W9" s="44">
        <f t="shared" si="163"/>
        <v>0</v>
      </c>
      <c r="X9" s="44">
        <f t="shared" si="163"/>
        <v>0</v>
      </c>
      <c r="Y9" s="44">
        <f t="shared" si="163"/>
        <v>1.7999999999999998</v>
      </c>
      <c r="Z9" s="44">
        <f t="shared" si="163"/>
        <v>0.5714285714285714</v>
      </c>
      <c r="AA9" s="44">
        <f t="shared" si="163"/>
        <v>0</v>
      </c>
      <c r="AB9" s="44">
        <f t="shared" si="163"/>
        <v>0.95454545454545459</v>
      </c>
      <c r="AC9" s="44">
        <f t="shared" si="163"/>
        <v>0</v>
      </c>
      <c r="AD9" s="44">
        <f t="shared" si="163"/>
        <v>0</v>
      </c>
      <c r="AE9" s="44">
        <f t="shared" si="163"/>
        <v>0</v>
      </c>
      <c r="AF9" s="44">
        <f t="shared" si="163"/>
        <v>0</v>
      </c>
      <c r="AG9" s="44">
        <f t="shared" si="163"/>
        <v>0</v>
      </c>
      <c r="AH9" s="44">
        <f t="shared" si="163"/>
        <v>0</v>
      </c>
      <c r="AI9" s="44">
        <f t="shared" si="163"/>
        <v>0.58139534883720922</v>
      </c>
      <c r="AJ9" s="44">
        <f t="shared" si="163"/>
        <v>0</v>
      </c>
      <c r="AK9" s="44">
        <f t="shared" si="163"/>
        <v>0.10294117647058831</v>
      </c>
      <c r="AL9" s="44">
        <f t="shared" si="163"/>
        <v>0</v>
      </c>
      <c r="AM9" s="44">
        <f t="shared" si="163"/>
        <v>0.8666666666666667</v>
      </c>
      <c r="AN9" s="44">
        <f t="shared" si="163"/>
        <v>0.31428571428571428</v>
      </c>
      <c r="AO9" s="44">
        <f t="shared" si="163"/>
        <v>6.5217391304347894E-2</v>
      </c>
      <c r="AP9" s="44">
        <f t="shared" si="163"/>
        <v>4.5918367346938771E-2</v>
      </c>
      <c r="AQ9" s="44">
        <f t="shared" si="163"/>
        <v>0.13658536585365844</v>
      </c>
      <c r="AR9" s="44">
        <f t="shared" si="163"/>
        <v>0.14163090128755362</v>
      </c>
      <c r="AS9" s="44">
        <f t="shared" si="163"/>
        <v>4.1353383458646586E-2</v>
      </c>
      <c r="AT9" s="44">
        <f t="shared" si="163"/>
        <v>0</v>
      </c>
      <c r="AU9" s="44">
        <f t="shared" si="163"/>
        <v>0.25270758122743686</v>
      </c>
      <c r="AV9" s="44">
        <f t="shared" si="163"/>
        <v>0.10374639769452454</v>
      </c>
      <c r="AW9" s="44">
        <f t="shared" ref="AW9:CB9" si="164">(AW8/AV8)-1</f>
        <v>0.28720626631853796</v>
      </c>
      <c r="AX9" s="44">
        <f t="shared" si="164"/>
        <v>5.273833671399597E-2</v>
      </c>
      <c r="AY9" s="44">
        <f t="shared" si="164"/>
        <v>0.17533718689788058</v>
      </c>
      <c r="AZ9" s="44">
        <f t="shared" si="164"/>
        <v>0</v>
      </c>
      <c r="BA9" s="44">
        <f t="shared" si="164"/>
        <v>0</v>
      </c>
      <c r="BB9" s="44">
        <f t="shared" si="164"/>
        <v>0.50327868852459012</v>
      </c>
      <c r="BC9" s="44">
        <f t="shared" si="164"/>
        <v>0.24645583424209372</v>
      </c>
      <c r="BD9" s="44">
        <f t="shared" si="164"/>
        <v>5.074365704286965E-2</v>
      </c>
      <c r="BE9" s="44">
        <f t="shared" si="164"/>
        <v>2.2481265611989931E-2</v>
      </c>
      <c r="BF9" s="44">
        <f t="shared" si="164"/>
        <v>3.9902280130293066E-2</v>
      </c>
      <c r="BG9" s="44">
        <f t="shared" si="164"/>
        <v>4.0720438527799496E-2</v>
      </c>
      <c r="BH9" s="44">
        <f t="shared" si="164"/>
        <v>2.1068472535741067E-2</v>
      </c>
      <c r="BI9" s="44">
        <f t="shared" si="164"/>
        <v>2.358142962417098E-2</v>
      </c>
      <c r="BJ9" s="44">
        <f t="shared" si="164"/>
        <v>5.8315334773218153E-2</v>
      </c>
      <c r="BK9" s="44">
        <f t="shared" si="164"/>
        <v>3.3333333333333437E-2</v>
      </c>
      <c r="BL9" s="44">
        <f t="shared" si="164"/>
        <v>8.4265964450296327E-2</v>
      </c>
      <c r="BM9" s="44">
        <f t="shared" si="164"/>
        <v>1.4571948998178597E-2</v>
      </c>
      <c r="BN9" s="44">
        <f t="shared" si="164"/>
        <v>1.0771992818671361E-2</v>
      </c>
      <c r="BO9" s="44">
        <f t="shared" si="164"/>
        <v>1.3617525162818334E-2</v>
      </c>
      <c r="BP9" s="44">
        <f t="shared" si="164"/>
        <v>1.8107476635514042E-2</v>
      </c>
      <c r="BQ9" s="44">
        <f t="shared" si="164"/>
        <v>0.1910499139414803</v>
      </c>
      <c r="BR9" s="44">
        <f t="shared" si="164"/>
        <v>8.7668593448940291E-2</v>
      </c>
      <c r="BS9" s="44">
        <f t="shared" si="164"/>
        <v>7.2630646589902481E-2</v>
      </c>
      <c r="BT9" s="44">
        <f t="shared" si="164"/>
        <v>3.1791907514450823E-2</v>
      </c>
      <c r="BU9" s="44">
        <f t="shared" si="164"/>
        <v>2.00080032012806E-2</v>
      </c>
      <c r="BV9" s="44">
        <f t="shared" si="164"/>
        <v>0</v>
      </c>
      <c r="BW9" s="44">
        <f t="shared" si="164"/>
        <v>0.18203216947822676</v>
      </c>
      <c r="BX9" s="44">
        <f t="shared" si="164"/>
        <v>5.6090275472950646E-2</v>
      </c>
      <c r="BY9" s="44">
        <f t="shared" si="164"/>
        <v>5.0282840980515608E-3</v>
      </c>
      <c r="BZ9" s="44">
        <f t="shared" si="164"/>
        <v>4.0650406504065151E-2</v>
      </c>
      <c r="CA9" s="44">
        <f t="shared" si="164"/>
        <v>0.1484375</v>
      </c>
      <c r="CB9" s="44">
        <f t="shared" si="164"/>
        <v>0.21297749869178451</v>
      </c>
      <c r="CC9" s="44">
        <f t="shared" ref="CC9" si="165">(CC8/CB8)-1</f>
        <v>0.38697152717860228</v>
      </c>
      <c r="CD9" s="44">
        <f t="shared" ref="CD9:CV9" si="166">(CD8/CC8)-1</f>
        <v>1.5552099533433505E-4</v>
      </c>
      <c r="CE9" s="44">
        <f t="shared" si="166"/>
        <v>3.265433058622369E-3</v>
      </c>
      <c r="CF9" s="44">
        <f t="shared" si="166"/>
        <v>-1</v>
      </c>
      <c r="CG9" s="44" t="e">
        <f t="shared" si="166"/>
        <v>#DIV/0!</v>
      </c>
      <c r="CH9" s="44" t="e">
        <f t="shared" si="166"/>
        <v>#DIV/0!</v>
      </c>
      <c r="CI9" s="44" t="e">
        <f t="shared" si="166"/>
        <v>#DIV/0!</v>
      </c>
      <c r="CJ9" s="44" t="e">
        <f t="shared" si="166"/>
        <v>#DIV/0!</v>
      </c>
      <c r="CK9" s="44" t="e">
        <f t="shared" si="166"/>
        <v>#DIV/0!</v>
      </c>
      <c r="CL9" s="44" t="e">
        <f t="shared" si="166"/>
        <v>#DIV/0!</v>
      </c>
      <c r="CM9" s="44" t="e">
        <f t="shared" si="166"/>
        <v>#DIV/0!</v>
      </c>
      <c r="CN9" s="44" t="e">
        <f t="shared" si="166"/>
        <v>#DIV/0!</v>
      </c>
      <c r="CO9" s="44" t="e">
        <f t="shared" si="166"/>
        <v>#DIV/0!</v>
      </c>
      <c r="CP9" s="44" t="e">
        <f t="shared" si="166"/>
        <v>#DIV/0!</v>
      </c>
      <c r="CQ9" s="44" t="e">
        <f t="shared" si="166"/>
        <v>#DIV/0!</v>
      </c>
      <c r="CR9" s="44" t="e">
        <f t="shared" si="166"/>
        <v>#DIV/0!</v>
      </c>
      <c r="CS9" s="44" t="e">
        <f t="shared" si="166"/>
        <v>#DIV/0!</v>
      </c>
      <c r="CT9" s="44" t="e">
        <f t="shared" si="166"/>
        <v>#DIV/0!</v>
      </c>
      <c r="CU9" s="44" t="e">
        <f t="shared" si="166"/>
        <v>#DIV/0!</v>
      </c>
      <c r="CV9" s="44" t="e">
        <f t="shared" si="166"/>
        <v>#DIV/0!</v>
      </c>
    </row>
    <row r="10" spans="2:157" ht="17" thickBot="1">
      <c r="B10" s="43" t="s">
        <v>92</v>
      </c>
      <c r="D10" s="43"/>
      <c r="E10" s="43">
        <f>E8</f>
        <v>0</v>
      </c>
      <c r="F10" s="43">
        <f t="shared" ref="F10:AK10" si="167">F8-E8</f>
        <v>0</v>
      </c>
      <c r="G10" s="43">
        <f t="shared" si="167"/>
        <v>0</v>
      </c>
      <c r="H10" s="43">
        <f t="shared" si="167"/>
        <v>0</v>
      </c>
      <c r="I10" s="43">
        <f t="shared" si="167"/>
        <v>0</v>
      </c>
      <c r="J10" s="43">
        <f t="shared" si="167"/>
        <v>0</v>
      </c>
      <c r="K10" s="43">
        <f t="shared" si="167"/>
        <v>0</v>
      </c>
      <c r="L10" s="43">
        <f t="shared" si="167"/>
        <v>0</v>
      </c>
      <c r="M10" s="43">
        <f t="shared" si="167"/>
        <v>0</v>
      </c>
      <c r="N10" s="43">
        <f t="shared" si="167"/>
        <v>0</v>
      </c>
      <c r="O10" s="43">
        <f t="shared" si="167"/>
        <v>0</v>
      </c>
      <c r="P10" s="43">
        <f t="shared" si="167"/>
        <v>1</v>
      </c>
      <c r="Q10" s="43">
        <f t="shared" si="167"/>
        <v>1</v>
      </c>
      <c r="R10" s="43">
        <f t="shared" si="167"/>
        <v>1</v>
      </c>
      <c r="S10" s="43">
        <f t="shared" si="167"/>
        <v>0</v>
      </c>
      <c r="T10" s="43">
        <f t="shared" si="167"/>
        <v>0</v>
      </c>
      <c r="U10" s="43">
        <f t="shared" si="167"/>
        <v>0</v>
      </c>
      <c r="V10" s="43">
        <f t="shared" si="167"/>
        <v>2</v>
      </c>
      <c r="W10" s="43">
        <f t="shared" si="167"/>
        <v>0</v>
      </c>
      <c r="X10" s="43">
        <f t="shared" si="167"/>
        <v>0</v>
      </c>
      <c r="Y10" s="43">
        <f t="shared" si="167"/>
        <v>9</v>
      </c>
      <c r="Z10" s="43">
        <f t="shared" si="167"/>
        <v>8</v>
      </c>
      <c r="AA10" s="43">
        <f t="shared" si="167"/>
        <v>0</v>
      </c>
      <c r="AB10" s="43">
        <f t="shared" si="167"/>
        <v>21</v>
      </c>
      <c r="AC10" s="43">
        <f t="shared" si="167"/>
        <v>0</v>
      </c>
      <c r="AD10" s="43">
        <f t="shared" si="167"/>
        <v>0</v>
      </c>
      <c r="AE10" s="43">
        <f t="shared" si="167"/>
        <v>0</v>
      </c>
      <c r="AF10" s="43">
        <f t="shared" si="167"/>
        <v>0</v>
      </c>
      <c r="AG10" s="43">
        <f t="shared" si="167"/>
        <v>0</v>
      </c>
      <c r="AH10" s="43">
        <f t="shared" si="167"/>
        <v>0</v>
      </c>
      <c r="AI10" s="43">
        <f t="shared" si="167"/>
        <v>25</v>
      </c>
      <c r="AJ10" s="43">
        <f t="shared" si="167"/>
        <v>0</v>
      </c>
      <c r="AK10" s="43">
        <f t="shared" si="167"/>
        <v>7</v>
      </c>
      <c r="AL10" s="43">
        <f t="shared" ref="AL10:BQ10" si="168">AL8-AK8</f>
        <v>0</v>
      </c>
      <c r="AM10" s="43">
        <f t="shared" si="168"/>
        <v>65</v>
      </c>
      <c r="AN10" s="43">
        <f t="shared" si="168"/>
        <v>44</v>
      </c>
      <c r="AO10" s="43">
        <f t="shared" si="168"/>
        <v>12</v>
      </c>
      <c r="AP10" s="43">
        <f t="shared" si="168"/>
        <v>9</v>
      </c>
      <c r="AQ10" s="43">
        <f t="shared" si="168"/>
        <v>28</v>
      </c>
      <c r="AR10" s="43">
        <f t="shared" si="168"/>
        <v>33</v>
      </c>
      <c r="AS10" s="43">
        <f t="shared" si="168"/>
        <v>11</v>
      </c>
      <c r="AT10" s="43">
        <f t="shared" si="168"/>
        <v>0</v>
      </c>
      <c r="AU10" s="43">
        <f t="shared" si="168"/>
        <v>70</v>
      </c>
      <c r="AV10" s="43">
        <f t="shared" si="168"/>
        <v>36</v>
      </c>
      <c r="AW10" s="43">
        <f t="shared" si="168"/>
        <v>110</v>
      </c>
      <c r="AX10" s="43">
        <f t="shared" si="168"/>
        <v>26</v>
      </c>
      <c r="AY10" s="43">
        <f t="shared" si="168"/>
        <v>91</v>
      </c>
      <c r="AZ10" s="43">
        <f t="shared" si="168"/>
        <v>0</v>
      </c>
      <c r="BA10" s="43">
        <f t="shared" si="168"/>
        <v>0</v>
      </c>
      <c r="BB10" s="43">
        <f t="shared" si="168"/>
        <v>307</v>
      </c>
      <c r="BC10" s="43">
        <f t="shared" si="168"/>
        <v>226</v>
      </c>
      <c r="BD10" s="43">
        <f t="shared" si="168"/>
        <v>58</v>
      </c>
      <c r="BE10" s="43">
        <f t="shared" si="168"/>
        <v>27</v>
      </c>
      <c r="BF10" s="43">
        <f t="shared" si="168"/>
        <v>49</v>
      </c>
      <c r="BG10" s="43">
        <f t="shared" si="168"/>
        <v>52</v>
      </c>
      <c r="BH10" s="43">
        <f t="shared" si="168"/>
        <v>28</v>
      </c>
      <c r="BI10" s="43">
        <f t="shared" si="168"/>
        <v>32</v>
      </c>
      <c r="BJ10" s="43">
        <f t="shared" si="168"/>
        <v>81</v>
      </c>
      <c r="BK10" s="43">
        <f t="shared" si="168"/>
        <v>49</v>
      </c>
      <c r="BL10" s="43">
        <f t="shared" si="168"/>
        <v>128</v>
      </c>
      <c r="BM10" s="43">
        <f t="shared" si="168"/>
        <v>24</v>
      </c>
      <c r="BN10" s="43">
        <f t="shared" si="168"/>
        <v>18</v>
      </c>
      <c r="BO10" s="43">
        <f t="shared" si="168"/>
        <v>23</v>
      </c>
      <c r="BP10" s="43">
        <f t="shared" si="168"/>
        <v>31</v>
      </c>
      <c r="BQ10" s="43">
        <f t="shared" si="168"/>
        <v>333</v>
      </c>
      <c r="BR10" s="43">
        <f t="shared" ref="BR10:CC10" si="169">BR8-BQ8</f>
        <v>182</v>
      </c>
      <c r="BS10" s="43">
        <f t="shared" si="169"/>
        <v>164</v>
      </c>
      <c r="BT10" s="43">
        <f t="shared" si="169"/>
        <v>77</v>
      </c>
      <c r="BU10" s="43">
        <f t="shared" si="169"/>
        <v>50</v>
      </c>
      <c r="BV10" s="43">
        <f t="shared" si="169"/>
        <v>0</v>
      </c>
      <c r="BW10" s="43">
        <f t="shared" si="169"/>
        <v>464</v>
      </c>
      <c r="BX10" s="43">
        <f t="shared" si="169"/>
        <v>169</v>
      </c>
      <c r="BY10" s="43">
        <f t="shared" si="169"/>
        <v>16</v>
      </c>
      <c r="BZ10" s="43">
        <f t="shared" si="169"/>
        <v>130</v>
      </c>
      <c r="CA10" s="43">
        <f t="shared" si="169"/>
        <v>494</v>
      </c>
      <c r="CB10" s="43">
        <f t="shared" si="169"/>
        <v>814</v>
      </c>
      <c r="CC10" s="43">
        <f t="shared" si="169"/>
        <v>1794</v>
      </c>
      <c r="CD10" s="43">
        <f t="shared" ref="CD10:CV10" si="170">CD8-CC8</f>
        <v>1</v>
      </c>
      <c r="CE10" s="43">
        <f t="shared" si="170"/>
        <v>21</v>
      </c>
      <c r="CF10" s="43">
        <f t="shared" si="170"/>
        <v>-6452</v>
      </c>
      <c r="CG10" s="43">
        <f t="shared" si="170"/>
        <v>0</v>
      </c>
      <c r="CH10" s="43">
        <f t="shared" si="170"/>
        <v>0</v>
      </c>
      <c r="CI10" s="43">
        <f t="shared" si="170"/>
        <v>0</v>
      </c>
      <c r="CJ10" s="43">
        <f t="shared" si="170"/>
        <v>0</v>
      </c>
      <c r="CK10" s="43">
        <f t="shared" si="170"/>
        <v>0</v>
      </c>
      <c r="CL10" s="43">
        <f t="shared" si="170"/>
        <v>0</v>
      </c>
      <c r="CM10" s="43">
        <f t="shared" si="170"/>
        <v>0</v>
      </c>
      <c r="CN10" s="43">
        <f t="shared" si="170"/>
        <v>0</v>
      </c>
      <c r="CO10" s="43">
        <f t="shared" si="170"/>
        <v>0</v>
      </c>
      <c r="CP10" s="43">
        <f t="shared" si="170"/>
        <v>0</v>
      </c>
      <c r="CQ10" s="43">
        <f t="shared" si="170"/>
        <v>0</v>
      </c>
      <c r="CR10" s="43">
        <f t="shared" si="170"/>
        <v>0</v>
      </c>
      <c r="CS10" s="43">
        <f t="shared" si="170"/>
        <v>0</v>
      </c>
      <c r="CT10" s="43">
        <f t="shared" si="170"/>
        <v>0</v>
      </c>
      <c r="CU10" s="43">
        <f t="shared" si="170"/>
        <v>0</v>
      </c>
      <c r="CV10" s="43">
        <f t="shared" si="170"/>
        <v>0</v>
      </c>
    </row>
    <row r="11" spans="2:157" ht="5" customHeight="1" thickBot="1">
      <c r="D11" s="35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</row>
    <row r="12" spans="2:157" s="61" customFormat="1" ht="20" thickBot="1">
      <c r="B12" s="63" t="s">
        <v>94</v>
      </c>
      <c r="C12" s="60"/>
      <c r="D12" s="63"/>
      <c r="E12" s="63">
        <v>101</v>
      </c>
      <c r="F12" s="63">
        <v>117</v>
      </c>
      <c r="G12" s="63">
        <v>147</v>
      </c>
      <c r="H12" s="63">
        <v>181</v>
      </c>
      <c r="I12" s="63">
        <v>224</v>
      </c>
      <c r="J12" s="63">
        <v>281</v>
      </c>
      <c r="K12" s="63">
        <v>339</v>
      </c>
      <c r="L12" s="63">
        <v>375</v>
      </c>
      <c r="M12" s="63">
        <v>471</v>
      </c>
      <c r="N12" s="63">
        <v>637</v>
      </c>
      <c r="O12" s="63">
        <v>1308</v>
      </c>
      <c r="P12" s="63">
        <v>1704</v>
      </c>
      <c r="Q12" s="63">
        <v>2271</v>
      </c>
      <c r="R12" s="63">
        <v>2908</v>
      </c>
      <c r="S12" s="63">
        <v>4030</v>
      </c>
      <c r="T12" s="63">
        <v>5067</v>
      </c>
      <c r="U12" s="63">
        <v>6061</v>
      </c>
      <c r="V12" s="63">
        <v>7732</v>
      </c>
      <c r="W12" s="63">
        <v>9854</v>
      </c>
      <c r="X12" s="63">
        <v>11779</v>
      </c>
      <c r="Y12" s="63">
        <v>13674</v>
      </c>
      <c r="Z12" s="63">
        <v>15474</v>
      </c>
      <c r="AA12" s="63">
        <v>21155</v>
      </c>
      <c r="AB12" s="63">
        <v>22257</v>
      </c>
      <c r="AC12" s="63">
        <v>25431</v>
      </c>
      <c r="AD12" s="63">
        <v>32754</v>
      </c>
      <c r="AE12" s="63">
        <v>38042</v>
      </c>
      <c r="AF12" s="63">
        <v>44206</v>
      </c>
      <c r="AG12" s="63">
        <v>52086</v>
      </c>
      <c r="AH12" s="63">
        <v>59457</v>
      </c>
      <c r="AI12" s="63">
        <v>66895</v>
      </c>
      <c r="AJ12" s="63">
        <v>74377</v>
      </c>
      <c r="AK12" s="63">
        <v>81087</v>
      </c>
      <c r="AL12" s="63">
        <v>86370</v>
      </c>
      <c r="AM12" s="63">
        <v>91794</v>
      </c>
      <c r="AN12" s="63">
        <v>99730</v>
      </c>
      <c r="AO12" s="63">
        <v>104886</v>
      </c>
      <c r="AP12" s="63">
        <v>115158</v>
      </c>
      <c r="AQ12" s="63">
        <v>123564</v>
      </c>
      <c r="AR12" s="63">
        <v>130300</v>
      </c>
      <c r="AS12" s="63">
        <v>136243</v>
      </c>
      <c r="AT12" s="63">
        <v>139184</v>
      </c>
      <c r="AU12" s="63">
        <v>142514</v>
      </c>
      <c r="AV12" s="63">
        <v>150804</v>
      </c>
      <c r="AW12" s="63">
        <v>154727</v>
      </c>
      <c r="AX12" s="63">
        <v>158940</v>
      </c>
      <c r="AY12" s="63">
        <v>162711</v>
      </c>
      <c r="AZ12" s="63">
        <v>187604</v>
      </c>
      <c r="BA12" s="63">
        <v>198353</v>
      </c>
      <c r="BB12" s="63">
        <v>202769</v>
      </c>
      <c r="BC12" s="63">
        <v>210302</v>
      </c>
      <c r="BD12" s="63">
        <v>219848</v>
      </c>
      <c r="BE12" s="63">
        <v>227393</v>
      </c>
      <c r="BF12" s="63">
        <v>231616</v>
      </c>
      <c r="BG12" s="63">
        <v>236229</v>
      </c>
      <c r="BH12" s="63">
        <v>237390</v>
      </c>
      <c r="BI12" s="63">
        <v>238884</v>
      </c>
      <c r="BJ12" s="63">
        <v>243474</v>
      </c>
      <c r="BK12" s="63">
        <v>247343</v>
      </c>
      <c r="BL12" s="63">
        <v>250905</v>
      </c>
      <c r="BM12" s="63">
        <v>252728</v>
      </c>
      <c r="BN12" s="63">
        <v>252889</v>
      </c>
      <c r="BO12" s="63">
        <v>254510</v>
      </c>
      <c r="BP12" s="63">
        <v>258488</v>
      </c>
      <c r="BQ12" s="63">
        <v>262041</v>
      </c>
      <c r="BR12" s="63">
        <v>265572</v>
      </c>
      <c r="BS12" s="63">
        <v>269266</v>
      </c>
      <c r="BT12" s="63">
        <v>272443</v>
      </c>
      <c r="BU12" s="63">
        <v>274536</v>
      </c>
      <c r="BV12" s="63">
        <v>276153</v>
      </c>
      <c r="BW12" s="63">
        <v>279933</v>
      </c>
      <c r="BX12" s="63">
        <v>282291</v>
      </c>
      <c r="BY12" s="63">
        <v>286285</v>
      </c>
      <c r="BZ12" s="63">
        <v>289309</v>
      </c>
      <c r="CA12" s="63">
        <v>292249</v>
      </c>
      <c r="CB12" s="63">
        <v>294009</v>
      </c>
      <c r="CC12" s="63">
        <v>295449</v>
      </c>
      <c r="CD12" s="63">
        <v>298501</v>
      </c>
      <c r="CE12" s="63">
        <v>301225</v>
      </c>
      <c r="CF12" s="63"/>
      <c r="CG12" s="63"/>
      <c r="CH12" s="63"/>
      <c r="CI12" s="63"/>
      <c r="CJ12" s="63"/>
      <c r="CK12" s="63"/>
      <c r="CL12" s="63"/>
      <c r="CM12" s="63"/>
      <c r="CN12" s="63"/>
      <c r="CO12" s="63"/>
      <c r="CP12" s="63"/>
      <c r="CQ12" s="63"/>
      <c r="CR12" s="63"/>
      <c r="CS12" s="63"/>
      <c r="CT12" s="63"/>
      <c r="CU12" s="63"/>
      <c r="CV12" s="63"/>
    </row>
    <row r="13" spans="2:157">
      <c r="B13" s="45" t="s">
        <v>93</v>
      </c>
      <c r="D13" s="51"/>
      <c r="E13" s="51" t="s">
        <v>87</v>
      </c>
      <c r="F13" s="51">
        <f t="shared" ref="F13:AK13" si="171">(F12/E12)-1</f>
        <v>0.15841584158415833</v>
      </c>
      <c r="G13" s="51">
        <f t="shared" si="171"/>
        <v>0.25641025641025639</v>
      </c>
      <c r="H13" s="51">
        <f t="shared" si="171"/>
        <v>0.23129251700680276</v>
      </c>
      <c r="I13" s="51">
        <f t="shared" si="171"/>
        <v>0.23756906077348061</v>
      </c>
      <c r="J13" s="51">
        <f t="shared" si="171"/>
        <v>0.25446428571428581</v>
      </c>
      <c r="K13" s="51">
        <f t="shared" si="171"/>
        <v>0.20640569395017794</v>
      </c>
      <c r="L13" s="51">
        <f t="shared" si="171"/>
        <v>0.10619469026548667</v>
      </c>
      <c r="M13" s="51">
        <f t="shared" si="171"/>
        <v>0.25600000000000001</v>
      </c>
      <c r="N13" s="51">
        <f t="shared" si="171"/>
        <v>0.35244161358811033</v>
      </c>
      <c r="O13" s="51">
        <f t="shared" si="171"/>
        <v>1.0533751962323392</v>
      </c>
      <c r="P13" s="51">
        <f t="shared" si="171"/>
        <v>0.30275229357798161</v>
      </c>
      <c r="Q13" s="51">
        <f t="shared" si="171"/>
        <v>0.33274647887323949</v>
      </c>
      <c r="R13" s="51">
        <f t="shared" si="171"/>
        <v>0.28049317481285785</v>
      </c>
      <c r="S13" s="51">
        <f t="shared" si="171"/>
        <v>0.38583218707015132</v>
      </c>
      <c r="T13" s="51">
        <f t="shared" si="171"/>
        <v>0.25732009925558308</v>
      </c>
      <c r="U13" s="51">
        <f t="shared" si="171"/>
        <v>0.19617130451943954</v>
      </c>
      <c r="V13" s="51">
        <f t="shared" si="171"/>
        <v>0.27569707968982016</v>
      </c>
      <c r="W13" s="51">
        <f t="shared" si="171"/>
        <v>0.2744438696326954</v>
      </c>
      <c r="X13" s="51">
        <f t="shared" si="171"/>
        <v>0.1953521412624315</v>
      </c>
      <c r="Y13" s="51">
        <f t="shared" si="171"/>
        <v>0.16087953136938626</v>
      </c>
      <c r="Z13" s="51">
        <f t="shared" si="171"/>
        <v>0.13163668275559459</v>
      </c>
      <c r="AA13" s="51">
        <f t="shared" si="171"/>
        <v>0.36713196329326614</v>
      </c>
      <c r="AB13" s="51">
        <f t="shared" si="171"/>
        <v>5.2091704088867985E-2</v>
      </c>
      <c r="AC13" s="51">
        <f t="shared" si="171"/>
        <v>0.14260682032618943</v>
      </c>
      <c r="AD13" s="51">
        <f t="shared" si="171"/>
        <v>0.28795564468561996</v>
      </c>
      <c r="AE13" s="51">
        <f t="shared" si="171"/>
        <v>0.16144593026805887</v>
      </c>
      <c r="AF13" s="51">
        <f t="shared" si="171"/>
        <v>0.16203143893591299</v>
      </c>
      <c r="AG13" s="51">
        <f t="shared" si="171"/>
        <v>0.17825634529249412</v>
      </c>
      <c r="AH13" s="51">
        <f t="shared" si="171"/>
        <v>0.14151595438313569</v>
      </c>
      <c r="AI13" s="51">
        <f t="shared" si="171"/>
        <v>0.12509881090536012</v>
      </c>
      <c r="AJ13" s="51">
        <f t="shared" si="171"/>
        <v>0.11184692428432608</v>
      </c>
      <c r="AK13" s="51">
        <f t="shared" si="171"/>
        <v>9.0216061416835913E-2</v>
      </c>
      <c r="AL13" s="51">
        <f t="shared" ref="AL13:BQ13" si="172">(AL12/AK12)-1</f>
        <v>6.5152243886196226E-2</v>
      </c>
      <c r="AM13" s="51">
        <f t="shared" si="172"/>
        <v>6.2799583188607233E-2</v>
      </c>
      <c r="AN13" s="51">
        <f t="shared" si="172"/>
        <v>8.6454452360720691E-2</v>
      </c>
      <c r="AO13" s="51">
        <f t="shared" si="172"/>
        <v>5.1699588890002923E-2</v>
      </c>
      <c r="AP13" s="51">
        <f t="shared" si="172"/>
        <v>9.7934900749385045E-2</v>
      </c>
      <c r="AQ13" s="51">
        <f t="shared" si="172"/>
        <v>7.2995362892721349E-2</v>
      </c>
      <c r="AR13" s="51">
        <f t="shared" si="172"/>
        <v>5.4514259816775157E-2</v>
      </c>
      <c r="AS13" s="51">
        <f t="shared" si="172"/>
        <v>4.5610130468150434E-2</v>
      </c>
      <c r="AT13" s="51">
        <f t="shared" si="172"/>
        <v>2.1586430128520462E-2</v>
      </c>
      <c r="AU13" s="51">
        <f t="shared" si="172"/>
        <v>2.3925163811932437E-2</v>
      </c>
      <c r="AV13" s="51">
        <f t="shared" si="172"/>
        <v>5.816972367627038E-2</v>
      </c>
      <c r="AW13" s="51">
        <f t="shared" si="172"/>
        <v>2.60138988355747E-2</v>
      </c>
      <c r="AX13" s="51">
        <f t="shared" si="172"/>
        <v>2.7228602635609889E-2</v>
      </c>
      <c r="AY13" s="51">
        <f t="shared" si="172"/>
        <v>2.3725934314835717E-2</v>
      </c>
      <c r="AZ13" s="51">
        <f t="shared" si="172"/>
        <v>0.15298904192095186</v>
      </c>
      <c r="BA13" s="51">
        <f t="shared" si="172"/>
        <v>5.7296219696808093E-2</v>
      </c>
      <c r="BB13" s="51">
        <f t="shared" si="172"/>
        <v>2.2263338593315973E-2</v>
      </c>
      <c r="BC13" s="51">
        <f t="shared" si="172"/>
        <v>3.7150649260981661E-2</v>
      </c>
      <c r="BD13" s="51">
        <f t="shared" si="172"/>
        <v>4.5391865032191836E-2</v>
      </c>
      <c r="BE13" s="51">
        <f t="shared" si="172"/>
        <v>3.4319165969215026E-2</v>
      </c>
      <c r="BF13" s="51">
        <f t="shared" si="172"/>
        <v>1.8571372029921873E-2</v>
      </c>
      <c r="BG13" s="51">
        <f t="shared" si="172"/>
        <v>1.9916586073500886E-2</v>
      </c>
      <c r="BH13" s="51">
        <f t="shared" si="172"/>
        <v>4.9147225785148851E-3</v>
      </c>
      <c r="BI13" s="51">
        <f t="shared" si="172"/>
        <v>6.2934411727537665E-3</v>
      </c>
      <c r="BJ13" s="51">
        <f t="shared" si="172"/>
        <v>1.9214346712211894E-2</v>
      </c>
      <c r="BK13" s="51">
        <f t="shared" si="172"/>
        <v>1.5890813803527193E-2</v>
      </c>
      <c r="BL13" s="51">
        <f t="shared" si="172"/>
        <v>1.4401054406229408E-2</v>
      </c>
      <c r="BM13" s="51">
        <f t="shared" si="172"/>
        <v>7.2656981726151315E-3</v>
      </c>
      <c r="BN13" s="51">
        <f t="shared" si="172"/>
        <v>6.3704852647905597E-4</v>
      </c>
      <c r="BO13" s="51">
        <f t="shared" si="172"/>
        <v>6.4099268849178159E-3</v>
      </c>
      <c r="BP13" s="51">
        <f t="shared" si="172"/>
        <v>1.5630034183332642E-2</v>
      </c>
      <c r="BQ13" s="51">
        <f t="shared" si="172"/>
        <v>1.3745318931633221E-2</v>
      </c>
      <c r="BR13" s="51">
        <f t="shared" ref="BR13:CC13" si="173">(BR12/BQ12)-1</f>
        <v>1.3474990554913191E-2</v>
      </c>
      <c r="BS13" s="51">
        <f t="shared" si="173"/>
        <v>1.3909598903498965E-2</v>
      </c>
      <c r="BT13" s="51">
        <f t="shared" si="173"/>
        <v>1.1798741764649012E-2</v>
      </c>
      <c r="BU13" s="51">
        <f t="shared" si="173"/>
        <v>7.6823408933244242E-3</v>
      </c>
      <c r="BV13" s="51">
        <f t="shared" si="173"/>
        <v>5.8899379316372791E-3</v>
      </c>
      <c r="BW13" s="51">
        <f t="shared" si="173"/>
        <v>1.3688064225266361E-2</v>
      </c>
      <c r="BX13" s="51">
        <f t="shared" si="173"/>
        <v>8.4234441812862659E-3</v>
      </c>
      <c r="BY13" s="51">
        <f t="shared" si="173"/>
        <v>1.4148520498350914E-2</v>
      </c>
      <c r="BZ13" s="51">
        <f t="shared" si="173"/>
        <v>1.0562900606039483E-2</v>
      </c>
      <c r="CA13" s="51">
        <f t="shared" si="173"/>
        <v>1.0162144973021814E-2</v>
      </c>
      <c r="CB13" s="51">
        <f t="shared" si="173"/>
        <v>6.0222618383638515E-3</v>
      </c>
      <c r="CC13" s="51">
        <f t="shared" si="173"/>
        <v>4.8978092507372395E-3</v>
      </c>
      <c r="CD13" s="51">
        <f t="shared" ref="CD13:CV13" si="174">(CD12/CC12)-1</f>
        <v>1.0330040040751554E-2</v>
      </c>
      <c r="CE13" s="51">
        <f t="shared" si="174"/>
        <v>9.1255975691872937E-3</v>
      </c>
      <c r="CF13" s="51">
        <f t="shared" si="174"/>
        <v>-1</v>
      </c>
      <c r="CG13" s="51" t="e">
        <f t="shared" si="174"/>
        <v>#DIV/0!</v>
      </c>
      <c r="CH13" s="51" t="e">
        <f t="shared" si="174"/>
        <v>#DIV/0!</v>
      </c>
      <c r="CI13" s="51" t="e">
        <f t="shared" si="174"/>
        <v>#DIV/0!</v>
      </c>
      <c r="CJ13" s="51" t="e">
        <f t="shared" si="174"/>
        <v>#DIV/0!</v>
      </c>
      <c r="CK13" s="51" t="e">
        <f t="shared" si="174"/>
        <v>#DIV/0!</v>
      </c>
      <c r="CL13" s="51" t="e">
        <f t="shared" si="174"/>
        <v>#DIV/0!</v>
      </c>
      <c r="CM13" s="51" t="e">
        <f t="shared" si="174"/>
        <v>#DIV/0!</v>
      </c>
      <c r="CN13" s="51" t="e">
        <f t="shared" si="174"/>
        <v>#DIV/0!</v>
      </c>
      <c r="CO13" s="51" t="e">
        <f t="shared" si="174"/>
        <v>#DIV/0!</v>
      </c>
      <c r="CP13" s="51" t="e">
        <f t="shared" si="174"/>
        <v>#DIV/0!</v>
      </c>
      <c r="CQ13" s="51" t="e">
        <f t="shared" si="174"/>
        <v>#DIV/0!</v>
      </c>
      <c r="CR13" s="51" t="e">
        <f t="shared" si="174"/>
        <v>#DIV/0!</v>
      </c>
      <c r="CS13" s="51" t="e">
        <f t="shared" si="174"/>
        <v>#DIV/0!</v>
      </c>
      <c r="CT13" s="51" t="e">
        <f t="shared" si="174"/>
        <v>#DIV/0!</v>
      </c>
      <c r="CU13" s="51" t="e">
        <f t="shared" si="174"/>
        <v>#DIV/0!</v>
      </c>
      <c r="CV13" s="51" t="e">
        <f t="shared" si="174"/>
        <v>#DIV/0!</v>
      </c>
    </row>
    <row r="14" spans="2:157" ht="17" thickBot="1">
      <c r="B14" s="46" t="s">
        <v>92</v>
      </c>
      <c r="D14" s="46"/>
      <c r="E14" s="46">
        <f>E12</f>
        <v>101</v>
      </c>
      <c r="F14" s="46">
        <f t="shared" ref="F14:AK14" si="175">F12-E12</f>
        <v>16</v>
      </c>
      <c r="G14" s="46">
        <f t="shared" si="175"/>
        <v>30</v>
      </c>
      <c r="H14" s="46">
        <f t="shared" si="175"/>
        <v>34</v>
      </c>
      <c r="I14" s="46">
        <f t="shared" si="175"/>
        <v>43</v>
      </c>
      <c r="J14" s="46">
        <f t="shared" si="175"/>
        <v>57</v>
      </c>
      <c r="K14" s="46">
        <f t="shared" si="175"/>
        <v>58</v>
      </c>
      <c r="L14" s="46">
        <f t="shared" si="175"/>
        <v>36</v>
      </c>
      <c r="M14" s="46">
        <f t="shared" si="175"/>
        <v>96</v>
      </c>
      <c r="N14" s="46">
        <f t="shared" si="175"/>
        <v>166</v>
      </c>
      <c r="O14" s="46">
        <f t="shared" si="175"/>
        <v>671</v>
      </c>
      <c r="P14" s="46">
        <f t="shared" si="175"/>
        <v>396</v>
      </c>
      <c r="Q14" s="46">
        <f t="shared" si="175"/>
        <v>567</v>
      </c>
      <c r="R14" s="46">
        <f t="shared" si="175"/>
        <v>637</v>
      </c>
      <c r="S14" s="46">
        <f t="shared" si="175"/>
        <v>1122</v>
      </c>
      <c r="T14" s="46">
        <f t="shared" si="175"/>
        <v>1037</v>
      </c>
      <c r="U14" s="46">
        <f t="shared" si="175"/>
        <v>994</v>
      </c>
      <c r="V14" s="46">
        <f t="shared" si="175"/>
        <v>1671</v>
      </c>
      <c r="W14" s="46">
        <f t="shared" si="175"/>
        <v>2122</v>
      </c>
      <c r="X14" s="46">
        <f t="shared" si="175"/>
        <v>1925</v>
      </c>
      <c r="Y14" s="46">
        <f t="shared" si="175"/>
        <v>1895</v>
      </c>
      <c r="Z14" s="46">
        <f t="shared" si="175"/>
        <v>1800</v>
      </c>
      <c r="AA14" s="46">
        <f t="shared" si="175"/>
        <v>5681</v>
      </c>
      <c r="AB14" s="46">
        <f t="shared" si="175"/>
        <v>1102</v>
      </c>
      <c r="AC14" s="46">
        <f t="shared" si="175"/>
        <v>3174</v>
      </c>
      <c r="AD14" s="46">
        <f t="shared" si="175"/>
        <v>7323</v>
      </c>
      <c r="AE14" s="46">
        <f t="shared" si="175"/>
        <v>5288</v>
      </c>
      <c r="AF14" s="46">
        <f t="shared" si="175"/>
        <v>6164</v>
      </c>
      <c r="AG14" s="46">
        <f t="shared" si="175"/>
        <v>7880</v>
      </c>
      <c r="AH14" s="46">
        <f t="shared" si="175"/>
        <v>7371</v>
      </c>
      <c r="AI14" s="46">
        <f t="shared" si="175"/>
        <v>7438</v>
      </c>
      <c r="AJ14" s="46">
        <f t="shared" si="175"/>
        <v>7482</v>
      </c>
      <c r="AK14" s="46">
        <f t="shared" si="175"/>
        <v>6710</v>
      </c>
      <c r="AL14" s="46">
        <f t="shared" ref="AL14:BQ14" si="176">AL12-AK12</f>
        <v>5283</v>
      </c>
      <c r="AM14" s="46">
        <f t="shared" si="176"/>
        <v>5424</v>
      </c>
      <c r="AN14" s="46">
        <f t="shared" si="176"/>
        <v>7936</v>
      </c>
      <c r="AO14" s="46">
        <f t="shared" si="176"/>
        <v>5156</v>
      </c>
      <c r="AP14" s="46">
        <f t="shared" si="176"/>
        <v>10272</v>
      </c>
      <c r="AQ14" s="46">
        <f t="shared" si="176"/>
        <v>8406</v>
      </c>
      <c r="AR14" s="46">
        <f t="shared" si="176"/>
        <v>6736</v>
      </c>
      <c r="AS14" s="46">
        <f t="shared" si="176"/>
        <v>5943</v>
      </c>
      <c r="AT14" s="46">
        <f t="shared" si="176"/>
        <v>2941</v>
      </c>
      <c r="AU14" s="46">
        <f t="shared" si="176"/>
        <v>3330</v>
      </c>
      <c r="AV14" s="46">
        <f t="shared" si="176"/>
        <v>8290</v>
      </c>
      <c r="AW14" s="46">
        <f t="shared" si="176"/>
        <v>3923</v>
      </c>
      <c r="AX14" s="46">
        <f t="shared" si="176"/>
        <v>4213</v>
      </c>
      <c r="AY14" s="46">
        <f t="shared" si="176"/>
        <v>3771</v>
      </c>
      <c r="AZ14" s="46">
        <f t="shared" si="176"/>
        <v>24893</v>
      </c>
      <c r="BA14" s="46">
        <f t="shared" si="176"/>
        <v>10749</v>
      </c>
      <c r="BB14" s="46">
        <f t="shared" si="176"/>
        <v>4416</v>
      </c>
      <c r="BC14" s="46">
        <f t="shared" si="176"/>
        <v>7533</v>
      </c>
      <c r="BD14" s="46">
        <f t="shared" si="176"/>
        <v>9546</v>
      </c>
      <c r="BE14" s="46">
        <f t="shared" si="176"/>
        <v>7545</v>
      </c>
      <c r="BF14" s="46">
        <f t="shared" si="176"/>
        <v>4223</v>
      </c>
      <c r="BG14" s="46">
        <f t="shared" si="176"/>
        <v>4613</v>
      </c>
      <c r="BH14" s="46">
        <f t="shared" si="176"/>
        <v>1161</v>
      </c>
      <c r="BI14" s="46">
        <f t="shared" si="176"/>
        <v>1494</v>
      </c>
      <c r="BJ14" s="46">
        <f t="shared" si="176"/>
        <v>4590</v>
      </c>
      <c r="BK14" s="46">
        <f t="shared" si="176"/>
        <v>3869</v>
      </c>
      <c r="BL14" s="46">
        <f t="shared" si="176"/>
        <v>3562</v>
      </c>
      <c r="BM14" s="46">
        <f t="shared" si="176"/>
        <v>1823</v>
      </c>
      <c r="BN14" s="46">
        <f t="shared" si="176"/>
        <v>161</v>
      </c>
      <c r="BO14" s="46">
        <f t="shared" si="176"/>
        <v>1621</v>
      </c>
      <c r="BP14" s="46">
        <f t="shared" si="176"/>
        <v>3978</v>
      </c>
      <c r="BQ14" s="46">
        <f t="shared" si="176"/>
        <v>3553</v>
      </c>
      <c r="BR14" s="46">
        <f t="shared" ref="BR14:CC14" si="177">BR12-BQ12</f>
        <v>3531</v>
      </c>
      <c r="BS14" s="46">
        <f t="shared" si="177"/>
        <v>3694</v>
      </c>
      <c r="BT14" s="46">
        <f t="shared" si="177"/>
        <v>3177</v>
      </c>
      <c r="BU14" s="46">
        <f t="shared" si="177"/>
        <v>2093</v>
      </c>
      <c r="BV14" s="46">
        <f t="shared" si="177"/>
        <v>1617</v>
      </c>
      <c r="BW14" s="46">
        <f t="shared" si="177"/>
        <v>3780</v>
      </c>
      <c r="BX14" s="46">
        <f t="shared" si="177"/>
        <v>2358</v>
      </c>
      <c r="BY14" s="46">
        <f t="shared" si="177"/>
        <v>3994</v>
      </c>
      <c r="BZ14" s="46">
        <f t="shared" si="177"/>
        <v>3024</v>
      </c>
      <c r="CA14" s="46">
        <f t="shared" si="177"/>
        <v>2940</v>
      </c>
      <c r="CB14" s="46">
        <f t="shared" si="177"/>
        <v>1760</v>
      </c>
      <c r="CC14" s="46">
        <f t="shared" si="177"/>
        <v>1440</v>
      </c>
      <c r="CD14" s="46">
        <f t="shared" ref="CD14:CV14" si="178">CD12-CC12</f>
        <v>3052</v>
      </c>
      <c r="CE14" s="46">
        <f t="shared" si="178"/>
        <v>2724</v>
      </c>
      <c r="CF14" s="46">
        <f t="shared" si="178"/>
        <v>-301225</v>
      </c>
      <c r="CG14" s="46">
        <f t="shared" si="178"/>
        <v>0</v>
      </c>
      <c r="CH14" s="46">
        <f t="shared" si="178"/>
        <v>0</v>
      </c>
      <c r="CI14" s="46">
        <f t="shared" si="178"/>
        <v>0</v>
      </c>
      <c r="CJ14" s="46">
        <f t="shared" si="178"/>
        <v>0</v>
      </c>
      <c r="CK14" s="46">
        <f t="shared" si="178"/>
        <v>0</v>
      </c>
      <c r="CL14" s="46">
        <f t="shared" si="178"/>
        <v>0</v>
      </c>
      <c r="CM14" s="46">
        <f t="shared" si="178"/>
        <v>0</v>
      </c>
      <c r="CN14" s="46">
        <f t="shared" si="178"/>
        <v>0</v>
      </c>
      <c r="CO14" s="46">
        <f t="shared" si="178"/>
        <v>0</v>
      </c>
      <c r="CP14" s="46">
        <f t="shared" si="178"/>
        <v>0</v>
      </c>
      <c r="CQ14" s="46">
        <f t="shared" si="178"/>
        <v>0</v>
      </c>
      <c r="CR14" s="46">
        <f t="shared" si="178"/>
        <v>0</v>
      </c>
      <c r="CS14" s="46">
        <f t="shared" si="178"/>
        <v>0</v>
      </c>
      <c r="CT14" s="46">
        <f t="shared" si="178"/>
        <v>0</v>
      </c>
      <c r="CU14" s="46">
        <f t="shared" si="178"/>
        <v>0</v>
      </c>
      <c r="CV14" s="46">
        <f t="shared" si="178"/>
        <v>0</v>
      </c>
    </row>
    <row r="15" spans="2:157" s="61" customFormat="1" ht="20" thickBot="1">
      <c r="B15" s="63" t="s">
        <v>96</v>
      </c>
      <c r="C15" s="60"/>
      <c r="D15" s="63"/>
      <c r="E15" s="63">
        <v>0</v>
      </c>
      <c r="F15" s="63">
        <v>81</v>
      </c>
      <c r="G15" s="63">
        <v>213</v>
      </c>
      <c r="H15" s="63">
        <v>354</v>
      </c>
      <c r="I15" s="63">
        <v>412</v>
      </c>
      <c r="J15" s="63">
        <v>447</v>
      </c>
      <c r="K15" s="63">
        <v>496</v>
      </c>
      <c r="L15" s="63">
        <v>667</v>
      </c>
      <c r="M15" s="63">
        <v>3066</v>
      </c>
      <c r="N15" s="63">
        <v>4923</v>
      </c>
      <c r="O15" s="63">
        <v>5674</v>
      </c>
      <c r="P15" s="63">
        <v>5011</v>
      </c>
      <c r="Q15" s="63">
        <v>4592</v>
      </c>
      <c r="R15" s="63">
        <v>4592</v>
      </c>
      <c r="S15" s="63">
        <v>6852</v>
      </c>
      <c r="T15" s="63">
        <v>6656</v>
      </c>
      <c r="U15" s="63">
        <v>8091</v>
      </c>
      <c r="V15" s="63">
        <v>9008</v>
      </c>
      <c r="W15" s="63">
        <v>13155</v>
      </c>
      <c r="X15" s="63">
        <v>12562</v>
      </c>
      <c r="Y15" s="63">
        <v>11842</v>
      </c>
      <c r="Z15" s="63">
        <v>11842</v>
      </c>
      <c r="AA15" s="63">
        <v>13624</v>
      </c>
      <c r="AB15" s="63">
        <v>14994</v>
      </c>
      <c r="AC15" s="63">
        <v>19816</v>
      </c>
      <c r="AD15" s="63">
        <v>19927</v>
      </c>
      <c r="AE15" s="63">
        <v>17785</v>
      </c>
      <c r="AF15" s="63">
        <v>11482</v>
      </c>
      <c r="AG15" s="63">
        <v>19260</v>
      </c>
      <c r="AH15" s="63">
        <v>20275</v>
      </c>
      <c r="AI15" s="63">
        <v>21798</v>
      </c>
      <c r="AJ15" s="63">
        <v>22559</v>
      </c>
      <c r="AK15" s="63">
        <v>22858</v>
      </c>
      <c r="AL15" s="63">
        <v>23209</v>
      </c>
      <c r="AM15" s="63">
        <v>23470</v>
      </c>
      <c r="AN15" s="63">
        <v>25070</v>
      </c>
      <c r="AO15" s="63">
        <v>24481</v>
      </c>
      <c r="AP15" s="63">
        <v>24708</v>
      </c>
      <c r="AQ15" s="63">
        <v>25914</v>
      </c>
      <c r="AR15" s="63">
        <v>25432</v>
      </c>
      <c r="AS15" s="63">
        <v>25041</v>
      </c>
      <c r="AT15" s="63">
        <v>26989</v>
      </c>
      <c r="AU15" s="63">
        <v>23265</v>
      </c>
      <c r="AV15" s="63">
        <v>26144</v>
      </c>
      <c r="AW15" s="63">
        <v>26065</v>
      </c>
      <c r="AX15" s="63">
        <v>25456</v>
      </c>
      <c r="AY15" s="63">
        <v>25456</v>
      </c>
      <c r="AZ15" s="63">
        <v>27847</v>
      </c>
      <c r="BA15" s="63">
        <v>30805</v>
      </c>
      <c r="BB15" s="63">
        <v>30646</v>
      </c>
      <c r="BC15" s="63">
        <v>30646</v>
      </c>
      <c r="BD15" s="63">
        <v>30342</v>
      </c>
      <c r="BE15" s="63">
        <v>29621</v>
      </c>
      <c r="BF15" s="63">
        <v>29932</v>
      </c>
      <c r="BG15" s="63">
        <v>30453</v>
      </c>
      <c r="BH15" s="63">
        <v>30703</v>
      </c>
      <c r="BI15" s="63">
        <v>29559</v>
      </c>
      <c r="BJ15" s="63">
        <v>29568</v>
      </c>
      <c r="BK15" s="63">
        <v>29467</v>
      </c>
      <c r="BL15" s="63">
        <v>29756</v>
      </c>
      <c r="BM15" s="63">
        <v>27895</v>
      </c>
      <c r="BN15" s="63">
        <v>25324</v>
      </c>
      <c r="BO15" s="63">
        <v>25081</v>
      </c>
      <c r="BP15" s="63">
        <v>25066</v>
      </c>
      <c r="BQ15" s="63">
        <v>24579</v>
      </c>
      <c r="BR15" s="63">
        <v>27318</v>
      </c>
      <c r="BS15" s="63">
        <v>26829</v>
      </c>
      <c r="BT15" s="63">
        <v>26667</v>
      </c>
      <c r="BU15" s="63">
        <v>26344</v>
      </c>
      <c r="BV15" s="63">
        <v>28307</v>
      </c>
      <c r="BW15" s="63">
        <v>27054</v>
      </c>
      <c r="BX15" s="63">
        <v>26278</v>
      </c>
      <c r="BY15" s="63">
        <v>26082</v>
      </c>
      <c r="BZ15" s="63">
        <v>25792</v>
      </c>
      <c r="CA15" s="63">
        <v>25419</v>
      </c>
      <c r="CB15" s="63">
        <v>25640</v>
      </c>
      <c r="CC15" s="63">
        <v>25360</v>
      </c>
      <c r="CD15" s="63">
        <v>25487</v>
      </c>
      <c r="CE15" s="63">
        <v>25281</v>
      </c>
      <c r="CF15" s="63"/>
      <c r="CG15" s="63"/>
      <c r="CH15" s="63"/>
      <c r="CI15" s="63"/>
      <c r="CJ15" s="63"/>
      <c r="CK15" s="63"/>
      <c r="CL15" s="63"/>
      <c r="CM15" s="63"/>
      <c r="CN15" s="63"/>
      <c r="CO15" s="63"/>
      <c r="CP15" s="63"/>
      <c r="CQ15" s="63"/>
      <c r="CR15" s="63"/>
      <c r="CS15" s="63"/>
      <c r="CT15" s="63"/>
      <c r="CU15" s="63"/>
      <c r="CV15" s="63"/>
    </row>
    <row r="16" spans="2:157">
      <c r="B16" s="45" t="s">
        <v>93</v>
      </c>
      <c r="D16" s="51"/>
      <c r="E16" s="51" t="s">
        <v>87</v>
      </c>
      <c r="F16" s="51" t="s">
        <v>87</v>
      </c>
      <c r="G16" s="51">
        <f t="shared" ref="G16:AL16" si="179">(G15/F15)-1</f>
        <v>1.6296296296296298</v>
      </c>
      <c r="H16" s="51">
        <f t="shared" si="179"/>
        <v>0.6619718309859155</v>
      </c>
      <c r="I16" s="51">
        <f t="shared" si="179"/>
        <v>0.16384180790960445</v>
      </c>
      <c r="J16" s="51">
        <f t="shared" si="179"/>
        <v>8.4951456310679685E-2</v>
      </c>
      <c r="K16" s="51">
        <f t="shared" si="179"/>
        <v>0.10961968680089496</v>
      </c>
      <c r="L16" s="51">
        <f t="shared" si="179"/>
        <v>0.344758064516129</v>
      </c>
      <c r="M16" s="51">
        <f t="shared" si="179"/>
        <v>3.5967016491754125</v>
      </c>
      <c r="N16" s="51">
        <f t="shared" si="179"/>
        <v>0.60567514677103729</v>
      </c>
      <c r="O16" s="51">
        <f t="shared" si="179"/>
        <v>0.15254925858216528</v>
      </c>
      <c r="P16" s="51">
        <f t="shared" si="179"/>
        <v>-0.11684878392668308</v>
      </c>
      <c r="Q16" s="51">
        <f t="shared" si="179"/>
        <v>-8.36160447016564E-2</v>
      </c>
      <c r="R16" s="51">
        <f t="shared" si="179"/>
        <v>0</v>
      </c>
      <c r="S16" s="51">
        <f t="shared" si="179"/>
        <v>0.4921602787456445</v>
      </c>
      <c r="T16" s="51">
        <f t="shared" si="179"/>
        <v>-2.8604786923525971E-2</v>
      </c>
      <c r="U16" s="51">
        <f t="shared" si="179"/>
        <v>0.21559495192307687</v>
      </c>
      <c r="V16" s="51">
        <f t="shared" si="179"/>
        <v>0.11333580521567166</v>
      </c>
      <c r="W16" s="51">
        <f t="shared" si="179"/>
        <v>0.46036856127886328</v>
      </c>
      <c r="X16" s="51">
        <f t="shared" si="179"/>
        <v>-4.5077917141771229E-2</v>
      </c>
      <c r="Y16" s="51">
        <f t="shared" si="179"/>
        <v>-5.7315714058270961E-2</v>
      </c>
      <c r="Z16" s="51">
        <f t="shared" si="179"/>
        <v>0</v>
      </c>
      <c r="AA16" s="51">
        <f t="shared" si="179"/>
        <v>0.15048133761188986</v>
      </c>
      <c r="AB16" s="51">
        <f t="shared" si="179"/>
        <v>0.10055783910745753</v>
      </c>
      <c r="AC16" s="51">
        <f t="shared" si="179"/>
        <v>0.321595304788582</v>
      </c>
      <c r="AD16" s="51">
        <f t="shared" si="179"/>
        <v>5.6015341138473396E-3</v>
      </c>
      <c r="AE16" s="51">
        <f t="shared" si="179"/>
        <v>-0.10749234706679378</v>
      </c>
      <c r="AF16" s="51">
        <f t="shared" si="179"/>
        <v>-0.35439977509136911</v>
      </c>
      <c r="AG16" s="51">
        <f t="shared" si="179"/>
        <v>0.67740811705277837</v>
      </c>
      <c r="AH16" s="51">
        <f t="shared" si="179"/>
        <v>5.2699896157839987E-2</v>
      </c>
      <c r="AI16" s="51">
        <f t="shared" si="179"/>
        <v>7.5117139334155425E-2</v>
      </c>
      <c r="AJ16" s="51">
        <f t="shared" si="179"/>
        <v>3.4911459766951092E-2</v>
      </c>
      <c r="AK16" s="51">
        <f t="shared" si="179"/>
        <v>1.3254133605212992E-2</v>
      </c>
      <c r="AL16" s="51">
        <f t="shared" si="179"/>
        <v>1.5355674162218946E-2</v>
      </c>
      <c r="AM16" s="51">
        <f t="shared" ref="AM16:BR16" si="180">(AM15/AL15)-1</f>
        <v>1.1245637468223491E-2</v>
      </c>
      <c r="AN16" s="51">
        <f t="shared" si="180"/>
        <v>6.8172134639965964E-2</v>
      </c>
      <c r="AO16" s="51">
        <f t="shared" si="180"/>
        <v>-2.3494216194654971E-2</v>
      </c>
      <c r="AP16" s="51">
        <f t="shared" si="180"/>
        <v>9.2724970385196226E-3</v>
      </c>
      <c r="AQ16" s="51">
        <f t="shared" si="180"/>
        <v>4.8810101991257904E-2</v>
      </c>
      <c r="AR16" s="51">
        <f t="shared" si="180"/>
        <v>-1.8599984564328209E-2</v>
      </c>
      <c r="AS16" s="51">
        <f t="shared" si="180"/>
        <v>-1.5374331550802145E-2</v>
      </c>
      <c r="AT16" s="51">
        <f t="shared" si="180"/>
        <v>7.7792420430494058E-2</v>
      </c>
      <c r="AU16" s="51">
        <f t="shared" si="180"/>
        <v>-0.13798214087220717</v>
      </c>
      <c r="AV16" s="51">
        <f t="shared" si="180"/>
        <v>0.12374811949280029</v>
      </c>
      <c r="AW16" s="51">
        <f t="shared" si="180"/>
        <v>-3.0217258261934221E-3</v>
      </c>
      <c r="AX16" s="51">
        <f t="shared" si="180"/>
        <v>-2.3364665259927087E-2</v>
      </c>
      <c r="AY16" s="51">
        <f t="shared" si="180"/>
        <v>0</v>
      </c>
      <c r="AZ16" s="51">
        <f t="shared" si="180"/>
        <v>9.3926775612822144E-2</v>
      </c>
      <c r="BA16" s="51">
        <f t="shared" si="180"/>
        <v>0.10622329155743881</v>
      </c>
      <c r="BB16" s="51">
        <f t="shared" si="180"/>
        <v>-5.1614997565330167E-3</v>
      </c>
      <c r="BC16" s="51">
        <f t="shared" si="180"/>
        <v>0</v>
      </c>
      <c r="BD16" s="51">
        <f t="shared" si="180"/>
        <v>-9.9197285126932933E-3</v>
      </c>
      <c r="BE16" s="51">
        <f t="shared" si="180"/>
        <v>-2.3762441500230658E-2</v>
      </c>
      <c r="BF16" s="51">
        <f t="shared" si="180"/>
        <v>1.0499307923432788E-2</v>
      </c>
      <c r="BG16" s="51">
        <f t="shared" si="180"/>
        <v>1.7406120539890324E-2</v>
      </c>
      <c r="BH16" s="51">
        <f t="shared" si="180"/>
        <v>8.2093718188684939E-3</v>
      </c>
      <c r="BI16" s="51">
        <f t="shared" si="180"/>
        <v>-3.7260202586066549E-2</v>
      </c>
      <c r="BJ16" s="51">
        <f t="shared" si="180"/>
        <v>3.0447579417436366E-4</v>
      </c>
      <c r="BK16" s="51">
        <f t="shared" si="180"/>
        <v>-3.4158549783549486E-3</v>
      </c>
      <c r="BL16" s="51">
        <f t="shared" si="180"/>
        <v>9.8075813622018337E-3</v>
      </c>
      <c r="BM16" s="51">
        <f t="shared" si="180"/>
        <v>-6.2542008334453558E-2</v>
      </c>
      <c r="BN16" s="51">
        <f t="shared" si="180"/>
        <v>-9.2167055027782774E-2</v>
      </c>
      <c r="BO16" s="51">
        <f t="shared" si="180"/>
        <v>-9.5956404991313082E-3</v>
      </c>
      <c r="BP16" s="51">
        <f t="shared" si="180"/>
        <v>-5.9806227821856961E-4</v>
      </c>
      <c r="BQ16" s="51">
        <f t="shared" si="180"/>
        <v>-1.9428708210324719E-2</v>
      </c>
      <c r="BR16" s="51">
        <f t="shared" si="180"/>
        <v>0.11143659221286462</v>
      </c>
      <c r="BS16" s="51">
        <f t="shared" ref="BS16:CC16" si="181">(BS15/BR15)-1</f>
        <v>-1.7900285526026849E-2</v>
      </c>
      <c r="BT16" s="51">
        <f t="shared" si="181"/>
        <v>-6.0382422006037828E-3</v>
      </c>
      <c r="BU16" s="51">
        <f t="shared" si="181"/>
        <v>-1.2112348595642586E-2</v>
      </c>
      <c r="BV16" s="51">
        <f t="shared" si="181"/>
        <v>7.4514120862435362E-2</v>
      </c>
      <c r="BW16" s="51">
        <f t="shared" si="181"/>
        <v>-4.4264669516374089E-2</v>
      </c>
      <c r="BX16" s="51">
        <f t="shared" si="181"/>
        <v>-2.8683373992755223E-2</v>
      </c>
      <c r="BY16" s="51">
        <f t="shared" si="181"/>
        <v>-7.4587107085775095E-3</v>
      </c>
      <c r="BZ16" s="51">
        <f t="shared" si="181"/>
        <v>-1.1118779234721266E-2</v>
      </c>
      <c r="CA16" s="51">
        <f t="shared" si="181"/>
        <v>-1.4461848635235697E-2</v>
      </c>
      <c r="CB16" s="51">
        <f t="shared" si="181"/>
        <v>8.6942838034540504E-3</v>
      </c>
      <c r="CC16" s="51">
        <f t="shared" si="181"/>
        <v>-1.0920436817472678E-2</v>
      </c>
      <c r="CD16" s="51">
        <f t="shared" ref="CD16:CV16" si="182">(CD15/CC15)-1</f>
        <v>5.0078864353311214E-3</v>
      </c>
      <c r="CE16" s="51">
        <f t="shared" si="182"/>
        <v>-8.082551889198375E-3</v>
      </c>
      <c r="CF16" s="51">
        <f t="shared" si="182"/>
        <v>-1</v>
      </c>
      <c r="CG16" s="51" t="e">
        <f t="shared" si="182"/>
        <v>#DIV/0!</v>
      </c>
      <c r="CH16" s="51" t="e">
        <f t="shared" si="182"/>
        <v>#DIV/0!</v>
      </c>
      <c r="CI16" s="51" t="e">
        <f t="shared" si="182"/>
        <v>#DIV/0!</v>
      </c>
      <c r="CJ16" s="51" t="e">
        <f t="shared" si="182"/>
        <v>#DIV/0!</v>
      </c>
      <c r="CK16" s="51" t="e">
        <f t="shared" si="182"/>
        <v>#DIV/0!</v>
      </c>
      <c r="CL16" s="51" t="e">
        <f t="shared" si="182"/>
        <v>#DIV/0!</v>
      </c>
      <c r="CM16" s="51" t="e">
        <f t="shared" si="182"/>
        <v>#DIV/0!</v>
      </c>
      <c r="CN16" s="51" t="e">
        <f t="shared" si="182"/>
        <v>#DIV/0!</v>
      </c>
      <c r="CO16" s="51" t="e">
        <f t="shared" si="182"/>
        <v>#DIV/0!</v>
      </c>
      <c r="CP16" s="51" t="e">
        <f t="shared" si="182"/>
        <v>#DIV/0!</v>
      </c>
      <c r="CQ16" s="51" t="e">
        <f t="shared" si="182"/>
        <v>#DIV/0!</v>
      </c>
      <c r="CR16" s="51" t="e">
        <f t="shared" si="182"/>
        <v>#DIV/0!</v>
      </c>
      <c r="CS16" s="51" t="e">
        <f t="shared" si="182"/>
        <v>#DIV/0!</v>
      </c>
      <c r="CT16" s="51" t="e">
        <f t="shared" si="182"/>
        <v>#DIV/0!</v>
      </c>
      <c r="CU16" s="51" t="e">
        <f t="shared" si="182"/>
        <v>#DIV/0!</v>
      </c>
      <c r="CV16" s="51" t="e">
        <f t="shared" si="182"/>
        <v>#DIV/0!</v>
      </c>
    </row>
    <row r="17" spans="2:100" ht="17" thickBot="1">
      <c r="B17" s="46" t="s">
        <v>92</v>
      </c>
      <c r="D17" s="46"/>
      <c r="E17" s="46">
        <f>E15</f>
        <v>0</v>
      </c>
      <c r="F17" s="46">
        <f t="shared" ref="F17:AK17" si="183">F15-E15</f>
        <v>81</v>
      </c>
      <c r="G17" s="46">
        <f t="shared" si="183"/>
        <v>132</v>
      </c>
      <c r="H17" s="46">
        <f t="shared" si="183"/>
        <v>141</v>
      </c>
      <c r="I17" s="46">
        <f t="shared" si="183"/>
        <v>58</v>
      </c>
      <c r="J17" s="46">
        <f t="shared" si="183"/>
        <v>35</v>
      </c>
      <c r="K17" s="46">
        <f t="shared" si="183"/>
        <v>49</v>
      </c>
      <c r="L17" s="46">
        <f t="shared" si="183"/>
        <v>171</v>
      </c>
      <c r="M17" s="46">
        <f t="shared" si="183"/>
        <v>2399</v>
      </c>
      <c r="N17" s="46">
        <f t="shared" si="183"/>
        <v>1857</v>
      </c>
      <c r="O17" s="46">
        <f t="shared" si="183"/>
        <v>751</v>
      </c>
      <c r="P17" s="46">
        <f t="shared" si="183"/>
        <v>-663</v>
      </c>
      <c r="Q17" s="46">
        <f t="shared" si="183"/>
        <v>-419</v>
      </c>
      <c r="R17" s="46">
        <f t="shared" si="183"/>
        <v>0</v>
      </c>
      <c r="S17" s="46">
        <f t="shared" si="183"/>
        <v>2260</v>
      </c>
      <c r="T17" s="46">
        <f t="shared" si="183"/>
        <v>-196</v>
      </c>
      <c r="U17" s="46">
        <f t="shared" si="183"/>
        <v>1435</v>
      </c>
      <c r="V17" s="46">
        <f t="shared" si="183"/>
        <v>917</v>
      </c>
      <c r="W17" s="46">
        <f t="shared" si="183"/>
        <v>4147</v>
      </c>
      <c r="X17" s="46">
        <f t="shared" si="183"/>
        <v>-593</v>
      </c>
      <c r="Y17" s="46">
        <f t="shared" si="183"/>
        <v>-720</v>
      </c>
      <c r="Z17" s="46">
        <f t="shared" si="183"/>
        <v>0</v>
      </c>
      <c r="AA17" s="46">
        <f t="shared" si="183"/>
        <v>1782</v>
      </c>
      <c r="AB17" s="46">
        <f t="shared" si="183"/>
        <v>1370</v>
      </c>
      <c r="AC17" s="46">
        <f t="shared" si="183"/>
        <v>4822</v>
      </c>
      <c r="AD17" s="46">
        <f t="shared" si="183"/>
        <v>111</v>
      </c>
      <c r="AE17" s="46">
        <f t="shared" si="183"/>
        <v>-2142</v>
      </c>
      <c r="AF17" s="46">
        <f t="shared" si="183"/>
        <v>-6303</v>
      </c>
      <c r="AG17" s="46">
        <f t="shared" si="183"/>
        <v>7778</v>
      </c>
      <c r="AH17" s="46">
        <f t="shared" si="183"/>
        <v>1015</v>
      </c>
      <c r="AI17" s="46">
        <f t="shared" si="183"/>
        <v>1523</v>
      </c>
      <c r="AJ17" s="46">
        <f t="shared" si="183"/>
        <v>761</v>
      </c>
      <c r="AK17" s="46">
        <f t="shared" si="183"/>
        <v>299</v>
      </c>
      <c r="AL17" s="46">
        <f t="shared" ref="AL17:BQ17" si="184">AL15-AK15</f>
        <v>351</v>
      </c>
      <c r="AM17" s="46">
        <f t="shared" si="184"/>
        <v>261</v>
      </c>
      <c r="AN17" s="46">
        <f t="shared" si="184"/>
        <v>1600</v>
      </c>
      <c r="AO17" s="46">
        <f t="shared" si="184"/>
        <v>-589</v>
      </c>
      <c r="AP17" s="46">
        <f t="shared" si="184"/>
        <v>227</v>
      </c>
      <c r="AQ17" s="46">
        <f t="shared" si="184"/>
        <v>1206</v>
      </c>
      <c r="AR17" s="46">
        <f t="shared" si="184"/>
        <v>-482</v>
      </c>
      <c r="AS17" s="46">
        <f t="shared" si="184"/>
        <v>-391</v>
      </c>
      <c r="AT17" s="46">
        <f t="shared" si="184"/>
        <v>1948</v>
      </c>
      <c r="AU17" s="46">
        <f t="shared" si="184"/>
        <v>-3724</v>
      </c>
      <c r="AV17" s="46">
        <f t="shared" si="184"/>
        <v>2879</v>
      </c>
      <c r="AW17" s="46">
        <f t="shared" si="184"/>
        <v>-79</v>
      </c>
      <c r="AX17" s="46">
        <f t="shared" si="184"/>
        <v>-609</v>
      </c>
      <c r="AY17" s="46">
        <f t="shared" si="184"/>
        <v>0</v>
      </c>
      <c r="AZ17" s="46">
        <f t="shared" si="184"/>
        <v>2391</v>
      </c>
      <c r="BA17" s="46">
        <f t="shared" si="184"/>
        <v>2958</v>
      </c>
      <c r="BB17" s="46">
        <f t="shared" si="184"/>
        <v>-159</v>
      </c>
      <c r="BC17" s="46">
        <f t="shared" si="184"/>
        <v>0</v>
      </c>
      <c r="BD17" s="46">
        <f t="shared" si="184"/>
        <v>-304</v>
      </c>
      <c r="BE17" s="46">
        <f t="shared" si="184"/>
        <v>-721</v>
      </c>
      <c r="BF17" s="46">
        <f t="shared" si="184"/>
        <v>311</v>
      </c>
      <c r="BG17" s="46">
        <f t="shared" si="184"/>
        <v>521</v>
      </c>
      <c r="BH17" s="46">
        <f t="shared" si="184"/>
        <v>250</v>
      </c>
      <c r="BI17" s="46">
        <f t="shared" si="184"/>
        <v>-1144</v>
      </c>
      <c r="BJ17" s="46">
        <f t="shared" si="184"/>
        <v>9</v>
      </c>
      <c r="BK17" s="46">
        <f t="shared" si="184"/>
        <v>-101</v>
      </c>
      <c r="BL17" s="46">
        <f t="shared" si="184"/>
        <v>289</v>
      </c>
      <c r="BM17" s="46">
        <f t="shared" si="184"/>
        <v>-1861</v>
      </c>
      <c r="BN17" s="46">
        <f t="shared" si="184"/>
        <v>-2571</v>
      </c>
      <c r="BO17" s="46">
        <f t="shared" si="184"/>
        <v>-243</v>
      </c>
      <c r="BP17" s="46">
        <f t="shared" si="184"/>
        <v>-15</v>
      </c>
      <c r="BQ17" s="46">
        <f t="shared" si="184"/>
        <v>-487</v>
      </c>
      <c r="BR17" s="46">
        <f t="shared" ref="BR17:CC17" si="185">BR15-BQ15</f>
        <v>2739</v>
      </c>
      <c r="BS17" s="46">
        <f t="shared" si="185"/>
        <v>-489</v>
      </c>
      <c r="BT17" s="46">
        <f t="shared" si="185"/>
        <v>-162</v>
      </c>
      <c r="BU17" s="46">
        <f t="shared" si="185"/>
        <v>-323</v>
      </c>
      <c r="BV17" s="46">
        <f t="shared" si="185"/>
        <v>1963</v>
      </c>
      <c r="BW17" s="46">
        <f t="shared" si="185"/>
        <v>-1253</v>
      </c>
      <c r="BX17" s="46">
        <f t="shared" si="185"/>
        <v>-776</v>
      </c>
      <c r="BY17" s="46">
        <f t="shared" si="185"/>
        <v>-196</v>
      </c>
      <c r="BZ17" s="46">
        <f t="shared" si="185"/>
        <v>-290</v>
      </c>
      <c r="CA17" s="46">
        <f t="shared" si="185"/>
        <v>-373</v>
      </c>
      <c r="CB17" s="46">
        <f t="shared" si="185"/>
        <v>221</v>
      </c>
      <c r="CC17" s="46">
        <f t="shared" si="185"/>
        <v>-280</v>
      </c>
      <c r="CD17" s="46">
        <f t="shared" ref="CD17:CV17" si="186">CD15-CC15</f>
        <v>127</v>
      </c>
      <c r="CE17" s="46">
        <f t="shared" si="186"/>
        <v>-206</v>
      </c>
      <c r="CF17" s="46">
        <f t="shared" si="186"/>
        <v>-25281</v>
      </c>
      <c r="CG17" s="46">
        <f t="shared" si="186"/>
        <v>0</v>
      </c>
      <c r="CH17" s="46">
        <f t="shared" si="186"/>
        <v>0</v>
      </c>
      <c r="CI17" s="46">
        <f t="shared" si="186"/>
        <v>0</v>
      </c>
      <c r="CJ17" s="46">
        <f t="shared" si="186"/>
        <v>0</v>
      </c>
      <c r="CK17" s="46">
        <f t="shared" si="186"/>
        <v>0</v>
      </c>
      <c r="CL17" s="46">
        <f t="shared" si="186"/>
        <v>0</v>
      </c>
      <c r="CM17" s="46">
        <f t="shared" si="186"/>
        <v>0</v>
      </c>
      <c r="CN17" s="46">
        <f t="shared" si="186"/>
        <v>0</v>
      </c>
      <c r="CO17" s="46">
        <f t="shared" si="186"/>
        <v>0</v>
      </c>
      <c r="CP17" s="46">
        <f t="shared" si="186"/>
        <v>0</v>
      </c>
      <c r="CQ17" s="46">
        <f t="shared" si="186"/>
        <v>0</v>
      </c>
      <c r="CR17" s="46">
        <f t="shared" si="186"/>
        <v>0</v>
      </c>
      <c r="CS17" s="46">
        <f t="shared" si="186"/>
        <v>0</v>
      </c>
      <c r="CT17" s="46">
        <f t="shared" si="186"/>
        <v>0</v>
      </c>
      <c r="CU17" s="46">
        <f t="shared" si="186"/>
        <v>0</v>
      </c>
      <c r="CV17" s="46">
        <f t="shared" si="186"/>
        <v>0</v>
      </c>
    </row>
    <row r="18" spans="2:100" s="61" customFormat="1" ht="20" thickBot="1">
      <c r="B18" s="63" t="s">
        <v>95</v>
      </c>
      <c r="C18" s="60"/>
      <c r="D18" s="63"/>
      <c r="E18" s="63">
        <v>0</v>
      </c>
      <c r="F18" s="63">
        <v>0</v>
      </c>
      <c r="G18" s="63">
        <v>0</v>
      </c>
      <c r="H18" s="63">
        <v>30</v>
      </c>
      <c r="I18" s="63">
        <v>47</v>
      </c>
      <c r="J18" s="63">
        <v>56</v>
      </c>
      <c r="K18" s="63">
        <v>67</v>
      </c>
      <c r="L18" s="63">
        <v>83</v>
      </c>
      <c r="M18" s="63">
        <v>83</v>
      </c>
      <c r="N18" s="63">
        <v>133</v>
      </c>
      <c r="O18" s="63">
        <v>172</v>
      </c>
      <c r="P18" s="63">
        <v>126</v>
      </c>
      <c r="Q18" s="63">
        <v>281</v>
      </c>
      <c r="R18" s="63">
        <v>374</v>
      </c>
      <c r="S18" s="63">
        <v>323</v>
      </c>
      <c r="T18" s="63">
        <v>351</v>
      </c>
      <c r="U18" s="63">
        <v>488</v>
      </c>
      <c r="V18" s="63">
        <v>850</v>
      </c>
      <c r="W18" s="63">
        <v>1059</v>
      </c>
      <c r="X18" s="63">
        <v>1152</v>
      </c>
      <c r="Y18" s="63">
        <v>1402</v>
      </c>
      <c r="Z18" s="63">
        <v>1783</v>
      </c>
      <c r="AA18" s="63">
        <v>1591</v>
      </c>
      <c r="AB18" s="63">
        <v>1995</v>
      </c>
      <c r="AC18" s="63">
        <v>3995</v>
      </c>
      <c r="AD18" s="63">
        <v>4938</v>
      </c>
      <c r="AE18" s="63">
        <v>5508</v>
      </c>
      <c r="AF18" s="63">
        <v>4845</v>
      </c>
      <c r="AG18" s="63">
        <v>4610</v>
      </c>
      <c r="AH18" s="63">
        <v>4957</v>
      </c>
      <c r="AI18" s="63">
        <v>4958</v>
      </c>
      <c r="AJ18" s="63">
        <v>5392</v>
      </c>
      <c r="AK18" s="63">
        <v>5518</v>
      </c>
      <c r="AL18" s="63">
        <v>4962</v>
      </c>
      <c r="AM18" s="63">
        <v>4500</v>
      </c>
      <c r="AN18" s="63">
        <v>4442</v>
      </c>
      <c r="AO18" s="63">
        <v>5903</v>
      </c>
      <c r="AP18" s="63">
        <v>3801</v>
      </c>
      <c r="AQ18" s="63">
        <v>4509</v>
      </c>
      <c r="AR18" s="63">
        <v>3961</v>
      </c>
      <c r="AS18" s="63">
        <v>3611</v>
      </c>
      <c r="AT18" s="63">
        <v>3264</v>
      </c>
      <c r="AU18" s="63">
        <v>2474</v>
      </c>
      <c r="AV18" s="63">
        <v>4060</v>
      </c>
      <c r="AW18" s="63">
        <v>3910</v>
      </c>
      <c r="AX18" s="63">
        <v>4805</v>
      </c>
      <c r="AY18" s="63">
        <v>5166</v>
      </c>
      <c r="AZ18" s="63">
        <v>4959</v>
      </c>
      <c r="BA18" s="63">
        <v>4739</v>
      </c>
      <c r="BB18" s="63">
        <v>5009</v>
      </c>
      <c r="BC18" s="63">
        <v>3219</v>
      </c>
      <c r="BD18" s="63">
        <v>4048</v>
      </c>
      <c r="BE18" s="63">
        <v>4377</v>
      </c>
      <c r="BF18" s="63">
        <v>4783</v>
      </c>
      <c r="BG18" s="63">
        <v>4673</v>
      </c>
      <c r="BH18" s="63">
        <v>5091</v>
      </c>
      <c r="BI18" s="63">
        <v>3563</v>
      </c>
      <c r="BJ18" s="63">
        <v>3825</v>
      </c>
      <c r="BK18" s="63">
        <v>3794</v>
      </c>
      <c r="BL18" s="63">
        <v>3828</v>
      </c>
      <c r="BM18" s="63">
        <v>3761</v>
      </c>
      <c r="BN18" s="63">
        <v>3691</v>
      </c>
      <c r="BO18" s="63">
        <v>2760</v>
      </c>
      <c r="BP18" s="63">
        <v>2671</v>
      </c>
      <c r="BQ18" s="63">
        <v>2492</v>
      </c>
      <c r="BR18" s="63">
        <v>2666</v>
      </c>
      <c r="BS18" s="63">
        <v>2984</v>
      </c>
      <c r="BT18" s="63">
        <v>2955</v>
      </c>
      <c r="BU18" s="63">
        <v>2754</v>
      </c>
      <c r="BV18" s="63">
        <v>2642</v>
      </c>
      <c r="BW18" s="63">
        <v>2719</v>
      </c>
      <c r="BX18" s="63">
        <v>2686</v>
      </c>
      <c r="BY18" s="63">
        <v>2676</v>
      </c>
      <c r="BZ18" s="63">
        <v>2722</v>
      </c>
      <c r="CA18" s="63">
        <v>2940</v>
      </c>
      <c r="CB18" s="63">
        <v>2704</v>
      </c>
      <c r="CC18" s="63">
        <v>2260</v>
      </c>
      <c r="CD18" s="63">
        <v>2349</v>
      </c>
      <c r="CE18" s="63">
        <v>2405</v>
      </c>
      <c r="CF18" s="63"/>
      <c r="CG18" s="63"/>
      <c r="CH18" s="63"/>
      <c r="CI18" s="63"/>
      <c r="CJ18" s="63"/>
      <c r="CK18" s="63"/>
      <c r="CL18" s="63"/>
      <c r="CM18" s="63"/>
      <c r="CN18" s="63"/>
      <c r="CO18" s="63"/>
      <c r="CP18" s="63"/>
      <c r="CQ18" s="63"/>
      <c r="CR18" s="63"/>
      <c r="CS18" s="63"/>
      <c r="CT18" s="63"/>
      <c r="CU18" s="63"/>
      <c r="CV18" s="63"/>
    </row>
    <row r="19" spans="2:100">
      <c r="B19" s="45" t="s">
        <v>93</v>
      </c>
      <c r="D19" s="51"/>
      <c r="E19" s="51" t="s">
        <v>87</v>
      </c>
      <c r="F19" s="51" t="s">
        <v>87</v>
      </c>
      <c r="G19" s="51" t="s">
        <v>87</v>
      </c>
      <c r="H19" s="51" t="s">
        <v>87</v>
      </c>
      <c r="I19" s="51">
        <f t="shared" ref="I19:AN19" si="187">(I18/H18)-1</f>
        <v>0.56666666666666665</v>
      </c>
      <c r="J19" s="51">
        <f t="shared" si="187"/>
        <v>0.1914893617021276</v>
      </c>
      <c r="K19" s="51">
        <f t="shared" si="187"/>
        <v>0.1964285714285714</v>
      </c>
      <c r="L19" s="51">
        <f t="shared" si="187"/>
        <v>0.23880597014925375</v>
      </c>
      <c r="M19" s="51">
        <f t="shared" si="187"/>
        <v>0</v>
      </c>
      <c r="N19" s="51">
        <f t="shared" si="187"/>
        <v>0.60240963855421681</v>
      </c>
      <c r="O19" s="51">
        <f t="shared" si="187"/>
        <v>0.29323308270676685</v>
      </c>
      <c r="P19" s="51">
        <f t="shared" si="187"/>
        <v>-0.26744186046511631</v>
      </c>
      <c r="Q19" s="51">
        <f t="shared" si="187"/>
        <v>1.2301587301587302</v>
      </c>
      <c r="R19" s="51">
        <f t="shared" si="187"/>
        <v>0.33096085409252662</v>
      </c>
      <c r="S19" s="51">
        <f t="shared" si="187"/>
        <v>-0.13636363636363635</v>
      </c>
      <c r="T19" s="51">
        <f t="shared" si="187"/>
        <v>8.6687306501547878E-2</v>
      </c>
      <c r="U19" s="51">
        <f t="shared" si="187"/>
        <v>0.39031339031339041</v>
      </c>
      <c r="V19" s="51">
        <f t="shared" si="187"/>
        <v>0.74180327868852469</v>
      </c>
      <c r="W19" s="51">
        <f t="shared" si="187"/>
        <v>0.24588235294117644</v>
      </c>
      <c r="X19" s="51">
        <f t="shared" si="187"/>
        <v>8.7818696883852798E-2</v>
      </c>
      <c r="Y19" s="51">
        <f t="shared" si="187"/>
        <v>0.21701388888888884</v>
      </c>
      <c r="Z19" s="51">
        <f t="shared" si="187"/>
        <v>0.27175463623395157</v>
      </c>
      <c r="AA19" s="51">
        <f t="shared" si="187"/>
        <v>-0.10768367919237243</v>
      </c>
      <c r="AB19" s="51">
        <f t="shared" si="187"/>
        <v>0.25392834695160271</v>
      </c>
      <c r="AC19" s="51">
        <f t="shared" si="187"/>
        <v>1.0025062656641603</v>
      </c>
      <c r="AD19" s="51">
        <f t="shared" si="187"/>
        <v>0.2360450563204004</v>
      </c>
      <c r="AE19" s="51">
        <f t="shared" si="187"/>
        <v>0.11543134872417982</v>
      </c>
      <c r="AF19" s="51">
        <f t="shared" si="187"/>
        <v>-0.12037037037037035</v>
      </c>
      <c r="AG19" s="51">
        <f t="shared" si="187"/>
        <v>-4.8503611971104199E-2</v>
      </c>
      <c r="AH19" s="51">
        <f t="shared" si="187"/>
        <v>7.5271149674620341E-2</v>
      </c>
      <c r="AI19" s="51">
        <f t="shared" si="187"/>
        <v>2.0173492031472229E-4</v>
      </c>
      <c r="AJ19" s="51">
        <f t="shared" si="187"/>
        <v>8.7535296490520276E-2</v>
      </c>
      <c r="AK19" s="51">
        <f t="shared" si="187"/>
        <v>2.3367952522255209E-2</v>
      </c>
      <c r="AL19" s="51">
        <f t="shared" si="187"/>
        <v>-0.10076114534251546</v>
      </c>
      <c r="AM19" s="51">
        <f t="shared" si="187"/>
        <v>-9.3107617896009631E-2</v>
      </c>
      <c r="AN19" s="51">
        <f t="shared" si="187"/>
        <v>-1.2888888888888839E-2</v>
      </c>
      <c r="AO19" s="51">
        <f t="shared" ref="AO19:BT19" si="188">(AO18/AN18)-1</f>
        <v>0.32890589824403427</v>
      </c>
      <c r="AP19" s="51">
        <f t="shared" si="188"/>
        <v>-0.35609012366593262</v>
      </c>
      <c r="AQ19" s="51">
        <f t="shared" si="188"/>
        <v>0.18626677190213092</v>
      </c>
      <c r="AR19" s="51">
        <f t="shared" si="188"/>
        <v>-0.12153470836105562</v>
      </c>
      <c r="AS19" s="51">
        <f t="shared" si="188"/>
        <v>-8.8361524867457741E-2</v>
      </c>
      <c r="AT19" s="51">
        <f t="shared" si="188"/>
        <v>-9.6095264469675978E-2</v>
      </c>
      <c r="AU19" s="51">
        <f t="shared" si="188"/>
        <v>-0.24203431372549022</v>
      </c>
      <c r="AV19" s="51">
        <f t="shared" si="188"/>
        <v>0.64106709781729987</v>
      </c>
      <c r="AW19" s="51">
        <f t="shared" si="188"/>
        <v>-3.6945812807881784E-2</v>
      </c>
      <c r="AX19" s="51">
        <f t="shared" si="188"/>
        <v>0.2289002557544757</v>
      </c>
      <c r="AY19" s="51">
        <f t="shared" si="188"/>
        <v>7.5130072840790874E-2</v>
      </c>
      <c r="AZ19" s="51">
        <f t="shared" si="188"/>
        <v>-4.006968641114983E-2</v>
      </c>
      <c r="BA19" s="51">
        <f t="shared" si="188"/>
        <v>-4.4363783020770264E-2</v>
      </c>
      <c r="BB19" s="51">
        <f t="shared" si="188"/>
        <v>5.6974045157206055E-2</v>
      </c>
      <c r="BC19" s="51">
        <f t="shared" si="188"/>
        <v>-0.35735675783589538</v>
      </c>
      <c r="BD19" s="51">
        <f t="shared" si="188"/>
        <v>0.25753339546442988</v>
      </c>
      <c r="BE19" s="51">
        <f t="shared" si="188"/>
        <v>8.1274703557312256E-2</v>
      </c>
      <c r="BF19" s="51">
        <f t="shared" si="188"/>
        <v>9.2757596527301756E-2</v>
      </c>
      <c r="BG19" s="51">
        <f t="shared" si="188"/>
        <v>-2.2998118335772477E-2</v>
      </c>
      <c r="BH19" s="51">
        <f t="shared" si="188"/>
        <v>8.9450032099293919E-2</v>
      </c>
      <c r="BI19" s="51">
        <f t="shared" si="188"/>
        <v>-0.30013749754468666</v>
      </c>
      <c r="BJ19" s="51">
        <f t="shared" si="188"/>
        <v>7.3533539152399685E-2</v>
      </c>
      <c r="BK19" s="51">
        <f t="shared" si="188"/>
        <v>-8.1045751633986862E-3</v>
      </c>
      <c r="BL19" s="51">
        <f t="shared" si="188"/>
        <v>8.9615181866105065E-3</v>
      </c>
      <c r="BM19" s="51">
        <f t="shared" si="188"/>
        <v>-1.7502612330198564E-2</v>
      </c>
      <c r="BN19" s="51">
        <f t="shared" si="188"/>
        <v>-1.8612071257644192E-2</v>
      </c>
      <c r="BO19" s="51">
        <f t="shared" si="188"/>
        <v>-0.2522351666215118</v>
      </c>
      <c r="BP19" s="51">
        <f t="shared" si="188"/>
        <v>-3.2246376811594257E-2</v>
      </c>
      <c r="BQ19" s="51">
        <f t="shared" si="188"/>
        <v>-6.7016098839385974E-2</v>
      </c>
      <c r="BR19" s="51">
        <f t="shared" si="188"/>
        <v>6.9823434991974409E-2</v>
      </c>
      <c r="BS19" s="51">
        <f t="shared" si="188"/>
        <v>0.11927981995498871</v>
      </c>
      <c r="BT19" s="51">
        <f t="shared" si="188"/>
        <v>-9.7184986595174605E-3</v>
      </c>
      <c r="BU19" s="51">
        <f t="shared" ref="BU19:CC19" si="189">(BU18/BT18)-1</f>
        <v>-6.8020304568527923E-2</v>
      </c>
      <c r="BV19" s="51">
        <f t="shared" si="189"/>
        <v>-4.066811909949164E-2</v>
      </c>
      <c r="BW19" s="51">
        <f t="shared" si="189"/>
        <v>2.9144587433762359E-2</v>
      </c>
      <c r="BX19" s="51">
        <f t="shared" si="189"/>
        <v>-1.2136815005516777E-2</v>
      </c>
      <c r="BY19" s="51">
        <f t="shared" si="189"/>
        <v>-3.7230081906179935E-3</v>
      </c>
      <c r="BZ19" s="51">
        <f t="shared" si="189"/>
        <v>1.7189835575485812E-2</v>
      </c>
      <c r="CA19" s="51">
        <f t="shared" si="189"/>
        <v>8.0088170462894848E-2</v>
      </c>
      <c r="CB19" s="51">
        <f t="shared" si="189"/>
        <v>-8.0272108843537415E-2</v>
      </c>
      <c r="CC19" s="51">
        <f t="shared" si="189"/>
        <v>-0.16420118343195267</v>
      </c>
      <c r="CD19" s="51">
        <f t="shared" ref="CD19:CV19" si="190">(CD18/CC18)-1</f>
        <v>3.93805309734514E-2</v>
      </c>
      <c r="CE19" s="51">
        <f t="shared" si="190"/>
        <v>2.3839931885908827E-2</v>
      </c>
      <c r="CF19" s="51">
        <f t="shared" si="190"/>
        <v>-1</v>
      </c>
      <c r="CG19" s="51" t="e">
        <f t="shared" si="190"/>
        <v>#DIV/0!</v>
      </c>
      <c r="CH19" s="51" t="e">
        <f t="shared" si="190"/>
        <v>#DIV/0!</v>
      </c>
      <c r="CI19" s="51" t="e">
        <f t="shared" si="190"/>
        <v>#DIV/0!</v>
      </c>
      <c r="CJ19" s="51" t="e">
        <f t="shared" si="190"/>
        <v>#DIV/0!</v>
      </c>
      <c r="CK19" s="51" t="e">
        <f t="shared" si="190"/>
        <v>#DIV/0!</v>
      </c>
      <c r="CL19" s="51" t="e">
        <f t="shared" si="190"/>
        <v>#DIV/0!</v>
      </c>
      <c r="CM19" s="51" t="e">
        <f t="shared" si="190"/>
        <v>#DIV/0!</v>
      </c>
      <c r="CN19" s="51" t="e">
        <f t="shared" si="190"/>
        <v>#DIV/0!</v>
      </c>
      <c r="CO19" s="51" t="e">
        <f t="shared" si="190"/>
        <v>#DIV/0!</v>
      </c>
      <c r="CP19" s="51" t="e">
        <f t="shared" si="190"/>
        <v>#DIV/0!</v>
      </c>
      <c r="CQ19" s="51" t="e">
        <f t="shared" si="190"/>
        <v>#DIV/0!</v>
      </c>
      <c r="CR19" s="51" t="e">
        <f t="shared" si="190"/>
        <v>#DIV/0!</v>
      </c>
      <c r="CS19" s="51" t="e">
        <f t="shared" si="190"/>
        <v>#DIV/0!</v>
      </c>
      <c r="CT19" s="51" t="e">
        <f t="shared" si="190"/>
        <v>#DIV/0!</v>
      </c>
      <c r="CU19" s="51" t="e">
        <f t="shared" si="190"/>
        <v>#DIV/0!</v>
      </c>
      <c r="CV19" s="51" t="e">
        <f t="shared" si="190"/>
        <v>#DIV/0!</v>
      </c>
    </row>
    <row r="20" spans="2:100" ht="17" thickBot="1">
      <c r="B20" s="46" t="s">
        <v>92</v>
      </c>
      <c r="D20" s="46"/>
      <c r="E20" s="46">
        <f>E18</f>
        <v>0</v>
      </c>
      <c r="F20" s="46">
        <f t="shared" ref="F20:AK20" si="191">F18-E18</f>
        <v>0</v>
      </c>
      <c r="G20" s="46">
        <f t="shared" si="191"/>
        <v>0</v>
      </c>
      <c r="H20" s="46">
        <f t="shared" si="191"/>
        <v>30</v>
      </c>
      <c r="I20" s="46">
        <f t="shared" si="191"/>
        <v>17</v>
      </c>
      <c r="J20" s="46">
        <f t="shared" si="191"/>
        <v>9</v>
      </c>
      <c r="K20" s="46">
        <f t="shared" si="191"/>
        <v>11</v>
      </c>
      <c r="L20" s="46">
        <f t="shared" si="191"/>
        <v>16</v>
      </c>
      <c r="M20" s="46">
        <f t="shared" si="191"/>
        <v>0</v>
      </c>
      <c r="N20" s="46">
        <f t="shared" si="191"/>
        <v>50</v>
      </c>
      <c r="O20" s="46">
        <f t="shared" si="191"/>
        <v>39</v>
      </c>
      <c r="P20" s="46">
        <f t="shared" si="191"/>
        <v>-46</v>
      </c>
      <c r="Q20" s="46">
        <f t="shared" si="191"/>
        <v>155</v>
      </c>
      <c r="R20" s="46">
        <f t="shared" si="191"/>
        <v>93</v>
      </c>
      <c r="S20" s="46">
        <f t="shared" si="191"/>
        <v>-51</v>
      </c>
      <c r="T20" s="46">
        <f t="shared" si="191"/>
        <v>28</v>
      </c>
      <c r="U20" s="46">
        <f t="shared" si="191"/>
        <v>137</v>
      </c>
      <c r="V20" s="46">
        <f t="shared" si="191"/>
        <v>362</v>
      </c>
      <c r="W20" s="46">
        <f t="shared" si="191"/>
        <v>209</v>
      </c>
      <c r="X20" s="46">
        <f t="shared" si="191"/>
        <v>93</v>
      </c>
      <c r="Y20" s="46">
        <f t="shared" si="191"/>
        <v>250</v>
      </c>
      <c r="Z20" s="46">
        <f t="shared" si="191"/>
        <v>381</v>
      </c>
      <c r="AA20" s="46">
        <f t="shared" si="191"/>
        <v>-192</v>
      </c>
      <c r="AB20" s="46">
        <f t="shared" si="191"/>
        <v>404</v>
      </c>
      <c r="AC20" s="46">
        <f t="shared" si="191"/>
        <v>2000</v>
      </c>
      <c r="AD20" s="46">
        <f t="shared" si="191"/>
        <v>943</v>
      </c>
      <c r="AE20" s="46">
        <f t="shared" si="191"/>
        <v>570</v>
      </c>
      <c r="AF20" s="46">
        <f t="shared" si="191"/>
        <v>-663</v>
      </c>
      <c r="AG20" s="46">
        <f t="shared" si="191"/>
        <v>-235</v>
      </c>
      <c r="AH20" s="46">
        <f t="shared" si="191"/>
        <v>347</v>
      </c>
      <c r="AI20" s="46">
        <f t="shared" si="191"/>
        <v>1</v>
      </c>
      <c r="AJ20" s="46">
        <f t="shared" si="191"/>
        <v>434</v>
      </c>
      <c r="AK20" s="46">
        <f t="shared" si="191"/>
        <v>126</v>
      </c>
      <c r="AL20" s="46">
        <f t="shared" ref="AL20:BQ20" si="192">AL18-AK18</f>
        <v>-556</v>
      </c>
      <c r="AM20" s="46">
        <f t="shared" si="192"/>
        <v>-462</v>
      </c>
      <c r="AN20" s="46">
        <f t="shared" si="192"/>
        <v>-58</v>
      </c>
      <c r="AO20" s="46">
        <f t="shared" si="192"/>
        <v>1461</v>
      </c>
      <c r="AP20" s="46">
        <f t="shared" si="192"/>
        <v>-2102</v>
      </c>
      <c r="AQ20" s="46">
        <f t="shared" si="192"/>
        <v>708</v>
      </c>
      <c r="AR20" s="46">
        <f t="shared" si="192"/>
        <v>-548</v>
      </c>
      <c r="AS20" s="46">
        <f t="shared" si="192"/>
        <v>-350</v>
      </c>
      <c r="AT20" s="46">
        <f t="shared" si="192"/>
        <v>-347</v>
      </c>
      <c r="AU20" s="46">
        <f t="shared" si="192"/>
        <v>-790</v>
      </c>
      <c r="AV20" s="46">
        <f t="shared" si="192"/>
        <v>1586</v>
      </c>
      <c r="AW20" s="46">
        <f t="shared" si="192"/>
        <v>-150</v>
      </c>
      <c r="AX20" s="46">
        <f t="shared" si="192"/>
        <v>895</v>
      </c>
      <c r="AY20" s="46">
        <f t="shared" si="192"/>
        <v>361</v>
      </c>
      <c r="AZ20" s="46">
        <f t="shared" si="192"/>
        <v>-207</v>
      </c>
      <c r="BA20" s="46">
        <f t="shared" si="192"/>
        <v>-220</v>
      </c>
      <c r="BB20" s="46">
        <f t="shared" si="192"/>
        <v>270</v>
      </c>
      <c r="BC20" s="46">
        <f t="shared" si="192"/>
        <v>-1790</v>
      </c>
      <c r="BD20" s="46">
        <f t="shared" si="192"/>
        <v>829</v>
      </c>
      <c r="BE20" s="46">
        <f t="shared" si="192"/>
        <v>329</v>
      </c>
      <c r="BF20" s="46">
        <f t="shared" si="192"/>
        <v>406</v>
      </c>
      <c r="BG20" s="46">
        <f t="shared" si="192"/>
        <v>-110</v>
      </c>
      <c r="BH20" s="46">
        <f t="shared" si="192"/>
        <v>418</v>
      </c>
      <c r="BI20" s="46">
        <f t="shared" si="192"/>
        <v>-1528</v>
      </c>
      <c r="BJ20" s="46">
        <f t="shared" si="192"/>
        <v>262</v>
      </c>
      <c r="BK20" s="46">
        <f t="shared" si="192"/>
        <v>-31</v>
      </c>
      <c r="BL20" s="46">
        <f t="shared" si="192"/>
        <v>34</v>
      </c>
      <c r="BM20" s="46">
        <f t="shared" si="192"/>
        <v>-67</v>
      </c>
      <c r="BN20" s="46">
        <f t="shared" si="192"/>
        <v>-70</v>
      </c>
      <c r="BO20" s="46">
        <f t="shared" si="192"/>
        <v>-931</v>
      </c>
      <c r="BP20" s="46">
        <f t="shared" si="192"/>
        <v>-89</v>
      </c>
      <c r="BQ20" s="46">
        <f t="shared" si="192"/>
        <v>-179</v>
      </c>
      <c r="BR20" s="46">
        <f t="shared" ref="BR20:CC20" si="193">BR18-BQ18</f>
        <v>174</v>
      </c>
      <c r="BS20" s="46">
        <f t="shared" si="193"/>
        <v>318</v>
      </c>
      <c r="BT20" s="46">
        <f t="shared" si="193"/>
        <v>-29</v>
      </c>
      <c r="BU20" s="46">
        <f t="shared" si="193"/>
        <v>-201</v>
      </c>
      <c r="BV20" s="46">
        <f t="shared" si="193"/>
        <v>-112</v>
      </c>
      <c r="BW20" s="46">
        <f t="shared" si="193"/>
        <v>77</v>
      </c>
      <c r="BX20" s="46">
        <f t="shared" si="193"/>
        <v>-33</v>
      </c>
      <c r="BY20" s="46">
        <f t="shared" si="193"/>
        <v>-10</v>
      </c>
      <c r="BZ20" s="46">
        <f t="shared" si="193"/>
        <v>46</v>
      </c>
      <c r="CA20" s="46">
        <f t="shared" si="193"/>
        <v>218</v>
      </c>
      <c r="CB20" s="46">
        <f t="shared" si="193"/>
        <v>-236</v>
      </c>
      <c r="CC20" s="46">
        <f t="shared" si="193"/>
        <v>-444</v>
      </c>
      <c r="CD20" s="46">
        <f t="shared" ref="CD20:CV20" si="194">CD18-CC18</f>
        <v>89</v>
      </c>
      <c r="CE20" s="46">
        <f t="shared" si="194"/>
        <v>56</v>
      </c>
      <c r="CF20" s="46">
        <f t="shared" si="194"/>
        <v>-2405</v>
      </c>
      <c r="CG20" s="46">
        <f t="shared" si="194"/>
        <v>0</v>
      </c>
      <c r="CH20" s="46">
        <f t="shared" si="194"/>
        <v>0</v>
      </c>
      <c r="CI20" s="46">
        <f t="shared" si="194"/>
        <v>0</v>
      </c>
      <c r="CJ20" s="46">
        <f t="shared" si="194"/>
        <v>0</v>
      </c>
      <c r="CK20" s="46">
        <f t="shared" si="194"/>
        <v>0</v>
      </c>
      <c r="CL20" s="46">
        <f t="shared" si="194"/>
        <v>0</v>
      </c>
      <c r="CM20" s="46">
        <f t="shared" si="194"/>
        <v>0</v>
      </c>
      <c r="CN20" s="46">
        <f t="shared" si="194"/>
        <v>0</v>
      </c>
      <c r="CO20" s="46">
        <f t="shared" si="194"/>
        <v>0</v>
      </c>
      <c r="CP20" s="46">
        <f t="shared" si="194"/>
        <v>0</v>
      </c>
      <c r="CQ20" s="46">
        <f t="shared" si="194"/>
        <v>0</v>
      </c>
      <c r="CR20" s="46">
        <f t="shared" si="194"/>
        <v>0</v>
      </c>
      <c r="CS20" s="46">
        <f t="shared" si="194"/>
        <v>0</v>
      </c>
      <c r="CT20" s="46">
        <f t="shared" si="194"/>
        <v>0</v>
      </c>
      <c r="CU20" s="46">
        <f t="shared" si="194"/>
        <v>0</v>
      </c>
      <c r="CV20" s="46">
        <f t="shared" si="194"/>
        <v>0</v>
      </c>
    </row>
    <row r="21" spans="2:100" ht="5" customHeight="1" thickBot="1"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</row>
    <row r="22" spans="2:100" s="68" customFormat="1" ht="19">
      <c r="B22" s="66" t="s">
        <v>99</v>
      </c>
      <c r="C22" s="67"/>
      <c r="D22" s="66"/>
      <c r="E22" s="66">
        <v>4</v>
      </c>
      <c r="F22" s="66">
        <v>6</v>
      </c>
      <c r="G22" s="66">
        <v>9</v>
      </c>
      <c r="H22" s="66">
        <v>13</v>
      </c>
      <c r="I22" s="66">
        <v>21</v>
      </c>
      <c r="J22" s="66">
        <v>30</v>
      </c>
      <c r="K22" s="66">
        <v>39</v>
      </c>
      <c r="L22" s="66">
        <v>41</v>
      </c>
      <c r="M22" s="66">
        <v>59</v>
      </c>
      <c r="N22" s="66">
        <v>78</v>
      </c>
      <c r="O22" s="66">
        <v>112</v>
      </c>
      <c r="P22" s="66">
        <v>169</v>
      </c>
      <c r="Q22" s="66">
        <v>245</v>
      </c>
      <c r="R22" s="66">
        <v>331</v>
      </c>
      <c r="S22" s="66">
        <v>448</v>
      </c>
      <c r="T22" s="66">
        <v>642</v>
      </c>
      <c r="U22" s="66">
        <v>785</v>
      </c>
      <c r="V22" s="66">
        <v>1020</v>
      </c>
      <c r="W22" s="66">
        <v>1280</v>
      </c>
      <c r="X22" s="66">
        <v>1600</v>
      </c>
      <c r="Y22" s="66">
        <v>2060</v>
      </c>
      <c r="Z22" s="66">
        <v>2362</v>
      </c>
      <c r="AA22" s="66">
        <v>2995</v>
      </c>
      <c r="AB22" s="66">
        <v>3544</v>
      </c>
      <c r="AC22" s="66">
        <v>4268</v>
      </c>
      <c r="AD22" s="66">
        <v>5170</v>
      </c>
      <c r="AE22" s="66">
        <v>5962</v>
      </c>
      <c r="AF22" s="66">
        <v>6408</v>
      </c>
      <c r="AG22" s="66">
        <v>7443</v>
      </c>
      <c r="AH22" s="66">
        <v>8251</v>
      </c>
      <c r="AI22" s="66">
        <v>9034</v>
      </c>
      <c r="AJ22" s="66">
        <v>9886</v>
      </c>
      <c r="AK22" s="66">
        <v>10524</v>
      </c>
      <c r="AL22" s="66">
        <v>11278</v>
      </c>
      <c r="AM22" s="66">
        <v>11730</v>
      </c>
      <c r="AN22" s="66">
        <v>12442</v>
      </c>
      <c r="AO22" s="66">
        <v>13141</v>
      </c>
      <c r="AP22" s="66">
        <v>13956</v>
      </c>
      <c r="AQ22" s="66">
        <v>15472</v>
      </c>
      <c r="AR22" s="66">
        <v>15987</v>
      </c>
      <c r="AS22" s="66">
        <v>16585</v>
      </c>
      <c r="AT22" s="66">
        <v>16934</v>
      </c>
      <c r="AU22" s="66">
        <v>17448</v>
      </c>
      <c r="AV22" s="66">
        <v>18091</v>
      </c>
      <c r="AW22" s="66">
        <v>18841</v>
      </c>
      <c r="AX22" s="66">
        <v>19022</v>
      </c>
      <c r="AY22" s="66">
        <v>19685</v>
      </c>
      <c r="AZ22" s="66">
        <v>20206</v>
      </c>
      <c r="BA22" s="66">
        <v>20863</v>
      </c>
      <c r="BB22" s="66">
        <v>21379</v>
      </c>
      <c r="BC22" s="66">
        <v>21982</v>
      </c>
      <c r="BD22" s="66">
        <v>22353</v>
      </c>
      <c r="BE22" s="66">
        <v>22797</v>
      </c>
      <c r="BF22" s="66">
        <v>23271</v>
      </c>
      <c r="BG22" s="66">
        <v>23683</v>
      </c>
      <c r="BH22" s="66">
        <v>23846</v>
      </c>
      <c r="BI22" s="66">
        <v>24141</v>
      </c>
      <c r="BJ22" s="66">
        <v>24324</v>
      </c>
      <c r="BK22" s="66">
        <v>24692</v>
      </c>
      <c r="BL22" s="66">
        <v>24987</v>
      </c>
      <c r="BM22" s="66">
        <v>25190</v>
      </c>
      <c r="BN22" s="66">
        <v>25282</v>
      </c>
      <c r="BO22" s="66">
        <v>25524</v>
      </c>
      <c r="BP22" s="66">
        <v>25702</v>
      </c>
      <c r="BQ22" s="66">
        <v>26182</v>
      </c>
      <c r="BR22" s="66">
        <v>26715</v>
      </c>
      <c r="BS22" s="66">
        <v>27268</v>
      </c>
      <c r="BT22" s="66">
        <v>27406</v>
      </c>
      <c r="BU22" s="66">
        <v>27581</v>
      </c>
      <c r="BV22" s="66">
        <v>27679</v>
      </c>
      <c r="BW22" s="66">
        <v>27913</v>
      </c>
      <c r="BX22" s="66">
        <v>28132</v>
      </c>
      <c r="BY22" s="66">
        <v>28319</v>
      </c>
      <c r="BZ22" s="66">
        <v>28583</v>
      </c>
      <c r="CA22" s="66">
        <v>28810</v>
      </c>
      <c r="CB22" s="66">
        <v>29036</v>
      </c>
      <c r="CC22" s="66">
        <v>29209</v>
      </c>
      <c r="CD22" s="66">
        <v>29432</v>
      </c>
      <c r="CE22" s="66">
        <v>29660</v>
      </c>
      <c r="CF22" s="66"/>
      <c r="CG22" s="66"/>
      <c r="CH22" s="66"/>
      <c r="CI22" s="66"/>
      <c r="CJ22" s="66"/>
      <c r="CK22" s="66"/>
      <c r="CL22" s="66"/>
      <c r="CM22" s="66"/>
      <c r="CN22" s="66"/>
      <c r="CO22" s="66"/>
      <c r="CP22" s="66"/>
      <c r="CQ22" s="66"/>
      <c r="CR22" s="66"/>
      <c r="CS22" s="66"/>
      <c r="CT22" s="66"/>
      <c r="CU22" s="66"/>
      <c r="CV22" s="66"/>
    </row>
    <row r="23" spans="2:100">
      <c r="B23" s="53" t="s">
        <v>93</v>
      </c>
      <c r="D23" s="53"/>
      <c r="E23" s="53" t="s">
        <v>87</v>
      </c>
      <c r="F23" s="53">
        <f t="shared" ref="F23:AK23" si="195">(F22/E22)-1</f>
        <v>0.5</v>
      </c>
      <c r="G23" s="53">
        <f t="shared" si="195"/>
        <v>0.5</v>
      </c>
      <c r="H23" s="53">
        <f t="shared" si="195"/>
        <v>0.44444444444444442</v>
      </c>
      <c r="I23" s="53">
        <f t="shared" si="195"/>
        <v>0.61538461538461542</v>
      </c>
      <c r="J23" s="53">
        <f t="shared" si="195"/>
        <v>0.4285714285714286</v>
      </c>
      <c r="K23" s="53">
        <f t="shared" si="195"/>
        <v>0.30000000000000004</v>
      </c>
      <c r="L23" s="53">
        <f t="shared" si="195"/>
        <v>5.1282051282051322E-2</v>
      </c>
      <c r="M23" s="53">
        <f t="shared" si="195"/>
        <v>0.43902439024390238</v>
      </c>
      <c r="N23" s="53">
        <f t="shared" si="195"/>
        <v>0.32203389830508478</v>
      </c>
      <c r="O23" s="53">
        <f t="shared" si="195"/>
        <v>0.4358974358974359</v>
      </c>
      <c r="P23" s="53">
        <f t="shared" si="195"/>
        <v>0.5089285714285714</v>
      </c>
      <c r="Q23" s="53">
        <f t="shared" si="195"/>
        <v>0.4497041420118344</v>
      </c>
      <c r="R23" s="53">
        <f t="shared" si="195"/>
        <v>0.3510204081632653</v>
      </c>
      <c r="S23" s="53">
        <f t="shared" si="195"/>
        <v>0.3534743202416919</v>
      </c>
      <c r="T23" s="53">
        <f t="shared" si="195"/>
        <v>0.43303571428571419</v>
      </c>
      <c r="U23" s="53">
        <f t="shared" si="195"/>
        <v>0.22274143302180693</v>
      </c>
      <c r="V23" s="53">
        <f t="shared" si="195"/>
        <v>0.2993630573248407</v>
      </c>
      <c r="W23" s="53">
        <f t="shared" si="195"/>
        <v>0.25490196078431371</v>
      </c>
      <c r="X23" s="53">
        <f t="shared" si="195"/>
        <v>0.25</v>
      </c>
      <c r="Y23" s="53">
        <f t="shared" si="195"/>
        <v>0.28750000000000009</v>
      </c>
      <c r="Z23" s="53">
        <f t="shared" si="195"/>
        <v>0.14660194174757279</v>
      </c>
      <c r="AA23" s="53">
        <f t="shared" si="195"/>
        <v>0.26799322607959364</v>
      </c>
      <c r="AB23" s="53">
        <f t="shared" si="195"/>
        <v>0.18330550918196997</v>
      </c>
      <c r="AC23" s="53">
        <f t="shared" si="195"/>
        <v>0.20428893905191869</v>
      </c>
      <c r="AD23" s="53">
        <f t="shared" si="195"/>
        <v>0.21134020618556693</v>
      </c>
      <c r="AE23" s="53">
        <f t="shared" si="195"/>
        <v>0.15319148936170213</v>
      </c>
      <c r="AF23" s="53">
        <f t="shared" si="195"/>
        <v>7.4807111707480667E-2</v>
      </c>
      <c r="AG23" s="53">
        <f t="shared" si="195"/>
        <v>0.16151685393258419</v>
      </c>
      <c r="AH23" s="53">
        <f t="shared" si="195"/>
        <v>0.10855837699852211</v>
      </c>
      <c r="AI23" s="53">
        <f t="shared" si="195"/>
        <v>9.4897588171130698E-2</v>
      </c>
      <c r="AJ23" s="53">
        <f t="shared" si="195"/>
        <v>9.4310382997564668E-2</v>
      </c>
      <c r="AK23" s="53">
        <f t="shared" si="195"/>
        <v>6.45357070604895E-2</v>
      </c>
      <c r="AL23" s="53">
        <f t="shared" ref="AL23:BQ23" si="196">(AL22/AK22)-1</f>
        <v>7.1645762067654939E-2</v>
      </c>
      <c r="AM23" s="53">
        <f t="shared" si="196"/>
        <v>4.007802801915239E-2</v>
      </c>
      <c r="AN23" s="53">
        <f t="shared" si="196"/>
        <v>6.0699062233589007E-2</v>
      </c>
      <c r="AO23" s="53">
        <f t="shared" si="196"/>
        <v>5.6180678347532487E-2</v>
      </c>
      <c r="AP23" s="53">
        <f t="shared" si="196"/>
        <v>6.2019633209040359E-2</v>
      </c>
      <c r="AQ23" s="53">
        <f t="shared" si="196"/>
        <v>0.10862711378618517</v>
      </c>
      <c r="AR23" s="53">
        <f t="shared" si="196"/>
        <v>3.3285935884177942E-2</v>
      </c>
      <c r="AS23" s="53">
        <f t="shared" si="196"/>
        <v>3.7405391880903194E-2</v>
      </c>
      <c r="AT23" s="53">
        <f t="shared" si="196"/>
        <v>2.1043111245101054E-2</v>
      </c>
      <c r="AU23" s="53">
        <f t="shared" si="196"/>
        <v>3.0353135703318657E-2</v>
      </c>
      <c r="AV23" s="53">
        <f t="shared" si="196"/>
        <v>3.6852361302154968E-2</v>
      </c>
      <c r="AW23" s="53">
        <f t="shared" si="196"/>
        <v>4.1457078105135103E-2</v>
      </c>
      <c r="AX23" s="53">
        <f t="shared" si="196"/>
        <v>9.6067087734197365E-3</v>
      </c>
      <c r="AY23" s="53">
        <f t="shared" si="196"/>
        <v>3.4854379139943159E-2</v>
      </c>
      <c r="AZ23" s="53">
        <f t="shared" si="196"/>
        <v>2.6466852933705765E-2</v>
      </c>
      <c r="BA23" s="53">
        <f t="shared" si="196"/>
        <v>3.2515094526378352E-2</v>
      </c>
      <c r="BB23" s="53">
        <f t="shared" si="196"/>
        <v>2.4732780520538844E-2</v>
      </c>
      <c r="BC23" s="53">
        <f t="shared" si="196"/>
        <v>2.8205248140698913E-2</v>
      </c>
      <c r="BD23" s="53">
        <f t="shared" si="196"/>
        <v>1.6877445182422068E-2</v>
      </c>
      <c r="BE23" s="53">
        <f t="shared" si="196"/>
        <v>1.9863105623406208E-2</v>
      </c>
      <c r="BF23" s="53">
        <f t="shared" si="196"/>
        <v>2.0792209501250269E-2</v>
      </c>
      <c r="BG23" s="53">
        <f t="shared" si="196"/>
        <v>1.7704439001332117E-2</v>
      </c>
      <c r="BH23" s="53">
        <f t="shared" si="196"/>
        <v>6.8825739982265599E-3</v>
      </c>
      <c r="BI23" s="53">
        <f t="shared" si="196"/>
        <v>1.2371047555145509E-2</v>
      </c>
      <c r="BJ23" s="53">
        <f t="shared" si="196"/>
        <v>7.5804647694792671E-3</v>
      </c>
      <c r="BK23" s="53">
        <f t="shared" si="196"/>
        <v>1.5129090610096929E-2</v>
      </c>
      <c r="BL23" s="53">
        <f t="shared" si="196"/>
        <v>1.1947189373076261E-2</v>
      </c>
      <c r="BM23" s="53">
        <f t="shared" si="196"/>
        <v>8.1242245967902971E-3</v>
      </c>
      <c r="BN23" s="53">
        <f t="shared" si="196"/>
        <v>3.6522429535530421E-3</v>
      </c>
      <c r="BO23" s="53">
        <f t="shared" si="196"/>
        <v>9.5720275294675083E-3</v>
      </c>
      <c r="BP23" s="53">
        <f t="shared" si="196"/>
        <v>6.9738285535183575E-3</v>
      </c>
      <c r="BQ23" s="53">
        <f t="shared" si="196"/>
        <v>1.8675589448291952E-2</v>
      </c>
      <c r="BR23" s="53">
        <f t="shared" ref="BR23:CC23" si="197">(BR22/BQ22)-1</f>
        <v>2.0357497517378365E-2</v>
      </c>
      <c r="BS23" s="53">
        <f t="shared" si="197"/>
        <v>2.0699981283922808E-2</v>
      </c>
      <c r="BT23" s="53">
        <f t="shared" si="197"/>
        <v>5.0608772187179518E-3</v>
      </c>
      <c r="BU23" s="53">
        <f t="shared" si="197"/>
        <v>6.3854630372910393E-3</v>
      </c>
      <c r="BV23" s="53">
        <f t="shared" si="197"/>
        <v>3.5531706609621683E-3</v>
      </c>
      <c r="BW23" s="53">
        <f t="shared" si="197"/>
        <v>8.4540626467719537E-3</v>
      </c>
      <c r="BX23" s="53">
        <f t="shared" si="197"/>
        <v>7.8458066134059479E-3</v>
      </c>
      <c r="BY23" s="53">
        <f t="shared" si="197"/>
        <v>6.647234466088392E-3</v>
      </c>
      <c r="BZ23" s="53">
        <f t="shared" si="197"/>
        <v>9.3223630777923283E-3</v>
      </c>
      <c r="CA23" s="53">
        <f t="shared" si="197"/>
        <v>7.9417835776509627E-3</v>
      </c>
      <c r="CB23" s="53">
        <f t="shared" si="197"/>
        <v>7.8444984380423577E-3</v>
      </c>
      <c r="CC23" s="53">
        <f t="shared" si="197"/>
        <v>5.958120953299284E-3</v>
      </c>
      <c r="CD23" s="53">
        <f t="shared" ref="CD23:CV23" si="198">(CD22/CC22)-1</f>
        <v>7.6346331610119833E-3</v>
      </c>
      <c r="CE23" s="53">
        <f t="shared" si="198"/>
        <v>7.7466702908399743E-3</v>
      </c>
      <c r="CF23" s="53">
        <f t="shared" si="198"/>
        <v>-1</v>
      </c>
      <c r="CG23" s="53" t="e">
        <f t="shared" si="198"/>
        <v>#DIV/0!</v>
      </c>
      <c r="CH23" s="53" t="e">
        <f t="shared" si="198"/>
        <v>#DIV/0!</v>
      </c>
      <c r="CI23" s="53" t="e">
        <f t="shared" si="198"/>
        <v>#DIV/0!</v>
      </c>
      <c r="CJ23" s="53" t="e">
        <f t="shared" si="198"/>
        <v>#DIV/0!</v>
      </c>
      <c r="CK23" s="53" t="e">
        <f t="shared" si="198"/>
        <v>#DIV/0!</v>
      </c>
      <c r="CL23" s="53" t="e">
        <f t="shared" si="198"/>
        <v>#DIV/0!</v>
      </c>
      <c r="CM23" s="53" t="e">
        <f t="shared" si="198"/>
        <v>#DIV/0!</v>
      </c>
      <c r="CN23" s="53" t="e">
        <f t="shared" si="198"/>
        <v>#DIV/0!</v>
      </c>
      <c r="CO23" s="53" t="e">
        <f t="shared" si="198"/>
        <v>#DIV/0!</v>
      </c>
      <c r="CP23" s="53" t="e">
        <f t="shared" si="198"/>
        <v>#DIV/0!</v>
      </c>
      <c r="CQ23" s="53" t="e">
        <f t="shared" si="198"/>
        <v>#DIV/0!</v>
      </c>
      <c r="CR23" s="53" t="e">
        <f t="shared" si="198"/>
        <v>#DIV/0!</v>
      </c>
      <c r="CS23" s="53" t="e">
        <f t="shared" si="198"/>
        <v>#DIV/0!</v>
      </c>
      <c r="CT23" s="53" t="e">
        <f t="shared" si="198"/>
        <v>#DIV/0!</v>
      </c>
      <c r="CU23" s="53" t="e">
        <f t="shared" si="198"/>
        <v>#DIV/0!</v>
      </c>
      <c r="CV23" s="53" t="e">
        <f t="shared" si="198"/>
        <v>#DIV/0!</v>
      </c>
    </row>
    <row r="24" spans="2:100" ht="17" thickBot="1">
      <c r="B24" s="54" t="s">
        <v>92</v>
      </c>
      <c r="D24" s="54"/>
      <c r="E24" s="74">
        <f>E22</f>
        <v>4</v>
      </c>
      <c r="F24" s="74">
        <f t="shared" ref="F24:AK24" si="199">F22-E22</f>
        <v>2</v>
      </c>
      <c r="G24" s="74">
        <f t="shared" si="199"/>
        <v>3</v>
      </c>
      <c r="H24" s="74">
        <f t="shared" si="199"/>
        <v>4</v>
      </c>
      <c r="I24" s="74">
        <f t="shared" si="199"/>
        <v>8</v>
      </c>
      <c r="J24" s="74">
        <f t="shared" si="199"/>
        <v>9</v>
      </c>
      <c r="K24" s="74">
        <f t="shared" si="199"/>
        <v>9</v>
      </c>
      <c r="L24" s="74">
        <f t="shared" si="199"/>
        <v>2</v>
      </c>
      <c r="M24" s="74">
        <f t="shared" si="199"/>
        <v>18</v>
      </c>
      <c r="N24" s="74">
        <f t="shared" si="199"/>
        <v>19</v>
      </c>
      <c r="O24" s="74">
        <f t="shared" si="199"/>
        <v>34</v>
      </c>
      <c r="P24" s="74">
        <f t="shared" si="199"/>
        <v>57</v>
      </c>
      <c r="Q24" s="74">
        <f t="shared" si="199"/>
        <v>76</v>
      </c>
      <c r="R24" s="74">
        <f t="shared" si="199"/>
        <v>86</v>
      </c>
      <c r="S24" s="74">
        <f t="shared" si="199"/>
        <v>117</v>
      </c>
      <c r="T24" s="74">
        <f t="shared" si="199"/>
        <v>194</v>
      </c>
      <c r="U24" s="74">
        <f t="shared" si="199"/>
        <v>143</v>
      </c>
      <c r="V24" s="74">
        <f t="shared" si="199"/>
        <v>235</v>
      </c>
      <c r="W24" s="74">
        <f t="shared" si="199"/>
        <v>260</v>
      </c>
      <c r="X24" s="74">
        <f t="shared" si="199"/>
        <v>320</v>
      </c>
      <c r="Y24" s="74">
        <f t="shared" si="199"/>
        <v>460</v>
      </c>
      <c r="Z24" s="74">
        <f t="shared" si="199"/>
        <v>302</v>
      </c>
      <c r="AA24" s="74">
        <f t="shared" si="199"/>
        <v>633</v>
      </c>
      <c r="AB24" s="74">
        <f t="shared" si="199"/>
        <v>549</v>
      </c>
      <c r="AC24" s="74">
        <f t="shared" si="199"/>
        <v>724</v>
      </c>
      <c r="AD24" s="74">
        <f t="shared" si="199"/>
        <v>902</v>
      </c>
      <c r="AE24" s="74">
        <f t="shared" si="199"/>
        <v>792</v>
      </c>
      <c r="AF24" s="74">
        <f t="shared" si="199"/>
        <v>446</v>
      </c>
      <c r="AG24" s="74">
        <f t="shared" si="199"/>
        <v>1035</v>
      </c>
      <c r="AH24" s="74">
        <f t="shared" si="199"/>
        <v>808</v>
      </c>
      <c r="AI24" s="74">
        <f t="shared" si="199"/>
        <v>783</v>
      </c>
      <c r="AJ24" s="74">
        <f t="shared" si="199"/>
        <v>852</v>
      </c>
      <c r="AK24" s="74">
        <f t="shared" si="199"/>
        <v>638</v>
      </c>
      <c r="AL24" s="74">
        <f t="shared" ref="AL24:BQ24" si="200">AL22-AK22</f>
        <v>754</v>
      </c>
      <c r="AM24" s="74">
        <f t="shared" si="200"/>
        <v>452</v>
      </c>
      <c r="AN24" s="74">
        <f t="shared" si="200"/>
        <v>712</v>
      </c>
      <c r="AO24" s="74">
        <f t="shared" si="200"/>
        <v>699</v>
      </c>
      <c r="AP24" s="74">
        <f t="shared" si="200"/>
        <v>815</v>
      </c>
      <c r="AQ24" s="74">
        <f t="shared" si="200"/>
        <v>1516</v>
      </c>
      <c r="AR24" s="74">
        <f t="shared" si="200"/>
        <v>515</v>
      </c>
      <c r="AS24" s="74">
        <f t="shared" si="200"/>
        <v>598</v>
      </c>
      <c r="AT24" s="74">
        <f t="shared" si="200"/>
        <v>349</v>
      </c>
      <c r="AU24" s="74">
        <f t="shared" si="200"/>
        <v>514</v>
      </c>
      <c r="AV24" s="74">
        <f t="shared" si="200"/>
        <v>643</v>
      </c>
      <c r="AW24" s="74">
        <f t="shared" si="200"/>
        <v>750</v>
      </c>
      <c r="AX24" s="74">
        <f t="shared" si="200"/>
        <v>181</v>
      </c>
      <c r="AY24" s="74">
        <f t="shared" si="200"/>
        <v>663</v>
      </c>
      <c r="AZ24" s="74">
        <f t="shared" si="200"/>
        <v>521</v>
      </c>
      <c r="BA24" s="74">
        <f t="shared" si="200"/>
        <v>657</v>
      </c>
      <c r="BB24" s="74">
        <f t="shared" si="200"/>
        <v>516</v>
      </c>
      <c r="BC24" s="74">
        <f t="shared" si="200"/>
        <v>603</v>
      </c>
      <c r="BD24" s="74">
        <f t="shared" si="200"/>
        <v>371</v>
      </c>
      <c r="BE24" s="74">
        <f t="shared" si="200"/>
        <v>444</v>
      </c>
      <c r="BF24" s="74">
        <f t="shared" si="200"/>
        <v>474</v>
      </c>
      <c r="BG24" s="74">
        <f t="shared" si="200"/>
        <v>412</v>
      </c>
      <c r="BH24" s="74">
        <f t="shared" si="200"/>
        <v>163</v>
      </c>
      <c r="BI24" s="74">
        <f t="shared" si="200"/>
        <v>295</v>
      </c>
      <c r="BJ24" s="74">
        <f t="shared" si="200"/>
        <v>183</v>
      </c>
      <c r="BK24" s="74">
        <f t="shared" si="200"/>
        <v>368</v>
      </c>
      <c r="BL24" s="74">
        <f t="shared" si="200"/>
        <v>295</v>
      </c>
      <c r="BM24" s="74">
        <f t="shared" si="200"/>
        <v>203</v>
      </c>
      <c r="BN24" s="74">
        <f t="shared" si="200"/>
        <v>92</v>
      </c>
      <c r="BO24" s="74">
        <f t="shared" si="200"/>
        <v>242</v>
      </c>
      <c r="BP24" s="74">
        <f t="shared" si="200"/>
        <v>178</v>
      </c>
      <c r="BQ24" s="74">
        <f t="shared" si="200"/>
        <v>480</v>
      </c>
      <c r="BR24" s="74">
        <f t="shared" ref="BR24:CC24" si="201">BR22-BQ22</f>
        <v>533</v>
      </c>
      <c r="BS24" s="74">
        <f t="shared" si="201"/>
        <v>553</v>
      </c>
      <c r="BT24" s="74">
        <f t="shared" si="201"/>
        <v>138</v>
      </c>
      <c r="BU24" s="74">
        <f t="shared" si="201"/>
        <v>175</v>
      </c>
      <c r="BV24" s="74">
        <f t="shared" si="201"/>
        <v>98</v>
      </c>
      <c r="BW24" s="74">
        <f t="shared" si="201"/>
        <v>234</v>
      </c>
      <c r="BX24" s="74">
        <f t="shared" si="201"/>
        <v>219</v>
      </c>
      <c r="BY24" s="74">
        <f t="shared" si="201"/>
        <v>187</v>
      </c>
      <c r="BZ24" s="74">
        <f t="shared" si="201"/>
        <v>264</v>
      </c>
      <c r="CA24" s="74">
        <f t="shared" si="201"/>
        <v>227</v>
      </c>
      <c r="CB24" s="74">
        <f t="shared" si="201"/>
        <v>226</v>
      </c>
      <c r="CC24" s="74">
        <f t="shared" si="201"/>
        <v>173</v>
      </c>
      <c r="CD24" s="74">
        <f t="shared" ref="CD24:CV24" si="202">CD22-CC22</f>
        <v>223</v>
      </c>
      <c r="CE24" s="74">
        <f t="shared" si="202"/>
        <v>228</v>
      </c>
      <c r="CF24" s="74">
        <f t="shared" si="202"/>
        <v>-29660</v>
      </c>
      <c r="CG24" s="74">
        <f t="shared" si="202"/>
        <v>0</v>
      </c>
      <c r="CH24" s="74">
        <f t="shared" si="202"/>
        <v>0</v>
      </c>
      <c r="CI24" s="74">
        <f t="shared" si="202"/>
        <v>0</v>
      </c>
      <c r="CJ24" s="74">
        <f t="shared" si="202"/>
        <v>0</v>
      </c>
      <c r="CK24" s="74">
        <f t="shared" si="202"/>
        <v>0</v>
      </c>
      <c r="CL24" s="74">
        <f t="shared" si="202"/>
        <v>0</v>
      </c>
      <c r="CM24" s="74">
        <f t="shared" si="202"/>
        <v>0</v>
      </c>
      <c r="CN24" s="74">
        <f t="shared" si="202"/>
        <v>0</v>
      </c>
      <c r="CO24" s="74">
        <f t="shared" si="202"/>
        <v>0</v>
      </c>
      <c r="CP24" s="74">
        <f t="shared" si="202"/>
        <v>0</v>
      </c>
      <c r="CQ24" s="74">
        <f t="shared" si="202"/>
        <v>0</v>
      </c>
      <c r="CR24" s="74">
        <f t="shared" si="202"/>
        <v>0</v>
      </c>
      <c r="CS24" s="74">
        <f t="shared" si="202"/>
        <v>0</v>
      </c>
      <c r="CT24" s="74">
        <f t="shared" si="202"/>
        <v>0</v>
      </c>
      <c r="CU24" s="74">
        <f t="shared" si="202"/>
        <v>0</v>
      </c>
      <c r="CV24" s="74">
        <f t="shared" si="202"/>
        <v>0</v>
      </c>
    </row>
    <row r="25" spans="2:100" s="68" customFormat="1" ht="19">
      <c r="B25" s="66" t="s">
        <v>98</v>
      </c>
      <c r="C25" s="67"/>
      <c r="D25" s="66"/>
      <c r="E25" s="66">
        <f t="shared" ref="E25:AJ25" si="203">E22-E36-E8</f>
        <v>4</v>
      </c>
      <c r="F25" s="66">
        <f t="shared" si="203"/>
        <v>6</v>
      </c>
      <c r="G25" s="66">
        <f t="shared" si="203"/>
        <v>9</v>
      </c>
      <c r="H25" s="66">
        <f t="shared" si="203"/>
        <v>13</v>
      </c>
      <c r="I25" s="66">
        <f t="shared" si="203"/>
        <v>21</v>
      </c>
      <c r="J25" s="66">
        <f t="shared" si="203"/>
        <v>30</v>
      </c>
      <c r="K25" s="66">
        <f t="shared" si="203"/>
        <v>39</v>
      </c>
      <c r="L25" s="66">
        <f t="shared" si="203"/>
        <v>41</v>
      </c>
      <c r="M25" s="66">
        <f t="shared" si="203"/>
        <v>59</v>
      </c>
      <c r="N25" s="66">
        <f t="shared" si="203"/>
        <v>78</v>
      </c>
      <c r="O25" s="66">
        <f t="shared" si="203"/>
        <v>112</v>
      </c>
      <c r="P25" s="66">
        <f t="shared" si="203"/>
        <v>168</v>
      </c>
      <c r="Q25" s="66">
        <f t="shared" si="203"/>
        <v>243</v>
      </c>
      <c r="R25" s="66">
        <f t="shared" si="203"/>
        <v>328</v>
      </c>
      <c r="S25" s="66">
        <f t="shared" si="203"/>
        <v>444</v>
      </c>
      <c r="T25" s="66">
        <f t="shared" si="203"/>
        <v>638</v>
      </c>
      <c r="U25" s="66">
        <f t="shared" si="203"/>
        <v>779</v>
      </c>
      <c r="V25" s="66">
        <f t="shared" si="203"/>
        <v>1009</v>
      </c>
      <c r="W25" s="66">
        <f t="shared" si="203"/>
        <v>1263</v>
      </c>
      <c r="X25" s="66">
        <f t="shared" si="203"/>
        <v>1581</v>
      </c>
      <c r="Y25" s="66">
        <f t="shared" si="203"/>
        <v>2023</v>
      </c>
      <c r="Z25" s="66">
        <f t="shared" si="203"/>
        <v>2307</v>
      </c>
      <c r="AA25" s="66">
        <f t="shared" si="203"/>
        <v>2930</v>
      </c>
      <c r="AB25" s="66">
        <f t="shared" si="203"/>
        <v>3441</v>
      </c>
      <c r="AC25" s="66">
        <f t="shared" si="203"/>
        <v>4149</v>
      </c>
      <c r="AD25" s="66">
        <f t="shared" si="203"/>
        <v>5027</v>
      </c>
      <c r="AE25" s="66">
        <f t="shared" si="203"/>
        <v>5800</v>
      </c>
      <c r="AF25" s="66">
        <f t="shared" si="203"/>
        <v>6225</v>
      </c>
      <c r="AG25" s="66">
        <f t="shared" si="203"/>
        <v>7240</v>
      </c>
      <c r="AH25" s="66">
        <f t="shared" si="203"/>
        <v>8021</v>
      </c>
      <c r="AI25" s="66">
        <f t="shared" si="203"/>
        <v>8757</v>
      </c>
      <c r="AJ25" s="66">
        <f t="shared" si="203"/>
        <v>9572</v>
      </c>
      <c r="AK25" s="66">
        <f t="shared" ref="AK25:BP25" si="204">AK22-AK36-AK8</f>
        <v>10183</v>
      </c>
      <c r="AL25" s="66">
        <f t="shared" si="204"/>
        <v>10908</v>
      </c>
      <c r="AM25" s="66">
        <f t="shared" si="204"/>
        <v>11279</v>
      </c>
      <c r="AN25" s="66">
        <f t="shared" si="204"/>
        <v>11913</v>
      </c>
      <c r="AO25" s="66">
        <f t="shared" si="204"/>
        <v>12565</v>
      </c>
      <c r="AP25" s="66">
        <f t="shared" si="204"/>
        <v>13342</v>
      </c>
      <c r="AQ25" s="66">
        <f t="shared" si="204"/>
        <v>14804</v>
      </c>
      <c r="AR25" s="66">
        <f t="shared" si="204"/>
        <v>15251</v>
      </c>
      <c r="AS25" s="66">
        <f t="shared" si="204"/>
        <v>15804</v>
      </c>
      <c r="AT25" s="66">
        <f t="shared" si="204"/>
        <v>16122</v>
      </c>
      <c r="AU25" s="66">
        <f t="shared" si="204"/>
        <v>16534</v>
      </c>
      <c r="AV25" s="66">
        <f t="shared" si="204"/>
        <v>17109</v>
      </c>
      <c r="AW25" s="66">
        <f t="shared" si="204"/>
        <v>17719</v>
      </c>
      <c r="AX25" s="66">
        <f t="shared" si="204"/>
        <v>17846</v>
      </c>
      <c r="AY25" s="66">
        <f t="shared" si="204"/>
        <v>18388</v>
      </c>
      <c r="AZ25" s="66">
        <f t="shared" si="204"/>
        <v>18882</v>
      </c>
      <c r="BA25" s="66">
        <f t="shared" si="204"/>
        <v>19518</v>
      </c>
      <c r="BB25" s="66">
        <f t="shared" si="204"/>
        <v>19700</v>
      </c>
      <c r="BC25" s="66">
        <f t="shared" si="204"/>
        <v>20054</v>
      </c>
      <c r="BD25" s="66">
        <f t="shared" si="204"/>
        <v>20332</v>
      </c>
      <c r="BE25" s="66">
        <f t="shared" si="204"/>
        <v>20715</v>
      </c>
      <c r="BF25" s="66">
        <f t="shared" si="204"/>
        <v>21114</v>
      </c>
      <c r="BG25" s="66">
        <f t="shared" si="204"/>
        <v>21451</v>
      </c>
      <c r="BH25" s="66">
        <f t="shared" si="204"/>
        <v>21561</v>
      </c>
      <c r="BI25" s="66">
        <f t="shared" si="204"/>
        <v>21804</v>
      </c>
      <c r="BJ25" s="66">
        <f t="shared" si="204"/>
        <v>21881</v>
      </c>
      <c r="BK25" s="66">
        <f t="shared" si="204"/>
        <v>22184</v>
      </c>
      <c r="BL25" s="66">
        <f t="shared" si="204"/>
        <v>22333</v>
      </c>
      <c r="BM25" s="66">
        <f t="shared" si="204"/>
        <v>22496</v>
      </c>
      <c r="BN25" s="66">
        <f t="shared" si="204"/>
        <v>22550</v>
      </c>
      <c r="BO25" s="66">
        <f t="shared" si="204"/>
        <v>22749</v>
      </c>
      <c r="BP25" s="66">
        <f t="shared" si="204"/>
        <v>22885</v>
      </c>
      <c r="BQ25" s="66">
        <f t="shared" ref="BQ25:CE25" si="205">BQ22-BQ36-BQ8</f>
        <v>23017</v>
      </c>
      <c r="BR25" s="66">
        <f t="shared" si="205"/>
        <v>23352</v>
      </c>
      <c r="BS25" s="66">
        <f t="shared" si="205"/>
        <v>23732</v>
      </c>
      <c r="BT25" s="66">
        <f t="shared" si="205"/>
        <v>23781</v>
      </c>
      <c r="BU25" s="66">
        <f t="shared" si="205"/>
        <v>23897</v>
      </c>
      <c r="BV25" s="66">
        <f t="shared" si="205"/>
        <v>23986</v>
      </c>
      <c r="BW25" s="66">
        <f t="shared" si="205"/>
        <v>23737</v>
      </c>
      <c r="BX25" s="66">
        <f t="shared" si="205"/>
        <v>23775</v>
      </c>
      <c r="BY25" s="66">
        <f t="shared" si="205"/>
        <v>23937</v>
      </c>
      <c r="BZ25" s="66">
        <f t="shared" si="205"/>
        <v>24065</v>
      </c>
      <c r="CA25" s="66">
        <f t="shared" si="205"/>
        <v>23785</v>
      </c>
      <c r="CB25" s="66">
        <f t="shared" si="205"/>
        <v>23182</v>
      </c>
      <c r="CC25" s="66">
        <f t="shared" si="205"/>
        <v>21548</v>
      </c>
      <c r="CD25" s="66">
        <f t="shared" si="205"/>
        <v>21754</v>
      </c>
      <c r="CE25" s="66">
        <f t="shared" si="205"/>
        <v>21945</v>
      </c>
      <c r="CF25" s="66"/>
      <c r="CG25" s="66"/>
      <c r="CH25" s="66"/>
      <c r="CI25" s="66"/>
      <c r="CJ25" s="66"/>
      <c r="CK25" s="66"/>
      <c r="CL25" s="66"/>
      <c r="CM25" s="66"/>
      <c r="CN25" s="66"/>
      <c r="CO25" s="66"/>
      <c r="CP25" s="66"/>
      <c r="CQ25" s="66"/>
      <c r="CR25" s="66"/>
      <c r="CS25" s="66"/>
      <c r="CT25" s="66"/>
      <c r="CU25" s="66"/>
      <c r="CV25" s="66"/>
    </row>
    <row r="26" spans="2:100">
      <c r="B26" s="47" t="s">
        <v>93</v>
      </c>
      <c r="D26" s="53"/>
      <c r="E26" s="53">
        <v>0</v>
      </c>
      <c r="F26" s="53">
        <f t="shared" ref="F26:AK26" si="206">(F25/E25)-1</f>
        <v>0.5</v>
      </c>
      <c r="G26" s="53">
        <f t="shared" si="206"/>
        <v>0.5</v>
      </c>
      <c r="H26" s="53">
        <f t="shared" si="206"/>
        <v>0.44444444444444442</v>
      </c>
      <c r="I26" s="53">
        <f t="shared" si="206"/>
        <v>0.61538461538461542</v>
      </c>
      <c r="J26" s="53">
        <f t="shared" si="206"/>
        <v>0.4285714285714286</v>
      </c>
      <c r="K26" s="53">
        <f t="shared" si="206"/>
        <v>0.30000000000000004</v>
      </c>
      <c r="L26" s="53">
        <f t="shared" si="206"/>
        <v>5.1282051282051322E-2</v>
      </c>
      <c r="M26" s="53">
        <f t="shared" si="206"/>
        <v>0.43902439024390238</v>
      </c>
      <c r="N26" s="53">
        <f t="shared" si="206"/>
        <v>0.32203389830508478</v>
      </c>
      <c r="O26" s="53">
        <f t="shared" si="206"/>
        <v>0.4358974358974359</v>
      </c>
      <c r="P26" s="53">
        <f t="shared" si="206"/>
        <v>0.5</v>
      </c>
      <c r="Q26" s="53">
        <f t="shared" si="206"/>
        <v>0.4464285714285714</v>
      </c>
      <c r="R26" s="53">
        <f t="shared" si="206"/>
        <v>0.34979423868312765</v>
      </c>
      <c r="S26" s="53">
        <f t="shared" si="206"/>
        <v>0.35365853658536595</v>
      </c>
      <c r="T26" s="53">
        <f t="shared" si="206"/>
        <v>0.43693693693693691</v>
      </c>
      <c r="U26" s="53">
        <f t="shared" si="206"/>
        <v>0.22100313479623823</v>
      </c>
      <c r="V26" s="53">
        <f t="shared" si="206"/>
        <v>0.29525032092426184</v>
      </c>
      <c r="W26" s="53">
        <f t="shared" si="206"/>
        <v>0.25173439048562929</v>
      </c>
      <c r="X26" s="53">
        <f t="shared" si="206"/>
        <v>0.25178147268408546</v>
      </c>
      <c r="Y26" s="53">
        <f t="shared" si="206"/>
        <v>0.27956989247311825</v>
      </c>
      <c r="Z26" s="53">
        <f t="shared" si="206"/>
        <v>0.14038556599110241</v>
      </c>
      <c r="AA26" s="53">
        <f t="shared" si="206"/>
        <v>0.27004768097095799</v>
      </c>
      <c r="AB26" s="53">
        <f t="shared" si="206"/>
        <v>0.17440273037542653</v>
      </c>
      <c r="AC26" s="53">
        <f t="shared" si="206"/>
        <v>0.20575414123801217</v>
      </c>
      <c r="AD26" s="53">
        <f t="shared" si="206"/>
        <v>0.21161725717040247</v>
      </c>
      <c r="AE26" s="53">
        <f t="shared" si="206"/>
        <v>0.15376964392281689</v>
      </c>
      <c r="AF26" s="53">
        <f t="shared" si="206"/>
        <v>7.3275862068965525E-2</v>
      </c>
      <c r="AG26" s="53">
        <f t="shared" si="206"/>
        <v>0.16305220883534144</v>
      </c>
      <c r="AH26" s="53">
        <f t="shared" si="206"/>
        <v>0.10787292817679561</v>
      </c>
      <c r="AI26" s="53">
        <f t="shared" si="206"/>
        <v>9.1759132277770883E-2</v>
      </c>
      <c r="AJ26" s="53">
        <f t="shared" si="206"/>
        <v>9.3068402420920515E-2</v>
      </c>
      <c r="AK26" s="53">
        <f t="shared" si="206"/>
        <v>6.3832010029251984E-2</v>
      </c>
      <c r="AL26" s="53">
        <f t="shared" ref="AL26:BQ26" si="207">(AL25/AK25)-1</f>
        <v>7.1197093194539818E-2</v>
      </c>
      <c r="AM26" s="53">
        <f t="shared" si="207"/>
        <v>3.4011734506784075E-2</v>
      </c>
      <c r="AN26" s="53">
        <f t="shared" si="207"/>
        <v>5.6210656973135986E-2</v>
      </c>
      <c r="AO26" s="53">
        <f t="shared" si="207"/>
        <v>5.47301267522875E-2</v>
      </c>
      <c r="AP26" s="53">
        <f t="shared" si="207"/>
        <v>6.1838440111420701E-2</v>
      </c>
      <c r="AQ26" s="53">
        <f t="shared" si="207"/>
        <v>0.10957877379703196</v>
      </c>
      <c r="AR26" s="53">
        <f t="shared" si="207"/>
        <v>3.0194542015671511E-2</v>
      </c>
      <c r="AS26" s="53">
        <f t="shared" si="207"/>
        <v>3.62599173824667E-2</v>
      </c>
      <c r="AT26" s="53">
        <f t="shared" si="207"/>
        <v>2.01214882308276E-2</v>
      </c>
      <c r="AU26" s="53">
        <f t="shared" si="207"/>
        <v>2.5555142041930212E-2</v>
      </c>
      <c r="AV26" s="53">
        <f t="shared" si="207"/>
        <v>3.4776823515180855E-2</v>
      </c>
      <c r="AW26" s="53">
        <f t="shared" si="207"/>
        <v>3.5653749488573361E-2</v>
      </c>
      <c r="AX26" s="53">
        <f t="shared" si="207"/>
        <v>7.1674473728766674E-3</v>
      </c>
      <c r="AY26" s="53">
        <f t="shared" si="207"/>
        <v>3.0370951473719598E-2</v>
      </c>
      <c r="AZ26" s="53">
        <f t="shared" si="207"/>
        <v>2.6865346965412318E-2</v>
      </c>
      <c r="BA26" s="53">
        <f t="shared" si="207"/>
        <v>3.3682872577057488E-2</v>
      </c>
      <c r="BB26" s="53">
        <f t="shared" si="207"/>
        <v>9.3247258940465372E-3</v>
      </c>
      <c r="BC26" s="53">
        <f t="shared" si="207"/>
        <v>1.7969543147208222E-2</v>
      </c>
      <c r="BD26" s="53">
        <f t="shared" si="207"/>
        <v>1.3862571058143036E-2</v>
      </c>
      <c r="BE26" s="53">
        <f t="shared" si="207"/>
        <v>1.883730080661028E-2</v>
      </c>
      <c r="BF26" s="53">
        <f t="shared" si="207"/>
        <v>1.9261404779145508E-2</v>
      </c>
      <c r="BG26" s="53">
        <f t="shared" si="207"/>
        <v>1.5960973761485198E-2</v>
      </c>
      <c r="BH26" s="53">
        <f t="shared" si="207"/>
        <v>5.1279660621883494E-3</v>
      </c>
      <c r="BI26" s="53">
        <f t="shared" si="207"/>
        <v>1.127034924168635E-2</v>
      </c>
      <c r="BJ26" s="53">
        <f t="shared" si="207"/>
        <v>3.5314621170428051E-3</v>
      </c>
      <c r="BK26" s="53">
        <f t="shared" si="207"/>
        <v>1.3847630364242969E-2</v>
      </c>
      <c r="BL26" s="53">
        <f t="shared" si="207"/>
        <v>6.7165524702488266E-3</v>
      </c>
      <c r="BM26" s="53">
        <f t="shared" si="207"/>
        <v>7.2986163972597051E-3</v>
      </c>
      <c r="BN26" s="53">
        <f t="shared" si="207"/>
        <v>2.4004267425319359E-3</v>
      </c>
      <c r="BO26" s="53">
        <f t="shared" si="207"/>
        <v>8.8248337028824508E-3</v>
      </c>
      <c r="BP26" s="53">
        <f t="shared" si="207"/>
        <v>5.978284759769581E-3</v>
      </c>
      <c r="BQ26" s="53">
        <f t="shared" si="207"/>
        <v>5.767970286213675E-3</v>
      </c>
      <c r="BR26" s="53">
        <f t="shared" ref="BR26:CC26" si="208">(BR25/BQ25)-1</f>
        <v>1.4554459747143422E-2</v>
      </c>
      <c r="BS26" s="53">
        <f t="shared" si="208"/>
        <v>1.6272696128811326E-2</v>
      </c>
      <c r="BT26" s="53">
        <f t="shared" si="208"/>
        <v>2.0647227372323496E-3</v>
      </c>
      <c r="BU26" s="53">
        <f t="shared" si="208"/>
        <v>4.8778436567007422E-3</v>
      </c>
      <c r="BV26" s="53">
        <f t="shared" si="208"/>
        <v>3.7243168598568577E-3</v>
      </c>
      <c r="BW26" s="53">
        <f t="shared" si="208"/>
        <v>-1.0381055615775847E-2</v>
      </c>
      <c r="BX26" s="53">
        <f t="shared" si="208"/>
        <v>1.6008762691157585E-3</v>
      </c>
      <c r="BY26" s="53">
        <f t="shared" si="208"/>
        <v>6.8138801261830029E-3</v>
      </c>
      <c r="BZ26" s="53">
        <f t="shared" si="208"/>
        <v>5.3473701800559326E-3</v>
      </c>
      <c r="CA26" s="53">
        <f t="shared" si="208"/>
        <v>-1.1635154789112812E-2</v>
      </c>
      <c r="CB26" s="53">
        <f t="shared" si="208"/>
        <v>-2.5352112676056304E-2</v>
      </c>
      <c r="CC26" s="53">
        <f t="shared" si="208"/>
        <v>-7.0485721680614288E-2</v>
      </c>
      <c r="CD26" s="53">
        <f t="shared" ref="CD26:CV26" si="209">(CD25/CC25)-1</f>
        <v>9.5600519769816206E-3</v>
      </c>
      <c r="CE26" s="53">
        <f t="shared" si="209"/>
        <v>8.7799944837732014E-3</v>
      </c>
      <c r="CF26" s="53">
        <f t="shared" si="209"/>
        <v>-1</v>
      </c>
      <c r="CG26" s="53" t="e">
        <f t="shared" si="209"/>
        <v>#DIV/0!</v>
      </c>
      <c r="CH26" s="53" t="e">
        <f t="shared" si="209"/>
        <v>#DIV/0!</v>
      </c>
      <c r="CI26" s="53" t="e">
        <f t="shared" si="209"/>
        <v>#DIV/0!</v>
      </c>
      <c r="CJ26" s="53" t="e">
        <f t="shared" si="209"/>
        <v>#DIV/0!</v>
      </c>
      <c r="CK26" s="53" t="e">
        <f t="shared" si="209"/>
        <v>#DIV/0!</v>
      </c>
      <c r="CL26" s="53" t="e">
        <f t="shared" si="209"/>
        <v>#DIV/0!</v>
      </c>
      <c r="CM26" s="53" t="e">
        <f t="shared" si="209"/>
        <v>#DIV/0!</v>
      </c>
      <c r="CN26" s="53" t="e">
        <f t="shared" si="209"/>
        <v>#DIV/0!</v>
      </c>
      <c r="CO26" s="53" t="e">
        <f t="shared" si="209"/>
        <v>#DIV/0!</v>
      </c>
      <c r="CP26" s="53" t="e">
        <f t="shared" si="209"/>
        <v>#DIV/0!</v>
      </c>
      <c r="CQ26" s="53" t="e">
        <f t="shared" si="209"/>
        <v>#DIV/0!</v>
      </c>
      <c r="CR26" s="53" t="e">
        <f t="shared" si="209"/>
        <v>#DIV/0!</v>
      </c>
      <c r="CS26" s="53" t="e">
        <f t="shared" si="209"/>
        <v>#DIV/0!</v>
      </c>
      <c r="CT26" s="53" t="e">
        <f t="shared" si="209"/>
        <v>#DIV/0!</v>
      </c>
      <c r="CU26" s="53" t="e">
        <f t="shared" si="209"/>
        <v>#DIV/0!</v>
      </c>
      <c r="CV26" s="53" t="e">
        <f t="shared" si="209"/>
        <v>#DIV/0!</v>
      </c>
    </row>
    <row r="27" spans="2:100" s="41" customFormat="1" ht="17" thickBot="1">
      <c r="B27" s="48" t="s">
        <v>92</v>
      </c>
      <c r="C27" s="40"/>
      <c r="D27" s="54"/>
      <c r="E27" s="74">
        <f>F32</f>
        <v>0</v>
      </c>
      <c r="F27" s="74">
        <f t="shared" ref="F27:AK27" si="210">F25-E25</f>
        <v>2</v>
      </c>
      <c r="G27" s="74">
        <f t="shared" si="210"/>
        <v>3</v>
      </c>
      <c r="H27" s="74">
        <f t="shared" si="210"/>
        <v>4</v>
      </c>
      <c r="I27" s="74">
        <f t="shared" si="210"/>
        <v>8</v>
      </c>
      <c r="J27" s="74">
        <f t="shared" si="210"/>
        <v>9</v>
      </c>
      <c r="K27" s="74">
        <f t="shared" si="210"/>
        <v>9</v>
      </c>
      <c r="L27" s="74">
        <f t="shared" si="210"/>
        <v>2</v>
      </c>
      <c r="M27" s="74">
        <f t="shared" si="210"/>
        <v>18</v>
      </c>
      <c r="N27" s="74">
        <f t="shared" si="210"/>
        <v>19</v>
      </c>
      <c r="O27" s="74">
        <f t="shared" si="210"/>
        <v>34</v>
      </c>
      <c r="P27" s="74">
        <f t="shared" si="210"/>
        <v>56</v>
      </c>
      <c r="Q27" s="74">
        <f t="shared" si="210"/>
        <v>75</v>
      </c>
      <c r="R27" s="74">
        <f t="shared" si="210"/>
        <v>85</v>
      </c>
      <c r="S27" s="74">
        <f t="shared" si="210"/>
        <v>116</v>
      </c>
      <c r="T27" s="74">
        <f t="shared" si="210"/>
        <v>194</v>
      </c>
      <c r="U27" s="74">
        <f t="shared" si="210"/>
        <v>141</v>
      </c>
      <c r="V27" s="74">
        <f t="shared" si="210"/>
        <v>230</v>
      </c>
      <c r="W27" s="74">
        <f t="shared" si="210"/>
        <v>254</v>
      </c>
      <c r="X27" s="74">
        <f t="shared" si="210"/>
        <v>318</v>
      </c>
      <c r="Y27" s="74">
        <f t="shared" si="210"/>
        <v>442</v>
      </c>
      <c r="Z27" s="74">
        <f t="shared" si="210"/>
        <v>284</v>
      </c>
      <c r="AA27" s="74">
        <f t="shared" si="210"/>
        <v>623</v>
      </c>
      <c r="AB27" s="74">
        <f t="shared" si="210"/>
        <v>511</v>
      </c>
      <c r="AC27" s="74">
        <f t="shared" si="210"/>
        <v>708</v>
      </c>
      <c r="AD27" s="74">
        <f t="shared" si="210"/>
        <v>878</v>
      </c>
      <c r="AE27" s="74">
        <f t="shared" si="210"/>
        <v>773</v>
      </c>
      <c r="AF27" s="74">
        <f t="shared" si="210"/>
        <v>425</v>
      </c>
      <c r="AG27" s="74">
        <f t="shared" si="210"/>
        <v>1015</v>
      </c>
      <c r="AH27" s="74">
        <f t="shared" si="210"/>
        <v>781</v>
      </c>
      <c r="AI27" s="74">
        <f t="shared" si="210"/>
        <v>736</v>
      </c>
      <c r="AJ27" s="74">
        <f t="shared" si="210"/>
        <v>815</v>
      </c>
      <c r="AK27" s="74">
        <f t="shared" si="210"/>
        <v>611</v>
      </c>
      <c r="AL27" s="74">
        <f t="shared" ref="AL27:BQ27" si="211">AL25-AK25</f>
        <v>725</v>
      </c>
      <c r="AM27" s="74">
        <f t="shared" si="211"/>
        <v>371</v>
      </c>
      <c r="AN27" s="74">
        <f t="shared" si="211"/>
        <v>634</v>
      </c>
      <c r="AO27" s="74">
        <f t="shared" si="211"/>
        <v>652</v>
      </c>
      <c r="AP27" s="74">
        <f t="shared" si="211"/>
        <v>777</v>
      </c>
      <c r="AQ27" s="74">
        <f t="shared" si="211"/>
        <v>1462</v>
      </c>
      <c r="AR27" s="74">
        <f t="shared" si="211"/>
        <v>447</v>
      </c>
      <c r="AS27" s="74">
        <f t="shared" si="211"/>
        <v>553</v>
      </c>
      <c r="AT27" s="74">
        <f t="shared" si="211"/>
        <v>318</v>
      </c>
      <c r="AU27" s="74">
        <f t="shared" si="211"/>
        <v>412</v>
      </c>
      <c r="AV27" s="74">
        <f t="shared" si="211"/>
        <v>575</v>
      </c>
      <c r="AW27" s="74">
        <f t="shared" si="211"/>
        <v>610</v>
      </c>
      <c r="AX27" s="74">
        <f t="shared" si="211"/>
        <v>127</v>
      </c>
      <c r="AY27" s="74">
        <f t="shared" si="211"/>
        <v>542</v>
      </c>
      <c r="AZ27" s="74">
        <f t="shared" si="211"/>
        <v>494</v>
      </c>
      <c r="BA27" s="74">
        <f t="shared" si="211"/>
        <v>636</v>
      </c>
      <c r="BB27" s="74">
        <f t="shared" si="211"/>
        <v>182</v>
      </c>
      <c r="BC27" s="74">
        <f t="shared" si="211"/>
        <v>354</v>
      </c>
      <c r="BD27" s="74">
        <f t="shared" si="211"/>
        <v>278</v>
      </c>
      <c r="BE27" s="74">
        <f t="shared" si="211"/>
        <v>383</v>
      </c>
      <c r="BF27" s="74">
        <f t="shared" si="211"/>
        <v>399</v>
      </c>
      <c r="BG27" s="74">
        <f t="shared" si="211"/>
        <v>337</v>
      </c>
      <c r="BH27" s="74">
        <f t="shared" si="211"/>
        <v>110</v>
      </c>
      <c r="BI27" s="74">
        <f t="shared" si="211"/>
        <v>243</v>
      </c>
      <c r="BJ27" s="74">
        <f t="shared" si="211"/>
        <v>77</v>
      </c>
      <c r="BK27" s="74">
        <f t="shared" si="211"/>
        <v>303</v>
      </c>
      <c r="BL27" s="74">
        <f t="shared" si="211"/>
        <v>149</v>
      </c>
      <c r="BM27" s="74">
        <f t="shared" si="211"/>
        <v>163</v>
      </c>
      <c r="BN27" s="74">
        <f t="shared" si="211"/>
        <v>54</v>
      </c>
      <c r="BO27" s="74">
        <f t="shared" si="211"/>
        <v>199</v>
      </c>
      <c r="BP27" s="74">
        <f t="shared" si="211"/>
        <v>136</v>
      </c>
      <c r="BQ27" s="74">
        <f t="shared" si="211"/>
        <v>132</v>
      </c>
      <c r="BR27" s="74">
        <f t="shared" ref="BR27:CC27" si="212">BR25-BQ25</f>
        <v>335</v>
      </c>
      <c r="BS27" s="74">
        <f t="shared" si="212"/>
        <v>380</v>
      </c>
      <c r="BT27" s="74">
        <f t="shared" si="212"/>
        <v>49</v>
      </c>
      <c r="BU27" s="74">
        <f t="shared" si="212"/>
        <v>116</v>
      </c>
      <c r="BV27" s="74">
        <f t="shared" si="212"/>
        <v>89</v>
      </c>
      <c r="BW27" s="74">
        <f t="shared" si="212"/>
        <v>-249</v>
      </c>
      <c r="BX27" s="74">
        <f t="shared" si="212"/>
        <v>38</v>
      </c>
      <c r="BY27" s="74">
        <f t="shared" si="212"/>
        <v>162</v>
      </c>
      <c r="BZ27" s="74">
        <f t="shared" si="212"/>
        <v>128</v>
      </c>
      <c r="CA27" s="74">
        <f t="shared" si="212"/>
        <v>-280</v>
      </c>
      <c r="CB27" s="74">
        <f t="shared" si="212"/>
        <v>-603</v>
      </c>
      <c r="CC27" s="74">
        <f t="shared" si="212"/>
        <v>-1634</v>
      </c>
      <c r="CD27" s="74">
        <f t="shared" ref="CD27:CV27" si="213">CD25-CC25</f>
        <v>206</v>
      </c>
      <c r="CE27" s="74">
        <f t="shared" si="213"/>
        <v>191</v>
      </c>
      <c r="CF27" s="74">
        <f t="shared" si="213"/>
        <v>-21945</v>
      </c>
      <c r="CG27" s="74">
        <f t="shared" si="213"/>
        <v>0</v>
      </c>
      <c r="CH27" s="74">
        <f t="shared" si="213"/>
        <v>0</v>
      </c>
      <c r="CI27" s="74">
        <f t="shared" si="213"/>
        <v>0</v>
      </c>
      <c r="CJ27" s="74">
        <f t="shared" si="213"/>
        <v>0</v>
      </c>
      <c r="CK27" s="74">
        <f t="shared" si="213"/>
        <v>0</v>
      </c>
      <c r="CL27" s="74">
        <f t="shared" si="213"/>
        <v>0</v>
      </c>
      <c r="CM27" s="74">
        <f t="shared" si="213"/>
        <v>0</v>
      </c>
      <c r="CN27" s="74">
        <f t="shared" si="213"/>
        <v>0</v>
      </c>
      <c r="CO27" s="74">
        <f t="shared" si="213"/>
        <v>0</v>
      </c>
      <c r="CP27" s="74">
        <f t="shared" si="213"/>
        <v>0</v>
      </c>
      <c r="CQ27" s="74">
        <f t="shared" si="213"/>
        <v>0</v>
      </c>
      <c r="CR27" s="74">
        <f t="shared" si="213"/>
        <v>0</v>
      </c>
      <c r="CS27" s="74">
        <f t="shared" si="213"/>
        <v>0</v>
      </c>
      <c r="CT27" s="74">
        <f t="shared" si="213"/>
        <v>0</v>
      </c>
      <c r="CU27" s="74">
        <f t="shared" si="213"/>
        <v>0</v>
      </c>
      <c r="CV27" s="74">
        <f t="shared" si="213"/>
        <v>0</v>
      </c>
    </row>
    <row r="28" spans="2:100" ht="6" customHeight="1" thickBot="1">
      <c r="B28" s="40"/>
      <c r="D28" s="35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</row>
    <row r="29" spans="2:100" s="68" customFormat="1" ht="19">
      <c r="B29" s="69" t="s">
        <v>102</v>
      </c>
      <c r="C29" s="67"/>
      <c r="D29" s="69"/>
      <c r="E29" s="69">
        <v>0</v>
      </c>
      <c r="F29" s="69">
        <v>0</v>
      </c>
      <c r="G29" s="69">
        <v>9</v>
      </c>
      <c r="H29" s="69">
        <v>13</v>
      </c>
      <c r="I29" s="69">
        <v>21</v>
      </c>
      <c r="J29" s="69">
        <v>30</v>
      </c>
      <c r="K29" s="69">
        <v>38</v>
      </c>
      <c r="L29" s="69">
        <v>40</v>
      </c>
      <c r="M29" s="69">
        <v>57</v>
      </c>
      <c r="N29" s="69">
        <v>69</v>
      </c>
      <c r="O29" s="69">
        <v>107</v>
      </c>
      <c r="P29" s="69">
        <v>114</v>
      </c>
      <c r="Q29" s="69">
        <v>139</v>
      </c>
      <c r="R29" s="69">
        <v>139</v>
      </c>
      <c r="S29" s="69">
        <v>206</v>
      </c>
      <c r="T29" s="69">
        <v>89</v>
      </c>
      <c r="U29" s="69">
        <v>89</v>
      </c>
      <c r="V29" s="69">
        <v>126</v>
      </c>
      <c r="W29" s="69">
        <v>156</v>
      </c>
      <c r="X29" s="69">
        <v>169</v>
      </c>
      <c r="Y29" s="69">
        <v>201</v>
      </c>
      <c r="Z29" s="69">
        <v>203</v>
      </c>
      <c r="AA29" s="69">
        <v>276</v>
      </c>
      <c r="AB29" s="69">
        <v>191</v>
      </c>
      <c r="AC29" s="69">
        <v>354</v>
      </c>
      <c r="AD29" s="69">
        <v>418</v>
      </c>
      <c r="AE29" s="69">
        <v>486</v>
      </c>
      <c r="AF29" s="69">
        <v>571</v>
      </c>
      <c r="AG29" s="69">
        <v>627</v>
      </c>
      <c r="AH29" s="69">
        <v>726</v>
      </c>
      <c r="AI29" s="69">
        <v>1042</v>
      </c>
      <c r="AJ29" s="69">
        <v>1058</v>
      </c>
      <c r="AK29" s="69">
        <v>1075</v>
      </c>
      <c r="AL29" s="69">
        <v>1084</v>
      </c>
      <c r="AM29" s="69">
        <v>1099</v>
      </c>
      <c r="AN29" s="69">
        <v>1180</v>
      </c>
      <c r="AO29" s="69">
        <v>1211</v>
      </c>
      <c r="AP29" s="69">
        <v>1173</v>
      </c>
      <c r="AQ29" s="69">
        <v>1179</v>
      </c>
      <c r="AR29" s="69">
        <v>1175</v>
      </c>
      <c r="AS29" s="69">
        <v>1177</v>
      </c>
      <c r="AT29" s="69">
        <v>1187</v>
      </c>
      <c r="AU29" s="69">
        <v>1227</v>
      </c>
      <c r="AV29" s="69">
        <v>1200</v>
      </c>
      <c r="AW29" s="69">
        <v>1302</v>
      </c>
      <c r="AX29" s="69">
        <v>1284</v>
      </c>
      <c r="AY29" s="69">
        <v>1253</v>
      </c>
      <c r="AZ29" s="69">
        <v>1243</v>
      </c>
      <c r="BA29" s="69">
        <v>1208</v>
      </c>
      <c r="BB29" s="69">
        <v>1172</v>
      </c>
      <c r="BC29" s="69">
        <v>1146</v>
      </c>
      <c r="BD29" s="69">
        <v>1095</v>
      </c>
      <c r="BE29" s="69">
        <v>1068</v>
      </c>
      <c r="BF29" s="69">
        <v>1040</v>
      </c>
      <c r="BG29" s="69">
        <v>1005</v>
      </c>
      <c r="BH29" s="69">
        <v>995</v>
      </c>
      <c r="BI29" s="69">
        <v>936</v>
      </c>
      <c r="BJ29" s="69">
        <v>980</v>
      </c>
      <c r="BK29" s="69">
        <v>968</v>
      </c>
      <c r="BL29" s="69">
        <v>892</v>
      </c>
      <c r="BM29" s="69">
        <v>855</v>
      </c>
      <c r="BN29" s="69">
        <v>856</v>
      </c>
      <c r="BO29" s="69">
        <v>813</v>
      </c>
      <c r="BP29" s="69">
        <v>818</v>
      </c>
      <c r="BQ29" s="69">
        <v>838</v>
      </c>
      <c r="BR29" s="69">
        <v>874</v>
      </c>
      <c r="BS29" s="69">
        <v>842</v>
      </c>
      <c r="BT29" s="69">
        <v>815</v>
      </c>
      <c r="BU29" s="69">
        <v>797</v>
      </c>
      <c r="BV29" s="69">
        <v>805</v>
      </c>
      <c r="BW29" s="69">
        <v>709</v>
      </c>
      <c r="BX29" s="69">
        <v>692</v>
      </c>
      <c r="BY29" s="69">
        <v>680</v>
      </c>
      <c r="BZ29" s="69">
        <v>673</v>
      </c>
      <c r="CA29" s="69">
        <v>657</v>
      </c>
      <c r="CB29" s="69">
        <v>649</v>
      </c>
      <c r="CC29" s="69">
        <v>628</v>
      </c>
      <c r="CD29" s="69">
        <v>629</v>
      </c>
      <c r="CE29" s="69">
        <v>609</v>
      </c>
      <c r="CF29" s="69"/>
      <c r="CG29" s="69"/>
      <c r="CH29" s="69"/>
      <c r="CI29" s="69"/>
      <c r="CJ29" s="69"/>
      <c r="CK29" s="69"/>
      <c r="CL29" s="69"/>
      <c r="CM29" s="69"/>
      <c r="CN29" s="69"/>
      <c r="CO29" s="69"/>
      <c r="CP29" s="69"/>
      <c r="CQ29" s="69"/>
      <c r="CR29" s="69"/>
      <c r="CS29" s="69"/>
      <c r="CT29" s="69"/>
      <c r="CU29" s="69"/>
      <c r="CV29" s="69"/>
    </row>
    <row r="30" spans="2:100">
      <c r="B30" s="55" t="s">
        <v>93</v>
      </c>
      <c r="D30" s="55"/>
      <c r="E30" s="55" t="s">
        <v>87</v>
      </c>
      <c r="F30" s="55" t="s">
        <v>87</v>
      </c>
      <c r="G30" s="55" t="s">
        <v>87</v>
      </c>
      <c r="H30" s="55">
        <f t="shared" ref="H30:AM30" si="214">(H29/G29)-1</f>
        <v>0.44444444444444442</v>
      </c>
      <c r="I30" s="55">
        <f t="shared" si="214"/>
        <v>0.61538461538461542</v>
      </c>
      <c r="J30" s="55">
        <f t="shared" si="214"/>
        <v>0.4285714285714286</v>
      </c>
      <c r="K30" s="55">
        <f t="shared" si="214"/>
        <v>0.26666666666666661</v>
      </c>
      <c r="L30" s="55">
        <f t="shared" si="214"/>
        <v>5.2631578947368363E-2</v>
      </c>
      <c r="M30" s="55">
        <f t="shared" si="214"/>
        <v>0.42500000000000004</v>
      </c>
      <c r="N30" s="55">
        <f t="shared" si="214"/>
        <v>0.21052631578947367</v>
      </c>
      <c r="O30" s="55">
        <f t="shared" si="214"/>
        <v>0.55072463768115942</v>
      </c>
      <c r="P30" s="55">
        <f t="shared" si="214"/>
        <v>6.5420560747663448E-2</v>
      </c>
      <c r="Q30" s="55">
        <f t="shared" si="214"/>
        <v>0.2192982456140351</v>
      </c>
      <c r="R30" s="55">
        <f t="shared" si="214"/>
        <v>0</v>
      </c>
      <c r="S30" s="55">
        <f t="shared" si="214"/>
        <v>0.48201438848920852</v>
      </c>
      <c r="T30" s="55">
        <f t="shared" si="214"/>
        <v>-0.56796116504854366</v>
      </c>
      <c r="U30" s="55">
        <f t="shared" si="214"/>
        <v>0</v>
      </c>
      <c r="V30" s="55">
        <f t="shared" si="214"/>
        <v>0.41573033707865159</v>
      </c>
      <c r="W30" s="55">
        <f t="shared" si="214"/>
        <v>0.23809523809523814</v>
      </c>
      <c r="X30" s="55">
        <f t="shared" si="214"/>
        <v>8.3333333333333259E-2</v>
      </c>
      <c r="Y30" s="55">
        <f t="shared" si="214"/>
        <v>0.18934911242603558</v>
      </c>
      <c r="Z30" s="55">
        <f t="shared" si="214"/>
        <v>9.9502487562188602E-3</v>
      </c>
      <c r="AA30" s="55">
        <f t="shared" si="214"/>
        <v>0.35960591133004915</v>
      </c>
      <c r="AB30" s="55">
        <f t="shared" si="214"/>
        <v>-0.30797101449275366</v>
      </c>
      <c r="AC30" s="55">
        <f t="shared" si="214"/>
        <v>0.85340314136125661</v>
      </c>
      <c r="AD30" s="55">
        <f t="shared" si="214"/>
        <v>0.18079096045197751</v>
      </c>
      <c r="AE30" s="55">
        <f t="shared" si="214"/>
        <v>0.16267942583732053</v>
      </c>
      <c r="AF30" s="55">
        <f t="shared" si="214"/>
        <v>0.17489711934156382</v>
      </c>
      <c r="AG30" s="55">
        <f t="shared" si="214"/>
        <v>9.8073555166374726E-2</v>
      </c>
      <c r="AH30" s="55">
        <f t="shared" si="214"/>
        <v>0.15789473684210531</v>
      </c>
      <c r="AI30" s="55">
        <f t="shared" si="214"/>
        <v>0.43526170798898067</v>
      </c>
      <c r="AJ30" s="55">
        <f t="shared" si="214"/>
        <v>1.5355086372360827E-2</v>
      </c>
      <c r="AK30" s="55">
        <f t="shared" si="214"/>
        <v>1.6068052930056753E-2</v>
      </c>
      <c r="AL30" s="55">
        <f t="shared" si="214"/>
        <v>8.3720930232558111E-3</v>
      </c>
      <c r="AM30" s="55">
        <f t="shared" si="214"/>
        <v>1.3837638376383854E-2</v>
      </c>
      <c r="AN30" s="55">
        <f t="shared" ref="AN30:BS30" si="215">(AN29/AM29)-1</f>
        <v>7.3703366696997286E-2</v>
      </c>
      <c r="AO30" s="55">
        <f t="shared" si="215"/>
        <v>2.6271186440677941E-2</v>
      </c>
      <c r="AP30" s="55">
        <f t="shared" si="215"/>
        <v>-3.1379025598678778E-2</v>
      </c>
      <c r="AQ30" s="55">
        <f t="shared" si="215"/>
        <v>5.1150895140665842E-3</v>
      </c>
      <c r="AR30" s="55">
        <f t="shared" si="215"/>
        <v>-3.392705682782049E-3</v>
      </c>
      <c r="AS30" s="55">
        <f t="shared" si="215"/>
        <v>1.7021276595745594E-3</v>
      </c>
      <c r="AT30" s="55">
        <f t="shared" si="215"/>
        <v>8.4961767204758676E-3</v>
      </c>
      <c r="AU30" s="55">
        <f t="shared" si="215"/>
        <v>3.3698399326032025E-2</v>
      </c>
      <c r="AV30" s="55">
        <f t="shared" si="215"/>
        <v>-2.2004889975550168E-2</v>
      </c>
      <c r="AW30" s="55">
        <f t="shared" si="215"/>
        <v>8.4999999999999964E-2</v>
      </c>
      <c r="AX30" s="55">
        <f t="shared" si="215"/>
        <v>-1.3824884792626779E-2</v>
      </c>
      <c r="AY30" s="55">
        <f t="shared" si="215"/>
        <v>-2.4143302180685389E-2</v>
      </c>
      <c r="AZ30" s="55">
        <f t="shared" si="215"/>
        <v>-7.9808459696727452E-3</v>
      </c>
      <c r="BA30" s="55">
        <f t="shared" si="215"/>
        <v>-2.8157683024939706E-2</v>
      </c>
      <c r="BB30" s="55">
        <f t="shared" si="215"/>
        <v>-2.9801324503311299E-2</v>
      </c>
      <c r="BC30" s="55">
        <f t="shared" si="215"/>
        <v>-2.2184300341296925E-2</v>
      </c>
      <c r="BD30" s="55">
        <f t="shared" si="215"/>
        <v>-4.450261780104714E-2</v>
      </c>
      <c r="BE30" s="55">
        <f t="shared" si="215"/>
        <v>-2.4657534246575352E-2</v>
      </c>
      <c r="BF30" s="55">
        <f t="shared" si="215"/>
        <v>-2.6217228464419429E-2</v>
      </c>
      <c r="BG30" s="55">
        <f t="shared" si="215"/>
        <v>-3.3653846153846145E-2</v>
      </c>
      <c r="BH30" s="55">
        <f t="shared" si="215"/>
        <v>-9.9502487562188602E-3</v>
      </c>
      <c r="BI30" s="55">
        <f t="shared" si="215"/>
        <v>-5.9296482412060314E-2</v>
      </c>
      <c r="BJ30" s="55">
        <f t="shared" si="215"/>
        <v>4.7008547008547064E-2</v>
      </c>
      <c r="BK30" s="55">
        <f t="shared" si="215"/>
        <v>-1.2244897959183709E-2</v>
      </c>
      <c r="BL30" s="55">
        <f t="shared" si="215"/>
        <v>-7.8512396694214837E-2</v>
      </c>
      <c r="BM30" s="55">
        <f t="shared" si="215"/>
        <v>-4.1479820627802644E-2</v>
      </c>
      <c r="BN30" s="55">
        <f t="shared" si="215"/>
        <v>1.1695906432749315E-3</v>
      </c>
      <c r="BO30" s="55">
        <f t="shared" si="215"/>
        <v>-5.0233644859813076E-2</v>
      </c>
      <c r="BP30" s="55">
        <f t="shared" si="215"/>
        <v>6.1500615006149228E-3</v>
      </c>
      <c r="BQ30" s="55">
        <f t="shared" si="215"/>
        <v>2.4449877750611249E-2</v>
      </c>
      <c r="BR30" s="55">
        <f t="shared" si="215"/>
        <v>4.2959427207637235E-2</v>
      </c>
      <c r="BS30" s="55">
        <f t="shared" si="215"/>
        <v>-3.6613272311212808E-2</v>
      </c>
      <c r="BT30" s="55">
        <f t="shared" ref="BT30:CC30" si="216">(BT29/BS29)-1</f>
        <v>-3.2066508313539188E-2</v>
      </c>
      <c r="BU30" s="55">
        <f t="shared" si="216"/>
        <v>-2.2085889570552131E-2</v>
      </c>
      <c r="BV30" s="55">
        <f t="shared" si="216"/>
        <v>1.0037641154328814E-2</v>
      </c>
      <c r="BW30" s="55">
        <f t="shared" si="216"/>
        <v>-0.11925465838509319</v>
      </c>
      <c r="BX30" s="55">
        <f t="shared" si="216"/>
        <v>-2.3977433004231274E-2</v>
      </c>
      <c r="BY30" s="55">
        <f t="shared" si="216"/>
        <v>-1.7341040462427793E-2</v>
      </c>
      <c r="BZ30" s="55">
        <f t="shared" si="216"/>
        <v>-1.0294117647058787E-2</v>
      </c>
      <c r="CA30" s="55">
        <f t="shared" si="216"/>
        <v>-2.3774145616641928E-2</v>
      </c>
      <c r="CB30" s="55">
        <f t="shared" si="216"/>
        <v>-1.2176560121765601E-2</v>
      </c>
      <c r="CC30" s="55">
        <f t="shared" si="216"/>
        <v>-3.2357473035439122E-2</v>
      </c>
      <c r="CD30" s="55">
        <f t="shared" ref="CD30:CV30" si="217">(CD29/CC29)-1</f>
        <v>1.5923566878981443E-3</v>
      </c>
      <c r="CE30" s="55">
        <f t="shared" si="217"/>
        <v>-3.1796502384737635E-2</v>
      </c>
      <c r="CF30" s="55">
        <f t="shared" si="217"/>
        <v>-1</v>
      </c>
      <c r="CG30" s="55" t="e">
        <f t="shared" si="217"/>
        <v>#DIV/0!</v>
      </c>
      <c r="CH30" s="55" t="e">
        <f t="shared" si="217"/>
        <v>#DIV/0!</v>
      </c>
      <c r="CI30" s="55" t="e">
        <f t="shared" si="217"/>
        <v>#DIV/0!</v>
      </c>
      <c r="CJ30" s="55" t="e">
        <f t="shared" si="217"/>
        <v>#DIV/0!</v>
      </c>
      <c r="CK30" s="55" t="e">
        <f t="shared" si="217"/>
        <v>#DIV/0!</v>
      </c>
      <c r="CL30" s="55" t="e">
        <f t="shared" si="217"/>
        <v>#DIV/0!</v>
      </c>
      <c r="CM30" s="55" t="e">
        <f t="shared" si="217"/>
        <v>#DIV/0!</v>
      </c>
      <c r="CN30" s="55" t="e">
        <f t="shared" si="217"/>
        <v>#DIV/0!</v>
      </c>
      <c r="CO30" s="55" t="e">
        <f t="shared" si="217"/>
        <v>#DIV/0!</v>
      </c>
      <c r="CP30" s="55" t="e">
        <f t="shared" si="217"/>
        <v>#DIV/0!</v>
      </c>
      <c r="CQ30" s="55" t="e">
        <f t="shared" si="217"/>
        <v>#DIV/0!</v>
      </c>
      <c r="CR30" s="55" t="e">
        <f t="shared" si="217"/>
        <v>#DIV/0!</v>
      </c>
      <c r="CS30" s="55" t="e">
        <f t="shared" si="217"/>
        <v>#DIV/0!</v>
      </c>
      <c r="CT30" s="55" t="e">
        <f t="shared" si="217"/>
        <v>#DIV/0!</v>
      </c>
      <c r="CU30" s="55" t="e">
        <f t="shared" si="217"/>
        <v>#DIV/0!</v>
      </c>
      <c r="CV30" s="55" t="e">
        <f t="shared" si="217"/>
        <v>#DIV/0!</v>
      </c>
    </row>
    <row r="31" spans="2:100" ht="17" thickBot="1">
      <c r="B31" s="56" t="s">
        <v>92</v>
      </c>
      <c r="D31" s="56"/>
      <c r="E31" s="75">
        <f>E29</f>
        <v>0</v>
      </c>
      <c r="F31" s="75">
        <f t="shared" ref="F31:AK31" si="218">F29-E29</f>
        <v>0</v>
      </c>
      <c r="G31" s="75">
        <f t="shared" si="218"/>
        <v>9</v>
      </c>
      <c r="H31" s="75">
        <f t="shared" si="218"/>
        <v>4</v>
      </c>
      <c r="I31" s="75">
        <f t="shared" si="218"/>
        <v>8</v>
      </c>
      <c r="J31" s="75">
        <f t="shared" si="218"/>
        <v>9</v>
      </c>
      <c r="K31" s="75">
        <f t="shared" si="218"/>
        <v>8</v>
      </c>
      <c r="L31" s="75">
        <f t="shared" si="218"/>
        <v>2</v>
      </c>
      <c r="M31" s="75">
        <f t="shared" si="218"/>
        <v>17</v>
      </c>
      <c r="N31" s="75">
        <f t="shared" si="218"/>
        <v>12</v>
      </c>
      <c r="O31" s="75">
        <f t="shared" si="218"/>
        <v>38</v>
      </c>
      <c r="P31" s="75">
        <f t="shared" si="218"/>
        <v>7</v>
      </c>
      <c r="Q31" s="75">
        <f t="shared" si="218"/>
        <v>25</v>
      </c>
      <c r="R31" s="75">
        <f t="shared" si="218"/>
        <v>0</v>
      </c>
      <c r="S31" s="75">
        <f t="shared" si="218"/>
        <v>67</v>
      </c>
      <c r="T31" s="75">
        <f t="shared" si="218"/>
        <v>-117</v>
      </c>
      <c r="U31" s="75">
        <f t="shared" si="218"/>
        <v>0</v>
      </c>
      <c r="V31" s="75">
        <f t="shared" si="218"/>
        <v>37</v>
      </c>
      <c r="W31" s="75">
        <f t="shared" si="218"/>
        <v>30</v>
      </c>
      <c r="X31" s="75">
        <f t="shared" si="218"/>
        <v>13</v>
      </c>
      <c r="Y31" s="75">
        <f t="shared" si="218"/>
        <v>32</v>
      </c>
      <c r="Z31" s="75">
        <f t="shared" si="218"/>
        <v>2</v>
      </c>
      <c r="AA31" s="75">
        <f t="shared" si="218"/>
        <v>73</v>
      </c>
      <c r="AB31" s="75">
        <f t="shared" si="218"/>
        <v>-85</v>
      </c>
      <c r="AC31" s="75">
        <f t="shared" si="218"/>
        <v>163</v>
      </c>
      <c r="AD31" s="75">
        <f t="shared" si="218"/>
        <v>64</v>
      </c>
      <c r="AE31" s="75">
        <f t="shared" si="218"/>
        <v>68</v>
      </c>
      <c r="AF31" s="75">
        <f t="shared" si="218"/>
        <v>85</v>
      </c>
      <c r="AG31" s="75">
        <f t="shared" si="218"/>
        <v>56</v>
      </c>
      <c r="AH31" s="75">
        <f t="shared" si="218"/>
        <v>99</v>
      </c>
      <c r="AI31" s="75">
        <f t="shared" si="218"/>
        <v>316</v>
      </c>
      <c r="AJ31" s="75">
        <f t="shared" si="218"/>
        <v>16</v>
      </c>
      <c r="AK31" s="75">
        <f t="shared" si="218"/>
        <v>17</v>
      </c>
      <c r="AL31" s="75">
        <f t="shared" ref="AL31:BQ31" si="219">AL29-AK29</f>
        <v>9</v>
      </c>
      <c r="AM31" s="75">
        <f t="shared" si="219"/>
        <v>15</v>
      </c>
      <c r="AN31" s="75">
        <f t="shared" si="219"/>
        <v>81</v>
      </c>
      <c r="AO31" s="75">
        <f t="shared" si="219"/>
        <v>31</v>
      </c>
      <c r="AP31" s="75">
        <f t="shared" si="219"/>
        <v>-38</v>
      </c>
      <c r="AQ31" s="75">
        <f t="shared" si="219"/>
        <v>6</v>
      </c>
      <c r="AR31" s="75">
        <f t="shared" si="219"/>
        <v>-4</v>
      </c>
      <c r="AS31" s="75">
        <f t="shared" si="219"/>
        <v>2</v>
      </c>
      <c r="AT31" s="75">
        <f t="shared" si="219"/>
        <v>10</v>
      </c>
      <c r="AU31" s="75">
        <f t="shared" si="219"/>
        <v>40</v>
      </c>
      <c r="AV31" s="75">
        <f t="shared" si="219"/>
        <v>-27</v>
      </c>
      <c r="AW31" s="75">
        <f t="shared" si="219"/>
        <v>102</v>
      </c>
      <c r="AX31" s="75">
        <f t="shared" si="219"/>
        <v>-18</v>
      </c>
      <c r="AY31" s="75">
        <f t="shared" si="219"/>
        <v>-31</v>
      </c>
      <c r="AZ31" s="75">
        <f t="shared" si="219"/>
        <v>-10</v>
      </c>
      <c r="BA31" s="75">
        <f t="shared" si="219"/>
        <v>-35</v>
      </c>
      <c r="BB31" s="75">
        <f t="shared" si="219"/>
        <v>-36</v>
      </c>
      <c r="BC31" s="75">
        <f t="shared" si="219"/>
        <v>-26</v>
      </c>
      <c r="BD31" s="75">
        <f t="shared" si="219"/>
        <v>-51</v>
      </c>
      <c r="BE31" s="75">
        <f t="shared" si="219"/>
        <v>-27</v>
      </c>
      <c r="BF31" s="75">
        <f t="shared" si="219"/>
        <v>-28</v>
      </c>
      <c r="BG31" s="75">
        <f t="shared" si="219"/>
        <v>-35</v>
      </c>
      <c r="BH31" s="75">
        <f t="shared" si="219"/>
        <v>-10</v>
      </c>
      <c r="BI31" s="75">
        <f t="shared" si="219"/>
        <v>-59</v>
      </c>
      <c r="BJ31" s="75">
        <f t="shared" si="219"/>
        <v>44</v>
      </c>
      <c r="BK31" s="75">
        <f t="shared" si="219"/>
        <v>-12</v>
      </c>
      <c r="BL31" s="75">
        <f t="shared" si="219"/>
        <v>-76</v>
      </c>
      <c r="BM31" s="75">
        <f t="shared" si="219"/>
        <v>-37</v>
      </c>
      <c r="BN31" s="75">
        <f t="shared" si="219"/>
        <v>1</v>
      </c>
      <c r="BO31" s="75">
        <f t="shared" si="219"/>
        <v>-43</v>
      </c>
      <c r="BP31" s="75">
        <f t="shared" si="219"/>
        <v>5</v>
      </c>
      <c r="BQ31" s="75">
        <f t="shared" si="219"/>
        <v>20</v>
      </c>
      <c r="BR31" s="75">
        <f t="shared" ref="BR31:CC31" si="220">BR29-BQ29</f>
        <v>36</v>
      </c>
      <c r="BS31" s="75">
        <f t="shared" si="220"/>
        <v>-32</v>
      </c>
      <c r="BT31" s="75">
        <f t="shared" si="220"/>
        <v>-27</v>
      </c>
      <c r="BU31" s="75">
        <f t="shared" si="220"/>
        <v>-18</v>
      </c>
      <c r="BV31" s="75">
        <f t="shared" si="220"/>
        <v>8</v>
      </c>
      <c r="BW31" s="75">
        <f t="shared" si="220"/>
        <v>-96</v>
      </c>
      <c r="BX31" s="75">
        <f t="shared" si="220"/>
        <v>-17</v>
      </c>
      <c r="BY31" s="75">
        <f t="shared" si="220"/>
        <v>-12</v>
      </c>
      <c r="BZ31" s="75">
        <f t="shared" si="220"/>
        <v>-7</v>
      </c>
      <c r="CA31" s="75">
        <f t="shared" si="220"/>
        <v>-16</v>
      </c>
      <c r="CB31" s="75">
        <f t="shared" si="220"/>
        <v>-8</v>
      </c>
      <c r="CC31" s="75">
        <f t="shared" si="220"/>
        <v>-21</v>
      </c>
      <c r="CD31" s="75">
        <f t="shared" ref="CD31:CV31" si="221">CD29-CC29</f>
        <v>1</v>
      </c>
      <c r="CE31" s="75">
        <f t="shared" si="221"/>
        <v>-20</v>
      </c>
      <c r="CF31" s="75">
        <f t="shared" si="221"/>
        <v>-609</v>
      </c>
      <c r="CG31" s="75">
        <f t="shared" si="221"/>
        <v>0</v>
      </c>
      <c r="CH31" s="75">
        <f t="shared" si="221"/>
        <v>0</v>
      </c>
      <c r="CI31" s="75">
        <f t="shared" si="221"/>
        <v>0</v>
      </c>
      <c r="CJ31" s="75">
        <f t="shared" si="221"/>
        <v>0</v>
      </c>
      <c r="CK31" s="75">
        <f t="shared" si="221"/>
        <v>0</v>
      </c>
      <c r="CL31" s="75">
        <f t="shared" si="221"/>
        <v>0</v>
      </c>
      <c r="CM31" s="75">
        <f t="shared" si="221"/>
        <v>0</v>
      </c>
      <c r="CN31" s="75">
        <f t="shared" si="221"/>
        <v>0</v>
      </c>
      <c r="CO31" s="75">
        <f t="shared" si="221"/>
        <v>0</v>
      </c>
      <c r="CP31" s="75">
        <f t="shared" si="221"/>
        <v>0</v>
      </c>
      <c r="CQ31" s="75">
        <f t="shared" si="221"/>
        <v>0</v>
      </c>
      <c r="CR31" s="75">
        <f t="shared" si="221"/>
        <v>0</v>
      </c>
      <c r="CS31" s="75">
        <f t="shared" si="221"/>
        <v>0</v>
      </c>
      <c r="CT31" s="75">
        <f t="shared" si="221"/>
        <v>0</v>
      </c>
      <c r="CU31" s="75">
        <f t="shared" si="221"/>
        <v>0</v>
      </c>
      <c r="CV31" s="75">
        <f t="shared" si="221"/>
        <v>0</v>
      </c>
    </row>
    <row r="32" spans="2:100" s="68" customFormat="1" ht="19">
      <c r="B32" s="69" t="s">
        <v>101</v>
      </c>
      <c r="C32" s="67"/>
      <c r="D32" s="69"/>
      <c r="E32" s="69">
        <v>0</v>
      </c>
      <c r="F32" s="69">
        <v>0</v>
      </c>
      <c r="G32" s="69">
        <v>0</v>
      </c>
      <c r="H32" s="69">
        <v>0</v>
      </c>
      <c r="I32" s="69">
        <v>0</v>
      </c>
      <c r="J32" s="69">
        <v>0</v>
      </c>
      <c r="K32" s="69">
        <v>0</v>
      </c>
      <c r="L32" s="69">
        <v>0</v>
      </c>
      <c r="M32" s="69">
        <v>0</v>
      </c>
      <c r="N32" s="69">
        <v>0</v>
      </c>
      <c r="O32" s="69">
        <v>0</v>
      </c>
      <c r="P32" s="69">
        <v>10</v>
      </c>
      <c r="Q32" s="69">
        <v>9</v>
      </c>
      <c r="R32" s="69">
        <v>18</v>
      </c>
      <c r="S32" s="69">
        <v>17</v>
      </c>
      <c r="T32" s="69">
        <v>20</v>
      </c>
      <c r="U32" s="69">
        <v>20</v>
      </c>
      <c r="V32" s="69">
        <v>26</v>
      </c>
      <c r="W32" s="69">
        <v>35</v>
      </c>
      <c r="X32" s="69">
        <v>41</v>
      </c>
      <c r="Y32" s="69">
        <v>47</v>
      </c>
      <c r="Z32" s="69">
        <v>48</v>
      </c>
      <c r="AA32" s="69">
        <v>61</v>
      </c>
      <c r="AB32" s="69">
        <v>61</v>
      </c>
      <c r="AC32" s="69">
        <v>71</v>
      </c>
      <c r="AD32" s="69">
        <v>89</v>
      </c>
      <c r="AE32" s="69">
        <v>138</v>
      </c>
      <c r="AF32" s="69">
        <v>164</v>
      </c>
      <c r="AG32" s="69">
        <v>188</v>
      </c>
      <c r="AH32" s="69">
        <v>230</v>
      </c>
      <c r="AI32" s="69">
        <v>240</v>
      </c>
      <c r="AJ32" s="69">
        <v>245</v>
      </c>
      <c r="AK32" s="69">
        <v>251</v>
      </c>
      <c r="AL32" s="69">
        <v>267</v>
      </c>
      <c r="AM32" s="69">
        <v>270</v>
      </c>
      <c r="AN32" s="69">
        <v>271</v>
      </c>
      <c r="AO32" s="69">
        <v>245</v>
      </c>
      <c r="AP32" s="69">
        <v>241</v>
      </c>
      <c r="AQ32" s="69">
        <v>226</v>
      </c>
      <c r="AR32" s="69">
        <v>233</v>
      </c>
      <c r="AS32" s="69">
        <v>228</v>
      </c>
      <c r="AT32" s="69">
        <v>188</v>
      </c>
      <c r="AU32" s="69">
        <v>218</v>
      </c>
      <c r="AV32" s="69">
        <v>208</v>
      </c>
      <c r="AW32" s="69">
        <v>229</v>
      </c>
      <c r="AX32" s="69">
        <v>222</v>
      </c>
      <c r="AY32" s="69">
        <v>228</v>
      </c>
      <c r="AZ32" s="69">
        <v>224</v>
      </c>
      <c r="BA32" s="69">
        <v>215</v>
      </c>
      <c r="BB32" s="69">
        <v>213</v>
      </c>
      <c r="BC32" s="69">
        <v>207</v>
      </c>
      <c r="BD32" s="69">
        <v>204</v>
      </c>
      <c r="BE32" s="69">
        <v>188</v>
      </c>
      <c r="BF32" s="69">
        <v>186</v>
      </c>
      <c r="BG32" s="69">
        <v>182</v>
      </c>
      <c r="BH32" s="69">
        <v>176</v>
      </c>
      <c r="BI32" s="69">
        <v>172</v>
      </c>
      <c r="BJ32" s="69">
        <v>169</v>
      </c>
      <c r="BK32" s="69">
        <v>172</v>
      </c>
      <c r="BL32" s="69">
        <v>154</v>
      </c>
      <c r="BM32" s="69">
        <v>150</v>
      </c>
      <c r="BN32" s="69">
        <v>144</v>
      </c>
      <c r="BO32" s="69">
        <v>143</v>
      </c>
      <c r="BP32" s="69">
        <v>134</v>
      </c>
      <c r="BQ32" s="69">
        <v>136</v>
      </c>
      <c r="BR32" s="69">
        <v>135</v>
      </c>
      <c r="BS32" s="69">
        <v>127</v>
      </c>
      <c r="BT32" s="69">
        <v>120</v>
      </c>
      <c r="BU32" s="69">
        <v>112</v>
      </c>
      <c r="BV32" s="69">
        <v>112</v>
      </c>
      <c r="BW32" s="69">
        <v>113</v>
      </c>
      <c r="BX32" s="69">
        <v>103</v>
      </c>
      <c r="BY32" s="69">
        <v>108</v>
      </c>
      <c r="BZ32" s="69">
        <v>112</v>
      </c>
      <c r="CA32" s="69">
        <v>115</v>
      </c>
      <c r="CB32" s="69">
        <v>108</v>
      </c>
      <c r="CC32" s="69">
        <v>105</v>
      </c>
      <c r="CD32" s="69">
        <v>101</v>
      </c>
      <c r="CE32" s="69">
        <v>93</v>
      </c>
      <c r="CF32" s="69"/>
      <c r="CG32" s="69"/>
      <c r="CH32" s="69"/>
      <c r="CI32" s="69"/>
      <c r="CJ32" s="69"/>
      <c r="CK32" s="69"/>
      <c r="CL32" s="69"/>
      <c r="CM32" s="69"/>
      <c r="CN32" s="69"/>
      <c r="CO32" s="69"/>
      <c r="CP32" s="69"/>
      <c r="CQ32" s="69"/>
      <c r="CR32" s="69"/>
      <c r="CS32" s="69"/>
      <c r="CT32" s="69"/>
      <c r="CU32" s="69"/>
      <c r="CV32" s="69"/>
    </row>
    <row r="33" spans="2:100">
      <c r="B33" s="49" t="s">
        <v>93</v>
      </c>
      <c r="D33" s="55"/>
      <c r="E33" s="55" t="s">
        <v>87</v>
      </c>
      <c r="F33" s="55" t="s">
        <v>87</v>
      </c>
      <c r="G33" s="55" t="s">
        <v>87</v>
      </c>
      <c r="H33" s="55" t="s">
        <v>87</v>
      </c>
      <c r="I33" s="55" t="s">
        <v>87</v>
      </c>
      <c r="J33" s="55" t="s">
        <v>87</v>
      </c>
      <c r="K33" s="55" t="s">
        <v>87</v>
      </c>
      <c r="L33" s="55" t="s">
        <v>87</v>
      </c>
      <c r="M33" s="55" t="s">
        <v>87</v>
      </c>
      <c r="N33" s="55" t="s">
        <v>87</v>
      </c>
      <c r="O33" s="55" t="s">
        <v>87</v>
      </c>
      <c r="P33" s="55" t="s">
        <v>87</v>
      </c>
      <c r="Q33" s="55">
        <f t="shared" ref="Q33:AV33" si="222">(Q32/P32)-1</f>
        <v>-9.9999999999999978E-2</v>
      </c>
      <c r="R33" s="55">
        <f t="shared" si="222"/>
        <v>1</v>
      </c>
      <c r="S33" s="55">
        <f t="shared" si="222"/>
        <v>-5.555555555555558E-2</v>
      </c>
      <c r="T33" s="55">
        <f t="shared" si="222"/>
        <v>0.17647058823529416</v>
      </c>
      <c r="U33" s="55">
        <f t="shared" si="222"/>
        <v>0</v>
      </c>
      <c r="V33" s="55">
        <f t="shared" si="222"/>
        <v>0.30000000000000004</v>
      </c>
      <c r="W33" s="55">
        <f t="shared" si="222"/>
        <v>0.34615384615384626</v>
      </c>
      <c r="X33" s="55">
        <f t="shared" si="222"/>
        <v>0.17142857142857149</v>
      </c>
      <c r="Y33" s="55">
        <f t="shared" si="222"/>
        <v>0.14634146341463405</v>
      </c>
      <c r="Z33" s="55">
        <f t="shared" si="222"/>
        <v>2.1276595744680771E-2</v>
      </c>
      <c r="AA33" s="55">
        <f t="shared" si="222"/>
        <v>0.27083333333333326</v>
      </c>
      <c r="AB33" s="55">
        <f t="shared" si="222"/>
        <v>0</v>
      </c>
      <c r="AC33" s="55">
        <f t="shared" si="222"/>
        <v>0.16393442622950816</v>
      </c>
      <c r="AD33" s="55">
        <f t="shared" si="222"/>
        <v>0.25352112676056349</v>
      </c>
      <c r="AE33" s="55">
        <f t="shared" si="222"/>
        <v>0.550561797752809</v>
      </c>
      <c r="AF33" s="55">
        <f t="shared" si="222"/>
        <v>0.18840579710144922</v>
      </c>
      <c r="AG33" s="55">
        <f t="shared" si="222"/>
        <v>0.14634146341463405</v>
      </c>
      <c r="AH33" s="55">
        <f t="shared" si="222"/>
        <v>0.22340425531914887</v>
      </c>
      <c r="AI33" s="55">
        <f t="shared" si="222"/>
        <v>4.3478260869565188E-2</v>
      </c>
      <c r="AJ33" s="55">
        <f t="shared" si="222"/>
        <v>2.0833333333333259E-2</v>
      </c>
      <c r="AK33" s="55">
        <f t="shared" si="222"/>
        <v>2.4489795918367419E-2</v>
      </c>
      <c r="AL33" s="55">
        <f t="shared" si="222"/>
        <v>6.3745019920318668E-2</v>
      </c>
      <c r="AM33" s="55">
        <f t="shared" si="222"/>
        <v>1.1235955056179803E-2</v>
      </c>
      <c r="AN33" s="55">
        <f t="shared" si="222"/>
        <v>3.7037037037037646E-3</v>
      </c>
      <c r="AO33" s="55">
        <f t="shared" si="222"/>
        <v>-9.5940959409594129E-2</v>
      </c>
      <c r="AP33" s="55">
        <f t="shared" si="222"/>
        <v>-1.6326530612244872E-2</v>
      </c>
      <c r="AQ33" s="55">
        <f t="shared" si="222"/>
        <v>-6.2240663900414939E-2</v>
      </c>
      <c r="AR33" s="55">
        <f t="shared" si="222"/>
        <v>3.0973451327433565E-2</v>
      </c>
      <c r="AS33" s="55">
        <f t="shared" si="222"/>
        <v>-2.1459227467811148E-2</v>
      </c>
      <c r="AT33" s="55">
        <f t="shared" si="222"/>
        <v>-0.17543859649122806</v>
      </c>
      <c r="AU33" s="55">
        <f t="shared" si="222"/>
        <v>0.15957446808510634</v>
      </c>
      <c r="AV33" s="55">
        <f t="shared" si="222"/>
        <v>-4.587155963302747E-2</v>
      </c>
      <c r="AW33" s="55">
        <f t="shared" ref="AW33:CB33" si="223">(AW32/AV32)-1</f>
        <v>0.10096153846153855</v>
      </c>
      <c r="AX33" s="55">
        <f t="shared" si="223"/>
        <v>-3.0567685589519611E-2</v>
      </c>
      <c r="AY33" s="55">
        <f t="shared" si="223"/>
        <v>2.7027027027026973E-2</v>
      </c>
      <c r="AZ33" s="55">
        <f t="shared" si="223"/>
        <v>-1.7543859649122862E-2</v>
      </c>
      <c r="BA33" s="55">
        <f t="shared" si="223"/>
        <v>-4.0178571428571397E-2</v>
      </c>
      <c r="BB33" s="55">
        <f t="shared" si="223"/>
        <v>-9.302325581395321E-3</v>
      </c>
      <c r="BC33" s="55">
        <f t="shared" si="223"/>
        <v>-2.8169014084507005E-2</v>
      </c>
      <c r="BD33" s="55">
        <f t="shared" si="223"/>
        <v>-1.4492753623188359E-2</v>
      </c>
      <c r="BE33" s="55">
        <f t="shared" si="223"/>
        <v>-7.8431372549019662E-2</v>
      </c>
      <c r="BF33" s="55">
        <f t="shared" si="223"/>
        <v>-1.0638297872340385E-2</v>
      </c>
      <c r="BG33" s="55">
        <f t="shared" si="223"/>
        <v>-2.1505376344086002E-2</v>
      </c>
      <c r="BH33" s="55">
        <f t="shared" si="223"/>
        <v>-3.2967032967032961E-2</v>
      </c>
      <c r="BI33" s="55">
        <f t="shared" si="223"/>
        <v>-2.2727272727272707E-2</v>
      </c>
      <c r="BJ33" s="55">
        <f t="shared" si="223"/>
        <v>-1.744186046511631E-2</v>
      </c>
      <c r="BK33" s="55">
        <f t="shared" si="223"/>
        <v>1.7751479289940919E-2</v>
      </c>
      <c r="BL33" s="55">
        <f t="shared" si="223"/>
        <v>-0.10465116279069764</v>
      </c>
      <c r="BM33" s="55">
        <f t="shared" si="223"/>
        <v>-2.5974025974025983E-2</v>
      </c>
      <c r="BN33" s="55">
        <f t="shared" si="223"/>
        <v>-4.0000000000000036E-2</v>
      </c>
      <c r="BO33" s="55">
        <f t="shared" si="223"/>
        <v>-6.9444444444444198E-3</v>
      </c>
      <c r="BP33" s="55">
        <f t="shared" si="223"/>
        <v>-6.2937062937062915E-2</v>
      </c>
      <c r="BQ33" s="55">
        <f t="shared" si="223"/>
        <v>1.4925373134328401E-2</v>
      </c>
      <c r="BR33" s="55">
        <f t="shared" si="223"/>
        <v>-7.3529411764705621E-3</v>
      </c>
      <c r="BS33" s="55">
        <f t="shared" si="223"/>
        <v>-5.9259259259259234E-2</v>
      </c>
      <c r="BT33" s="55">
        <f t="shared" si="223"/>
        <v>-5.5118110236220486E-2</v>
      </c>
      <c r="BU33" s="55">
        <f t="shared" si="223"/>
        <v>-6.6666666666666652E-2</v>
      </c>
      <c r="BV33" s="55">
        <f t="shared" si="223"/>
        <v>0</v>
      </c>
      <c r="BW33" s="55">
        <f t="shared" si="223"/>
        <v>8.9285714285713969E-3</v>
      </c>
      <c r="BX33" s="55">
        <f t="shared" si="223"/>
        <v>-8.8495575221238965E-2</v>
      </c>
      <c r="BY33" s="55">
        <f t="shared" si="223"/>
        <v>4.8543689320388328E-2</v>
      </c>
      <c r="BZ33" s="55">
        <f t="shared" si="223"/>
        <v>3.7037037037036979E-2</v>
      </c>
      <c r="CA33" s="55">
        <f t="shared" si="223"/>
        <v>2.6785714285714191E-2</v>
      </c>
      <c r="CB33" s="55">
        <f t="shared" si="223"/>
        <v>-6.0869565217391286E-2</v>
      </c>
      <c r="CC33" s="55">
        <f t="shared" ref="CC33" si="224">(CC32/CB32)-1</f>
        <v>-2.777777777777779E-2</v>
      </c>
      <c r="CD33" s="55">
        <f t="shared" ref="CD33:CV33" si="225">(CD32/CC32)-1</f>
        <v>-3.8095238095238071E-2</v>
      </c>
      <c r="CE33" s="55">
        <f t="shared" si="225"/>
        <v>-7.9207920792079167E-2</v>
      </c>
      <c r="CF33" s="55">
        <f t="shared" si="225"/>
        <v>-1</v>
      </c>
      <c r="CG33" s="55" t="e">
        <f t="shared" si="225"/>
        <v>#DIV/0!</v>
      </c>
      <c r="CH33" s="55" t="e">
        <f t="shared" si="225"/>
        <v>#DIV/0!</v>
      </c>
      <c r="CI33" s="55" t="e">
        <f t="shared" si="225"/>
        <v>#DIV/0!</v>
      </c>
      <c r="CJ33" s="55" t="e">
        <f t="shared" si="225"/>
        <v>#DIV/0!</v>
      </c>
      <c r="CK33" s="55" t="e">
        <f t="shared" si="225"/>
        <v>#DIV/0!</v>
      </c>
      <c r="CL33" s="55" t="e">
        <f t="shared" si="225"/>
        <v>#DIV/0!</v>
      </c>
      <c r="CM33" s="55" t="e">
        <f t="shared" si="225"/>
        <v>#DIV/0!</v>
      </c>
      <c r="CN33" s="55" t="e">
        <f t="shared" si="225"/>
        <v>#DIV/0!</v>
      </c>
      <c r="CO33" s="55" t="e">
        <f t="shared" si="225"/>
        <v>#DIV/0!</v>
      </c>
      <c r="CP33" s="55" t="e">
        <f t="shared" si="225"/>
        <v>#DIV/0!</v>
      </c>
      <c r="CQ33" s="55" t="e">
        <f t="shared" si="225"/>
        <v>#DIV/0!</v>
      </c>
      <c r="CR33" s="55" t="e">
        <f t="shared" si="225"/>
        <v>#DIV/0!</v>
      </c>
      <c r="CS33" s="55" t="e">
        <f t="shared" si="225"/>
        <v>#DIV/0!</v>
      </c>
      <c r="CT33" s="55" t="e">
        <f t="shared" si="225"/>
        <v>#DIV/0!</v>
      </c>
      <c r="CU33" s="55" t="e">
        <f t="shared" si="225"/>
        <v>#DIV/0!</v>
      </c>
      <c r="CV33" s="55" t="e">
        <f t="shared" si="225"/>
        <v>#DIV/0!</v>
      </c>
    </row>
    <row r="34" spans="2:100" ht="17" thickBot="1">
      <c r="B34" s="50" t="s">
        <v>92</v>
      </c>
      <c r="D34" s="56"/>
      <c r="E34" s="75">
        <f>E32</f>
        <v>0</v>
      </c>
      <c r="F34" s="75">
        <f t="shared" ref="F34:AK34" si="226">F32-E32</f>
        <v>0</v>
      </c>
      <c r="G34" s="75">
        <f t="shared" si="226"/>
        <v>0</v>
      </c>
      <c r="H34" s="75">
        <f t="shared" si="226"/>
        <v>0</v>
      </c>
      <c r="I34" s="75">
        <f t="shared" si="226"/>
        <v>0</v>
      </c>
      <c r="J34" s="75">
        <f t="shared" si="226"/>
        <v>0</v>
      </c>
      <c r="K34" s="75">
        <f t="shared" si="226"/>
        <v>0</v>
      </c>
      <c r="L34" s="75">
        <f t="shared" si="226"/>
        <v>0</v>
      </c>
      <c r="M34" s="75">
        <f t="shared" si="226"/>
        <v>0</v>
      </c>
      <c r="N34" s="75">
        <f t="shared" si="226"/>
        <v>0</v>
      </c>
      <c r="O34" s="75">
        <f t="shared" si="226"/>
        <v>0</v>
      </c>
      <c r="P34" s="75">
        <f t="shared" si="226"/>
        <v>10</v>
      </c>
      <c r="Q34" s="75">
        <f t="shared" si="226"/>
        <v>-1</v>
      </c>
      <c r="R34" s="75">
        <f t="shared" si="226"/>
        <v>9</v>
      </c>
      <c r="S34" s="75">
        <f t="shared" si="226"/>
        <v>-1</v>
      </c>
      <c r="T34" s="75">
        <f t="shared" si="226"/>
        <v>3</v>
      </c>
      <c r="U34" s="75">
        <f t="shared" si="226"/>
        <v>0</v>
      </c>
      <c r="V34" s="75">
        <f t="shared" si="226"/>
        <v>6</v>
      </c>
      <c r="W34" s="75">
        <f t="shared" si="226"/>
        <v>9</v>
      </c>
      <c r="X34" s="75">
        <f t="shared" si="226"/>
        <v>6</v>
      </c>
      <c r="Y34" s="75">
        <f t="shared" si="226"/>
        <v>6</v>
      </c>
      <c r="Z34" s="75">
        <f t="shared" si="226"/>
        <v>1</v>
      </c>
      <c r="AA34" s="75">
        <f t="shared" si="226"/>
        <v>13</v>
      </c>
      <c r="AB34" s="75">
        <f t="shared" si="226"/>
        <v>0</v>
      </c>
      <c r="AC34" s="75">
        <f t="shared" si="226"/>
        <v>10</v>
      </c>
      <c r="AD34" s="75">
        <f t="shared" si="226"/>
        <v>18</v>
      </c>
      <c r="AE34" s="75">
        <f t="shared" si="226"/>
        <v>49</v>
      </c>
      <c r="AF34" s="75">
        <f t="shared" si="226"/>
        <v>26</v>
      </c>
      <c r="AG34" s="75">
        <f t="shared" si="226"/>
        <v>24</v>
      </c>
      <c r="AH34" s="75">
        <f t="shared" si="226"/>
        <v>42</v>
      </c>
      <c r="AI34" s="75">
        <f t="shared" si="226"/>
        <v>10</v>
      </c>
      <c r="AJ34" s="75">
        <f t="shared" si="226"/>
        <v>5</v>
      </c>
      <c r="AK34" s="75">
        <f t="shared" si="226"/>
        <v>6</v>
      </c>
      <c r="AL34" s="75">
        <f t="shared" ref="AL34:BQ34" si="227">AL32-AK32</f>
        <v>16</v>
      </c>
      <c r="AM34" s="75">
        <f t="shared" si="227"/>
        <v>3</v>
      </c>
      <c r="AN34" s="75">
        <f t="shared" si="227"/>
        <v>1</v>
      </c>
      <c r="AO34" s="75">
        <f t="shared" si="227"/>
        <v>-26</v>
      </c>
      <c r="AP34" s="75">
        <f t="shared" si="227"/>
        <v>-4</v>
      </c>
      <c r="AQ34" s="75">
        <f t="shared" si="227"/>
        <v>-15</v>
      </c>
      <c r="AR34" s="75">
        <f t="shared" si="227"/>
        <v>7</v>
      </c>
      <c r="AS34" s="75">
        <f t="shared" si="227"/>
        <v>-5</v>
      </c>
      <c r="AT34" s="75">
        <f t="shared" si="227"/>
        <v>-40</v>
      </c>
      <c r="AU34" s="75">
        <f t="shared" si="227"/>
        <v>30</v>
      </c>
      <c r="AV34" s="75">
        <f t="shared" si="227"/>
        <v>-10</v>
      </c>
      <c r="AW34" s="75">
        <f t="shared" si="227"/>
        <v>21</v>
      </c>
      <c r="AX34" s="75">
        <f t="shared" si="227"/>
        <v>-7</v>
      </c>
      <c r="AY34" s="75">
        <f t="shared" si="227"/>
        <v>6</v>
      </c>
      <c r="AZ34" s="75">
        <f t="shared" si="227"/>
        <v>-4</v>
      </c>
      <c r="BA34" s="75">
        <f t="shared" si="227"/>
        <v>-9</v>
      </c>
      <c r="BB34" s="75">
        <f t="shared" si="227"/>
        <v>-2</v>
      </c>
      <c r="BC34" s="75">
        <f t="shared" si="227"/>
        <v>-6</v>
      </c>
      <c r="BD34" s="75">
        <f t="shared" si="227"/>
        <v>-3</v>
      </c>
      <c r="BE34" s="75">
        <f t="shared" si="227"/>
        <v>-16</v>
      </c>
      <c r="BF34" s="75">
        <f t="shared" si="227"/>
        <v>-2</v>
      </c>
      <c r="BG34" s="75">
        <f t="shared" si="227"/>
        <v>-4</v>
      </c>
      <c r="BH34" s="75">
        <f t="shared" si="227"/>
        <v>-6</v>
      </c>
      <c r="BI34" s="75">
        <f t="shared" si="227"/>
        <v>-4</v>
      </c>
      <c r="BJ34" s="75">
        <f t="shared" si="227"/>
        <v>-3</v>
      </c>
      <c r="BK34" s="75">
        <f t="shared" si="227"/>
        <v>3</v>
      </c>
      <c r="BL34" s="75">
        <f t="shared" si="227"/>
        <v>-18</v>
      </c>
      <c r="BM34" s="75">
        <f t="shared" si="227"/>
        <v>-4</v>
      </c>
      <c r="BN34" s="75">
        <f t="shared" si="227"/>
        <v>-6</v>
      </c>
      <c r="BO34" s="75">
        <f t="shared" si="227"/>
        <v>-1</v>
      </c>
      <c r="BP34" s="75">
        <f t="shared" si="227"/>
        <v>-9</v>
      </c>
      <c r="BQ34" s="75">
        <f t="shared" si="227"/>
        <v>2</v>
      </c>
      <c r="BR34" s="75">
        <f t="shared" ref="BR34:CC34" si="228">BR32-BQ32</f>
        <v>-1</v>
      </c>
      <c r="BS34" s="75">
        <f t="shared" si="228"/>
        <v>-8</v>
      </c>
      <c r="BT34" s="75">
        <f t="shared" si="228"/>
        <v>-7</v>
      </c>
      <c r="BU34" s="75">
        <f t="shared" si="228"/>
        <v>-8</v>
      </c>
      <c r="BV34" s="75">
        <f t="shared" si="228"/>
        <v>0</v>
      </c>
      <c r="BW34" s="75">
        <f t="shared" si="228"/>
        <v>1</v>
      </c>
      <c r="BX34" s="75">
        <f t="shared" si="228"/>
        <v>-10</v>
      </c>
      <c r="BY34" s="75">
        <f t="shared" si="228"/>
        <v>5</v>
      </c>
      <c r="BZ34" s="75">
        <f t="shared" si="228"/>
        <v>4</v>
      </c>
      <c r="CA34" s="75">
        <f t="shared" si="228"/>
        <v>3</v>
      </c>
      <c r="CB34" s="75">
        <f t="shared" si="228"/>
        <v>-7</v>
      </c>
      <c r="CC34" s="75">
        <f t="shared" si="228"/>
        <v>-3</v>
      </c>
      <c r="CD34" s="75">
        <f t="shared" ref="CD34:CV34" si="229">CD32-CC32</f>
        <v>-4</v>
      </c>
      <c r="CE34" s="75">
        <f t="shared" si="229"/>
        <v>-8</v>
      </c>
      <c r="CF34" s="75">
        <f t="shared" si="229"/>
        <v>-93</v>
      </c>
      <c r="CG34" s="75">
        <f t="shared" si="229"/>
        <v>0</v>
      </c>
      <c r="CH34" s="75">
        <f t="shared" si="229"/>
        <v>0</v>
      </c>
      <c r="CI34" s="75">
        <f t="shared" si="229"/>
        <v>0</v>
      </c>
      <c r="CJ34" s="75">
        <f t="shared" si="229"/>
        <v>0</v>
      </c>
      <c r="CK34" s="75">
        <f t="shared" si="229"/>
        <v>0</v>
      </c>
      <c r="CL34" s="75">
        <f t="shared" si="229"/>
        <v>0</v>
      </c>
      <c r="CM34" s="75">
        <f t="shared" si="229"/>
        <v>0</v>
      </c>
      <c r="CN34" s="75">
        <f t="shared" si="229"/>
        <v>0</v>
      </c>
      <c r="CO34" s="75">
        <f t="shared" si="229"/>
        <v>0</v>
      </c>
      <c r="CP34" s="75">
        <f t="shared" si="229"/>
        <v>0</v>
      </c>
      <c r="CQ34" s="75">
        <f t="shared" si="229"/>
        <v>0</v>
      </c>
      <c r="CR34" s="75">
        <f t="shared" si="229"/>
        <v>0</v>
      </c>
      <c r="CS34" s="75">
        <f t="shared" si="229"/>
        <v>0</v>
      </c>
      <c r="CT34" s="75">
        <f t="shared" si="229"/>
        <v>0</v>
      </c>
      <c r="CU34" s="75">
        <f t="shared" si="229"/>
        <v>0</v>
      </c>
      <c r="CV34" s="75">
        <f t="shared" si="229"/>
        <v>0</v>
      </c>
    </row>
    <row r="35" spans="2:100" ht="6" customHeight="1">
      <c r="B35" s="40"/>
      <c r="D35" s="35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</row>
    <row r="36" spans="2:100" s="68" customFormat="1" ht="19">
      <c r="B36" s="70" t="s">
        <v>100</v>
      </c>
      <c r="C36" s="67"/>
      <c r="D36" s="70"/>
      <c r="E36" s="70">
        <v>0</v>
      </c>
      <c r="F36" s="70">
        <v>0</v>
      </c>
      <c r="G36" s="70">
        <v>0</v>
      </c>
      <c r="H36" s="70">
        <v>0</v>
      </c>
      <c r="I36" s="70">
        <v>0</v>
      </c>
      <c r="J36" s="70">
        <v>0</v>
      </c>
      <c r="K36" s="70">
        <v>0</v>
      </c>
      <c r="L36" s="70">
        <v>0</v>
      </c>
      <c r="M36" s="70">
        <v>0</v>
      </c>
      <c r="N36" s="70">
        <v>0</v>
      </c>
      <c r="O36" s="70">
        <v>0</v>
      </c>
      <c r="P36" s="70">
        <v>0</v>
      </c>
      <c r="Q36" s="70">
        <v>0</v>
      </c>
      <c r="R36" s="70">
        <v>0</v>
      </c>
      <c r="S36" s="70">
        <v>1</v>
      </c>
      <c r="T36" s="70">
        <v>1</v>
      </c>
      <c r="U36" s="70">
        <v>3</v>
      </c>
      <c r="V36" s="70">
        <v>6</v>
      </c>
      <c r="W36" s="70">
        <v>12</v>
      </c>
      <c r="X36" s="70">
        <v>14</v>
      </c>
      <c r="Y36" s="70">
        <v>23</v>
      </c>
      <c r="Z36" s="70">
        <v>33</v>
      </c>
      <c r="AA36" s="70">
        <v>43</v>
      </c>
      <c r="AB36" s="70">
        <v>60</v>
      </c>
      <c r="AC36" s="70">
        <v>76</v>
      </c>
      <c r="AD36" s="70">
        <v>100</v>
      </c>
      <c r="AE36" s="70">
        <v>119</v>
      </c>
      <c r="AF36" s="70">
        <v>140</v>
      </c>
      <c r="AG36" s="70">
        <v>160</v>
      </c>
      <c r="AH36" s="70">
        <v>187</v>
      </c>
      <c r="AI36" s="70">
        <v>209</v>
      </c>
      <c r="AJ36" s="70">
        <v>246</v>
      </c>
      <c r="AK36" s="70">
        <v>266</v>
      </c>
      <c r="AL36" s="70">
        <v>295</v>
      </c>
      <c r="AM36" s="70">
        <v>311</v>
      </c>
      <c r="AN36" s="70">
        <v>345</v>
      </c>
      <c r="AO36" s="70">
        <v>380</v>
      </c>
      <c r="AP36" s="70">
        <v>409</v>
      </c>
      <c r="AQ36" s="70">
        <v>435</v>
      </c>
      <c r="AR36" s="70">
        <v>470</v>
      </c>
      <c r="AS36" s="70">
        <v>504</v>
      </c>
      <c r="AT36" s="70">
        <v>535</v>
      </c>
      <c r="AU36" s="70">
        <v>567</v>
      </c>
      <c r="AV36" s="70">
        <v>599</v>
      </c>
      <c r="AW36" s="70">
        <v>629</v>
      </c>
      <c r="AX36" s="70">
        <v>657</v>
      </c>
      <c r="AY36" s="70">
        <v>687</v>
      </c>
      <c r="AZ36" s="70">
        <v>714</v>
      </c>
      <c r="BA36" s="70">
        <v>735</v>
      </c>
      <c r="BB36" s="70">
        <v>762</v>
      </c>
      <c r="BC36" s="70">
        <v>785</v>
      </c>
      <c r="BD36" s="70">
        <v>820</v>
      </c>
      <c r="BE36" s="70">
        <v>854</v>
      </c>
      <c r="BF36" s="70">
        <v>880</v>
      </c>
      <c r="BG36" s="70">
        <v>903</v>
      </c>
      <c r="BH36" s="70">
        <v>928</v>
      </c>
      <c r="BI36" s="70">
        <v>948</v>
      </c>
      <c r="BJ36" s="70">
        <v>973</v>
      </c>
      <c r="BK36" s="70">
        <v>989</v>
      </c>
      <c r="BL36" s="70">
        <v>1007</v>
      </c>
      <c r="BM36" s="70">
        <v>1023</v>
      </c>
      <c r="BN36" s="70">
        <v>1043</v>
      </c>
      <c r="BO36" s="70">
        <v>1063</v>
      </c>
      <c r="BP36" s="70">
        <v>1074</v>
      </c>
      <c r="BQ36" s="70">
        <v>1089</v>
      </c>
      <c r="BR36" s="70">
        <v>1105</v>
      </c>
      <c r="BS36" s="70">
        <v>1114</v>
      </c>
      <c r="BT36" s="70">
        <v>1126</v>
      </c>
      <c r="BU36" s="70">
        <v>1135</v>
      </c>
      <c r="BV36" s="70">
        <v>1144</v>
      </c>
      <c r="BW36" s="70">
        <v>1163</v>
      </c>
      <c r="BX36" s="70">
        <v>1175</v>
      </c>
      <c r="BY36" s="70">
        <v>1184</v>
      </c>
      <c r="BZ36" s="70">
        <v>1190</v>
      </c>
      <c r="CA36" s="70">
        <v>1203</v>
      </c>
      <c r="CB36" s="70">
        <v>1218</v>
      </c>
      <c r="CC36" s="70">
        <v>1231</v>
      </c>
      <c r="CD36" s="70">
        <v>1247</v>
      </c>
      <c r="CE36" s="70">
        <v>1263</v>
      </c>
      <c r="CF36" s="70"/>
      <c r="CG36" s="70"/>
      <c r="CH36" s="70"/>
      <c r="CI36" s="70"/>
      <c r="CJ36" s="70"/>
      <c r="CK36" s="70"/>
      <c r="CL36" s="70"/>
      <c r="CM36" s="70"/>
      <c r="CN36" s="70"/>
      <c r="CO36" s="70"/>
      <c r="CP36" s="70"/>
      <c r="CQ36" s="70"/>
      <c r="CR36" s="70"/>
      <c r="CS36" s="70"/>
      <c r="CT36" s="70"/>
      <c r="CU36" s="70"/>
      <c r="CV36" s="70"/>
    </row>
    <row r="37" spans="2:100">
      <c r="B37" s="57" t="s">
        <v>93</v>
      </c>
      <c r="D37" s="57"/>
      <c r="E37" s="57" t="s">
        <v>87</v>
      </c>
      <c r="F37" s="57" t="s">
        <v>87</v>
      </c>
      <c r="G37" s="57" t="s">
        <v>87</v>
      </c>
      <c r="H37" s="57" t="s">
        <v>87</v>
      </c>
      <c r="I37" s="57" t="s">
        <v>87</v>
      </c>
      <c r="J37" s="57" t="s">
        <v>87</v>
      </c>
      <c r="K37" s="57" t="s">
        <v>87</v>
      </c>
      <c r="L37" s="57" t="s">
        <v>87</v>
      </c>
      <c r="M37" s="57" t="s">
        <v>87</v>
      </c>
      <c r="N37" s="57" t="s">
        <v>87</v>
      </c>
      <c r="O37" s="57" t="s">
        <v>87</v>
      </c>
      <c r="P37" s="57" t="s">
        <v>87</v>
      </c>
      <c r="Q37" s="57" t="s">
        <v>87</v>
      </c>
      <c r="R37" s="57" t="s">
        <v>87</v>
      </c>
      <c r="S37" s="57" t="s">
        <v>87</v>
      </c>
      <c r="T37" s="57">
        <f t="shared" ref="T37:AY37" si="230">(T36/S36)-1</f>
        <v>0</v>
      </c>
      <c r="U37" s="57">
        <f t="shared" si="230"/>
        <v>2</v>
      </c>
      <c r="V37" s="57">
        <f t="shared" si="230"/>
        <v>1</v>
      </c>
      <c r="W37" s="57">
        <f t="shared" si="230"/>
        <v>1</v>
      </c>
      <c r="X37" s="57">
        <f t="shared" si="230"/>
        <v>0.16666666666666674</v>
      </c>
      <c r="Y37" s="57">
        <f t="shared" si="230"/>
        <v>0.64285714285714279</v>
      </c>
      <c r="Z37" s="57">
        <f t="shared" si="230"/>
        <v>0.43478260869565211</v>
      </c>
      <c r="AA37" s="57">
        <f t="shared" si="230"/>
        <v>0.30303030303030298</v>
      </c>
      <c r="AB37" s="57">
        <f t="shared" si="230"/>
        <v>0.39534883720930236</v>
      </c>
      <c r="AC37" s="57">
        <f t="shared" si="230"/>
        <v>0.26666666666666661</v>
      </c>
      <c r="AD37" s="57">
        <f t="shared" si="230"/>
        <v>0.31578947368421062</v>
      </c>
      <c r="AE37" s="57">
        <f t="shared" si="230"/>
        <v>0.18999999999999995</v>
      </c>
      <c r="AF37" s="57">
        <f t="shared" si="230"/>
        <v>0.17647058823529416</v>
      </c>
      <c r="AG37" s="57">
        <f t="shared" si="230"/>
        <v>0.14285714285714279</v>
      </c>
      <c r="AH37" s="57">
        <f t="shared" si="230"/>
        <v>0.16874999999999996</v>
      </c>
      <c r="AI37" s="57">
        <f t="shared" si="230"/>
        <v>0.11764705882352944</v>
      </c>
      <c r="AJ37" s="57">
        <f t="shared" si="230"/>
        <v>0.17703349282296643</v>
      </c>
      <c r="AK37" s="57">
        <f t="shared" si="230"/>
        <v>8.1300813008130079E-2</v>
      </c>
      <c r="AL37" s="57">
        <f t="shared" si="230"/>
        <v>0.10902255639097747</v>
      </c>
      <c r="AM37" s="57">
        <f t="shared" si="230"/>
        <v>5.4237288135593253E-2</v>
      </c>
      <c r="AN37" s="57">
        <f t="shared" si="230"/>
        <v>0.10932475884244375</v>
      </c>
      <c r="AO37" s="57">
        <f t="shared" si="230"/>
        <v>0.10144927536231885</v>
      </c>
      <c r="AP37" s="57">
        <f t="shared" si="230"/>
        <v>7.6315789473684115E-2</v>
      </c>
      <c r="AQ37" s="57">
        <f t="shared" si="230"/>
        <v>6.3569682151589202E-2</v>
      </c>
      <c r="AR37" s="57">
        <f t="shared" si="230"/>
        <v>8.0459770114942541E-2</v>
      </c>
      <c r="AS37" s="57">
        <f t="shared" si="230"/>
        <v>7.2340425531914887E-2</v>
      </c>
      <c r="AT37" s="57">
        <f t="shared" si="230"/>
        <v>6.1507936507936511E-2</v>
      </c>
      <c r="AU37" s="57">
        <f t="shared" si="230"/>
        <v>5.9813084112149584E-2</v>
      </c>
      <c r="AV37" s="57">
        <f t="shared" si="230"/>
        <v>5.6437389770723101E-2</v>
      </c>
      <c r="AW37" s="57">
        <f t="shared" si="230"/>
        <v>5.0083472454090172E-2</v>
      </c>
      <c r="AX37" s="57">
        <f t="shared" si="230"/>
        <v>4.4515103338632844E-2</v>
      </c>
      <c r="AY37" s="57">
        <f t="shared" si="230"/>
        <v>4.5662100456621113E-2</v>
      </c>
      <c r="AZ37" s="57">
        <f t="shared" ref="AZ37:CC37" si="231">(AZ36/AY36)-1</f>
        <v>3.9301310043668103E-2</v>
      </c>
      <c r="BA37" s="57">
        <f t="shared" si="231"/>
        <v>2.9411764705882248E-2</v>
      </c>
      <c r="BB37" s="57">
        <f t="shared" si="231"/>
        <v>3.6734693877551017E-2</v>
      </c>
      <c r="BC37" s="57">
        <f t="shared" si="231"/>
        <v>3.0183727034120755E-2</v>
      </c>
      <c r="BD37" s="57">
        <f t="shared" si="231"/>
        <v>4.4585987261146487E-2</v>
      </c>
      <c r="BE37" s="57">
        <f t="shared" si="231"/>
        <v>4.1463414634146378E-2</v>
      </c>
      <c r="BF37" s="57">
        <f t="shared" si="231"/>
        <v>3.0444964871194413E-2</v>
      </c>
      <c r="BG37" s="57">
        <f t="shared" si="231"/>
        <v>2.6136363636363624E-2</v>
      </c>
      <c r="BH37" s="57">
        <f t="shared" si="231"/>
        <v>2.7685492801771794E-2</v>
      </c>
      <c r="BI37" s="57">
        <f t="shared" si="231"/>
        <v>2.155172413793105E-2</v>
      </c>
      <c r="BJ37" s="57">
        <f t="shared" si="231"/>
        <v>2.6371308016877704E-2</v>
      </c>
      <c r="BK37" s="57">
        <f t="shared" si="231"/>
        <v>1.6443987667009274E-2</v>
      </c>
      <c r="BL37" s="57">
        <f t="shared" si="231"/>
        <v>1.8200202224469164E-2</v>
      </c>
      <c r="BM37" s="57">
        <f t="shared" si="231"/>
        <v>1.5888778550148919E-2</v>
      </c>
      <c r="BN37" s="57">
        <f t="shared" si="231"/>
        <v>1.9550342130987275E-2</v>
      </c>
      <c r="BO37" s="57">
        <f t="shared" si="231"/>
        <v>1.9175455417066223E-2</v>
      </c>
      <c r="BP37" s="57">
        <f t="shared" si="231"/>
        <v>1.0348071495766664E-2</v>
      </c>
      <c r="BQ37" s="57">
        <f t="shared" si="231"/>
        <v>1.3966480446927276E-2</v>
      </c>
      <c r="BR37" s="57">
        <f t="shared" si="231"/>
        <v>1.469237832874204E-2</v>
      </c>
      <c r="BS37" s="57">
        <f t="shared" si="231"/>
        <v>8.1447963800904688E-3</v>
      </c>
      <c r="BT37" s="57">
        <f t="shared" si="231"/>
        <v>1.0771992818671361E-2</v>
      </c>
      <c r="BU37" s="57">
        <f t="shared" si="231"/>
        <v>7.9928952042629398E-3</v>
      </c>
      <c r="BV37" s="57">
        <f t="shared" si="231"/>
        <v>7.9295154185021755E-3</v>
      </c>
      <c r="BW37" s="57">
        <f t="shared" si="231"/>
        <v>1.6608391608391671E-2</v>
      </c>
      <c r="BX37" s="57">
        <f t="shared" si="231"/>
        <v>1.0318142734307756E-2</v>
      </c>
      <c r="BY37" s="57">
        <f t="shared" si="231"/>
        <v>7.6595744680851841E-3</v>
      </c>
      <c r="BZ37" s="57">
        <f t="shared" si="231"/>
        <v>5.0675675675675436E-3</v>
      </c>
      <c r="CA37" s="57">
        <f t="shared" si="231"/>
        <v>1.0924369747899121E-2</v>
      </c>
      <c r="CB37" s="57">
        <f t="shared" si="231"/>
        <v>1.2468827930174564E-2</v>
      </c>
      <c r="CC37" s="57">
        <f t="shared" si="231"/>
        <v>1.0673234811165777E-2</v>
      </c>
      <c r="CD37" s="57">
        <f t="shared" ref="CD37:CV37" si="232">(CD36/CC36)-1</f>
        <v>1.2997562956945652E-2</v>
      </c>
      <c r="CE37" s="57">
        <f t="shared" si="232"/>
        <v>1.2830793905372895E-2</v>
      </c>
      <c r="CF37" s="57">
        <f t="shared" si="232"/>
        <v>-1</v>
      </c>
      <c r="CG37" s="57" t="e">
        <f t="shared" si="232"/>
        <v>#DIV/0!</v>
      </c>
      <c r="CH37" s="57" t="e">
        <f t="shared" si="232"/>
        <v>#DIV/0!</v>
      </c>
      <c r="CI37" s="57" t="e">
        <f t="shared" si="232"/>
        <v>#DIV/0!</v>
      </c>
      <c r="CJ37" s="57" t="e">
        <f t="shared" si="232"/>
        <v>#DIV/0!</v>
      </c>
      <c r="CK37" s="57" t="e">
        <f t="shared" si="232"/>
        <v>#DIV/0!</v>
      </c>
      <c r="CL37" s="57" t="e">
        <f t="shared" si="232"/>
        <v>#DIV/0!</v>
      </c>
      <c r="CM37" s="57" t="e">
        <f t="shared" si="232"/>
        <v>#DIV/0!</v>
      </c>
      <c r="CN37" s="57" t="e">
        <f t="shared" si="232"/>
        <v>#DIV/0!</v>
      </c>
      <c r="CO37" s="57" t="e">
        <f t="shared" si="232"/>
        <v>#DIV/0!</v>
      </c>
      <c r="CP37" s="57" t="e">
        <f t="shared" si="232"/>
        <v>#DIV/0!</v>
      </c>
      <c r="CQ37" s="57" t="e">
        <f t="shared" si="232"/>
        <v>#DIV/0!</v>
      </c>
      <c r="CR37" s="57" t="e">
        <f t="shared" si="232"/>
        <v>#DIV/0!</v>
      </c>
      <c r="CS37" s="57" t="e">
        <f t="shared" si="232"/>
        <v>#DIV/0!</v>
      </c>
      <c r="CT37" s="57" t="e">
        <f t="shared" si="232"/>
        <v>#DIV/0!</v>
      </c>
      <c r="CU37" s="57" t="e">
        <f t="shared" si="232"/>
        <v>#DIV/0!</v>
      </c>
      <c r="CV37" s="57" t="e">
        <f t="shared" si="232"/>
        <v>#DIV/0!</v>
      </c>
    </row>
    <row r="38" spans="2:100" ht="17" thickBot="1">
      <c r="B38" s="58" t="s">
        <v>92</v>
      </c>
      <c r="D38" s="58"/>
      <c r="E38" s="76">
        <f>E36</f>
        <v>0</v>
      </c>
      <c r="F38" s="76">
        <f t="shared" ref="F38:AK38" si="233">F36-E36</f>
        <v>0</v>
      </c>
      <c r="G38" s="76">
        <f t="shared" si="233"/>
        <v>0</v>
      </c>
      <c r="H38" s="76">
        <f t="shared" si="233"/>
        <v>0</v>
      </c>
      <c r="I38" s="76">
        <f t="shared" si="233"/>
        <v>0</v>
      </c>
      <c r="J38" s="76">
        <f t="shared" si="233"/>
        <v>0</v>
      </c>
      <c r="K38" s="76">
        <f t="shared" si="233"/>
        <v>0</v>
      </c>
      <c r="L38" s="76">
        <f t="shared" si="233"/>
        <v>0</v>
      </c>
      <c r="M38" s="76">
        <f t="shared" si="233"/>
        <v>0</v>
      </c>
      <c r="N38" s="76">
        <f t="shared" si="233"/>
        <v>0</v>
      </c>
      <c r="O38" s="76">
        <f t="shared" si="233"/>
        <v>0</v>
      </c>
      <c r="P38" s="76">
        <f t="shared" si="233"/>
        <v>0</v>
      </c>
      <c r="Q38" s="76">
        <f t="shared" si="233"/>
        <v>0</v>
      </c>
      <c r="R38" s="76">
        <f t="shared" si="233"/>
        <v>0</v>
      </c>
      <c r="S38" s="76">
        <f t="shared" si="233"/>
        <v>1</v>
      </c>
      <c r="T38" s="76">
        <f t="shared" si="233"/>
        <v>0</v>
      </c>
      <c r="U38" s="76">
        <f t="shared" si="233"/>
        <v>2</v>
      </c>
      <c r="V38" s="76">
        <f t="shared" si="233"/>
        <v>3</v>
      </c>
      <c r="W38" s="76">
        <f t="shared" si="233"/>
        <v>6</v>
      </c>
      <c r="X38" s="76">
        <f t="shared" si="233"/>
        <v>2</v>
      </c>
      <c r="Y38" s="76">
        <f t="shared" si="233"/>
        <v>9</v>
      </c>
      <c r="Z38" s="76">
        <f t="shared" si="233"/>
        <v>10</v>
      </c>
      <c r="AA38" s="76">
        <f t="shared" si="233"/>
        <v>10</v>
      </c>
      <c r="AB38" s="76">
        <f t="shared" si="233"/>
        <v>17</v>
      </c>
      <c r="AC38" s="76">
        <f t="shared" si="233"/>
        <v>16</v>
      </c>
      <c r="AD38" s="76">
        <f t="shared" si="233"/>
        <v>24</v>
      </c>
      <c r="AE38" s="76">
        <f t="shared" si="233"/>
        <v>19</v>
      </c>
      <c r="AF38" s="76">
        <f t="shared" si="233"/>
        <v>21</v>
      </c>
      <c r="AG38" s="76">
        <f t="shared" si="233"/>
        <v>20</v>
      </c>
      <c r="AH38" s="76">
        <f t="shared" si="233"/>
        <v>27</v>
      </c>
      <c r="AI38" s="76">
        <f t="shared" si="233"/>
        <v>22</v>
      </c>
      <c r="AJ38" s="76">
        <f t="shared" si="233"/>
        <v>37</v>
      </c>
      <c r="AK38" s="76">
        <f t="shared" si="233"/>
        <v>20</v>
      </c>
      <c r="AL38" s="76">
        <f t="shared" ref="AL38:BQ38" si="234">AL36-AK36</f>
        <v>29</v>
      </c>
      <c r="AM38" s="76">
        <f t="shared" si="234"/>
        <v>16</v>
      </c>
      <c r="AN38" s="76">
        <f t="shared" si="234"/>
        <v>34</v>
      </c>
      <c r="AO38" s="76">
        <f t="shared" si="234"/>
        <v>35</v>
      </c>
      <c r="AP38" s="76">
        <f t="shared" si="234"/>
        <v>29</v>
      </c>
      <c r="AQ38" s="76">
        <f t="shared" si="234"/>
        <v>26</v>
      </c>
      <c r="AR38" s="76">
        <f t="shared" si="234"/>
        <v>35</v>
      </c>
      <c r="AS38" s="76">
        <f t="shared" si="234"/>
        <v>34</v>
      </c>
      <c r="AT38" s="76">
        <f t="shared" si="234"/>
        <v>31</v>
      </c>
      <c r="AU38" s="76">
        <f t="shared" si="234"/>
        <v>32</v>
      </c>
      <c r="AV38" s="76">
        <f t="shared" si="234"/>
        <v>32</v>
      </c>
      <c r="AW38" s="76">
        <f t="shared" si="234"/>
        <v>30</v>
      </c>
      <c r="AX38" s="76">
        <f t="shared" si="234"/>
        <v>28</v>
      </c>
      <c r="AY38" s="76">
        <f t="shared" si="234"/>
        <v>30</v>
      </c>
      <c r="AZ38" s="76">
        <f t="shared" si="234"/>
        <v>27</v>
      </c>
      <c r="BA38" s="76">
        <f t="shared" si="234"/>
        <v>21</v>
      </c>
      <c r="BB38" s="76">
        <f t="shared" si="234"/>
        <v>27</v>
      </c>
      <c r="BC38" s="76">
        <f t="shared" si="234"/>
        <v>23</v>
      </c>
      <c r="BD38" s="76">
        <f t="shared" si="234"/>
        <v>35</v>
      </c>
      <c r="BE38" s="76">
        <f t="shared" si="234"/>
        <v>34</v>
      </c>
      <c r="BF38" s="76">
        <f t="shared" si="234"/>
        <v>26</v>
      </c>
      <c r="BG38" s="76">
        <f t="shared" si="234"/>
        <v>23</v>
      </c>
      <c r="BH38" s="76">
        <f t="shared" si="234"/>
        <v>25</v>
      </c>
      <c r="BI38" s="76">
        <f t="shared" si="234"/>
        <v>20</v>
      </c>
      <c r="BJ38" s="76">
        <f t="shared" si="234"/>
        <v>25</v>
      </c>
      <c r="BK38" s="76">
        <f t="shared" si="234"/>
        <v>16</v>
      </c>
      <c r="BL38" s="76">
        <f t="shared" si="234"/>
        <v>18</v>
      </c>
      <c r="BM38" s="76">
        <f t="shared" si="234"/>
        <v>16</v>
      </c>
      <c r="BN38" s="76">
        <f t="shared" si="234"/>
        <v>20</v>
      </c>
      <c r="BO38" s="76">
        <f t="shared" si="234"/>
        <v>20</v>
      </c>
      <c r="BP38" s="76">
        <f t="shared" si="234"/>
        <v>11</v>
      </c>
      <c r="BQ38" s="76">
        <f t="shared" si="234"/>
        <v>15</v>
      </c>
      <c r="BR38" s="76">
        <f t="shared" ref="BR38:CC38" si="235">BR36-BQ36</f>
        <v>16</v>
      </c>
      <c r="BS38" s="76">
        <f t="shared" si="235"/>
        <v>9</v>
      </c>
      <c r="BT38" s="76">
        <f t="shared" si="235"/>
        <v>12</v>
      </c>
      <c r="BU38" s="76">
        <f t="shared" si="235"/>
        <v>9</v>
      </c>
      <c r="BV38" s="76">
        <f t="shared" si="235"/>
        <v>9</v>
      </c>
      <c r="BW38" s="76">
        <f t="shared" si="235"/>
        <v>19</v>
      </c>
      <c r="BX38" s="76">
        <f t="shared" si="235"/>
        <v>12</v>
      </c>
      <c r="BY38" s="76">
        <f t="shared" si="235"/>
        <v>9</v>
      </c>
      <c r="BZ38" s="76">
        <f t="shared" si="235"/>
        <v>6</v>
      </c>
      <c r="CA38" s="76">
        <f t="shared" si="235"/>
        <v>13</v>
      </c>
      <c r="CB38" s="76">
        <f t="shared" si="235"/>
        <v>15</v>
      </c>
      <c r="CC38" s="76">
        <f t="shared" si="235"/>
        <v>13</v>
      </c>
      <c r="CD38" s="76">
        <f t="shared" ref="CD38:CV38" si="236">CD36-CC36</f>
        <v>16</v>
      </c>
      <c r="CE38" s="76">
        <f t="shared" si="236"/>
        <v>16</v>
      </c>
      <c r="CF38" s="76">
        <f t="shared" si="236"/>
        <v>-1263</v>
      </c>
      <c r="CG38" s="76">
        <f t="shared" si="236"/>
        <v>0</v>
      </c>
      <c r="CH38" s="76">
        <f t="shared" si="236"/>
        <v>0</v>
      </c>
      <c r="CI38" s="76">
        <f t="shared" si="236"/>
        <v>0</v>
      </c>
      <c r="CJ38" s="76">
        <f t="shared" si="236"/>
        <v>0</v>
      </c>
      <c r="CK38" s="76">
        <f t="shared" si="236"/>
        <v>0</v>
      </c>
      <c r="CL38" s="76">
        <f t="shared" si="236"/>
        <v>0</v>
      </c>
      <c r="CM38" s="76">
        <f t="shared" si="236"/>
        <v>0</v>
      </c>
      <c r="CN38" s="76">
        <f t="shared" si="236"/>
        <v>0</v>
      </c>
      <c r="CO38" s="76">
        <f t="shared" si="236"/>
        <v>0</v>
      </c>
      <c r="CP38" s="76">
        <f t="shared" si="236"/>
        <v>0</v>
      </c>
      <c r="CQ38" s="76">
        <f t="shared" si="236"/>
        <v>0</v>
      </c>
      <c r="CR38" s="76">
        <f t="shared" si="236"/>
        <v>0</v>
      </c>
      <c r="CS38" s="76">
        <f t="shared" si="236"/>
        <v>0</v>
      </c>
      <c r="CT38" s="76">
        <f t="shared" si="236"/>
        <v>0</v>
      </c>
      <c r="CU38" s="76">
        <f t="shared" si="236"/>
        <v>0</v>
      </c>
      <c r="CV38" s="76">
        <f t="shared" si="236"/>
        <v>0</v>
      </c>
    </row>
    <row r="41" spans="2:100">
      <c r="G41" s="39"/>
      <c r="H41" s="39"/>
      <c r="I41" s="39"/>
      <c r="J41" s="39"/>
      <c r="K41" s="39"/>
    </row>
  </sheetData>
  <mergeCells count="22">
    <mergeCell ref="DS2:DY2"/>
    <mergeCell ref="DZ2:EF2"/>
    <mergeCell ref="EG2:EM2"/>
    <mergeCell ref="EN2:ET2"/>
    <mergeCell ref="EU2:FA2"/>
    <mergeCell ref="DL2:DR2"/>
    <mergeCell ref="AM2:AS2"/>
    <mergeCell ref="AF2:AL2"/>
    <mergeCell ref="Y2:AE2"/>
    <mergeCell ref="R2:X2"/>
    <mergeCell ref="CC2:CI2"/>
    <mergeCell ref="CJ2:CP2"/>
    <mergeCell ref="CQ2:CW2"/>
    <mergeCell ref="CX2:DD2"/>
    <mergeCell ref="DE2:DK2"/>
    <mergeCell ref="K2:Q2"/>
    <mergeCell ref="D2:J2"/>
    <mergeCell ref="BV2:CB2"/>
    <mergeCell ref="BO2:BU2"/>
    <mergeCell ref="BH2:BN2"/>
    <mergeCell ref="BA2:BG2"/>
    <mergeCell ref="AT2:AZ2"/>
  </mergeCells>
  <phoneticPr fontId="15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3120-8753-6A4D-B047-2C4701369A20}">
  <dimension ref="A1:W315"/>
  <sheetViews>
    <sheetView zoomScale="116" workbookViewId="0">
      <pane xSplit="2" ySplit="2" topLeftCell="C74" activePane="bottomRight" state="frozen"/>
      <selection pane="topRight" activeCell="C1" sqref="C1"/>
      <selection pane="bottomLeft" activeCell="A3" sqref="A3"/>
      <selection pane="bottomRight" activeCell="M87" sqref="M87"/>
    </sheetView>
  </sheetViews>
  <sheetFormatPr baseColWidth="10" defaultRowHeight="16"/>
  <cols>
    <col min="1" max="1" width="11.83203125" style="1" customWidth="1"/>
    <col min="2" max="2" width="4.5" style="1" bestFit="1" customWidth="1"/>
    <col min="3" max="16" width="11.5" customWidth="1"/>
  </cols>
  <sheetData>
    <row r="1" spans="1:16" ht="17" thickBot="1">
      <c r="A1" s="88" t="s">
        <v>11</v>
      </c>
      <c r="B1" s="89"/>
      <c r="C1" s="83" t="s">
        <v>0</v>
      </c>
      <c r="D1" s="84"/>
      <c r="E1" s="83" t="s">
        <v>2</v>
      </c>
      <c r="F1" s="84"/>
      <c r="G1" s="83" t="s">
        <v>1</v>
      </c>
      <c r="H1" s="84"/>
      <c r="I1" s="83" t="s">
        <v>3</v>
      </c>
      <c r="J1" s="84"/>
      <c r="K1" s="83" t="s">
        <v>4</v>
      </c>
      <c r="L1" s="84"/>
      <c r="M1" s="83" t="s">
        <v>5</v>
      </c>
      <c r="N1" s="85"/>
      <c r="O1" s="86" t="s">
        <v>6</v>
      </c>
      <c r="P1" s="87"/>
    </row>
    <row r="2" spans="1:16" ht="18" thickBot="1">
      <c r="A2" s="23" t="s">
        <v>7</v>
      </c>
      <c r="B2" s="23" t="s">
        <v>8</v>
      </c>
      <c r="C2" s="22" t="s">
        <v>9</v>
      </c>
      <c r="D2" s="22" t="s">
        <v>10</v>
      </c>
      <c r="E2" s="22" t="s">
        <v>9</v>
      </c>
      <c r="F2" s="22" t="s">
        <v>10</v>
      </c>
      <c r="G2" s="22" t="s">
        <v>9</v>
      </c>
      <c r="H2" s="22" t="s">
        <v>10</v>
      </c>
      <c r="I2" s="22" t="s">
        <v>9</v>
      </c>
      <c r="J2" s="22" t="s">
        <v>10</v>
      </c>
      <c r="K2" s="22" t="s">
        <v>9</v>
      </c>
      <c r="L2" s="22" t="s">
        <v>10</v>
      </c>
      <c r="M2" s="22" t="s">
        <v>9</v>
      </c>
      <c r="N2" s="22" t="s">
        <v>10</v>
      </c>
      <c r="O2" s="24" t="s">
        <v>9</v>
      </c>
      <c r="P2" s="24" t="s">
        <v>10</v>
      </c>
    </row>
    <row r="3" spans="1:16" ht="17" thickBot="1">
      <c r="A3" s="8">
        <v>43887</v>
      </c>
      <c r="B3" s="18">
        <v>1</v>
      </c>
      <c r="C3" s="19">
        <v>0</v>
      </c>
      <c r="D3" s="20">
        <v>0</v>
      </c>
      <c r="E3" s="21">
        <v>0</v>
      </c>
      <c r="F3" s="20">
        <v>0</v>
      </c>
      <c r="G3" s="21">
        <v>0</v>
      </c>
      <c r="H3" s="20">
        <v>0</v>
      </c>
      <c r="I3" s="21">
        <v>0</v>
      </c>
      <c r="J3" s="20">
        <v>0</v>
      </c>
      <c r="K3" s="21">
        <v>0</v>
      </c>
      <c r="L3" s="20">
        <v>0</v>
      </c>
      <c r="M3" s="21">
        <v>0</v>
      </c>
      <c r="N3" s="20">
        <v>0</v>
      </c>
      <c r="O3" s="21">
        <v>0</v>
      </c>
      <c r="P3" s="20">
        <v>0</v>
      </c>
    </row>
    <row r="4" spans="1:16" ht="17" thickBot="1">
      <c r="A4" s="8">
        <v>43888</v>
      </c>
      <c r="B4" s="18">
        <v>2</v>
      </c>
      <c r="C4" s="5">
        <v>0</v>
      </c>
      <c r="D4" s="6">
        <v>0</v>
      </c>
      <c r="E4" s="7">
        <v>0</v>
      </c>
      <c r="F4" s="6">
        <v>0</v>
      </c>
      <c r="G4" s="7">
        <v>0</v>
      </c>
      <c r="H4" s="6">
        <v>0</v>
      </c>
      <c r="I4" s="7">
        <v>0</v>
      </c>
      <c r="J4" s="6">
        <v>0</v>
      </c>
      <c r="K4" s="7">
        <v>0</v>
      </c>
      <c r="L4" s="6">
        <v>0</v>
      </c>
      <c r="M4" s="7">
        <v>0</v>
      </c>
      <c r="N4" s="6">
        <v>0</v>
      </c>
      <c r="O4" s="7">
        <v>0</v>
      </c>
      <c r="P4" s="6">
        <v>0</v>
      </c>
    </row>
    <row r="5" spans="1:16" ht="17" thickBot="1">
      <c r="A5" s="8">
        <v>43889</v>
      </c>
      <c r="B5" s="18">
        <v>3</v>
      </c>
      <c r="C5" s="5">
        <v>0</v>
      </c>
      <c r="D5" s="6">
        <v>0</v>
      </c>
      <c r="E5" s="7">
        <v>0</v>
      </c>
      <c r="F5" s="6">
        <v>0</v>
      </c>
      <c r="G5" s="7">
        <v>0</v>
      </c>
      <c r="H5" s="6">
        <v>0</v>
      </c>
      <c r="I5" s="7">
        <v>0</v>
      </c>
      <c r="J5" s="6">
        <v>0</v>
      </c>
      <c r="K5" s="7">
        <v>0</v>
      </c>
      <c r="L5" s="6">
        <v>0</v>
      </c>
      <c r="M5" s="7">
        <v>0</v>
      </c>
      <c r="N5" s="6">
        <v>0</v>
      </c>
      <c r="O5" s="7">
        <v>0</v>
      </c>
      <c r="P5" s="6">
        <v>0</v>
      </c>
    </row>
    <row r="6" spans="1:16" ht="17" thickBot="1">
      <c r="A6" s="8">
        <v>43890</v>
      </c>
      <c r="B6" s="18">
        <v>4</v>
      </c>
      <c r="C6" s="5">
        <v>0</v>
      </c>
      <c r="D6" s="6">
        <v>0</v>
      </c>
      <c r="E6" s="7">
        <v>0</v>
      </c>
      <c r="F6" s="6">
        <v>0</v>
      </c>
      <c r="G6" s="7">
        <v>0</v>
      </c>
      <c r="H6" s="6">
        <v>0</v>
      </c>
      <c r="I6" s="7">
        <v>0</v>
      </c>
      <c r="J6" s="6">
        <v>0</v>
      </c>
      <c r="K6" s="7">
        <v>0</v>
      </c>
      <c r="L6" s="6">
        <v>0</v>
      </c>
      <c r="M6" s="7">
        <v>0</v>
      </c>
      <c r="N6" s="6">
        <v>0</v>
      </c>
      <c r="O6" s="7">
        <v>0</v>
      </c>
      <c r="P6" s="6">
        <v>0</v>
      </c>
    </row>
    <row r="7" spans="1:16" ht="17" thickBot="1">
      <c r="A7" s="8">
        <v>43891</v>
      </c>
      <c r="B7" s="18">
        <v>5</v>
      </c>
      <c r="C7" s="5">
        <v>0</v>
      </c>
      <c r="D7" s="6">
        <v>0</v>
      </c>
      <c r="E7" s="7">
        <v>0</v>
      </c>
      <c r="F7" s="6">
        <v>0</v>
      </c>
      <c r="G7" s="7">
        <v>0</v>
      </c>
      <c r="H7" s="6">
        <v>0</v>
      </c>
      <c r="I7" s="7">
        <v>0</v>
      </c>
      <c r="J7" s="6">
        <v>0</v>
      </c>
      <c r="K7" s="7">
        <v>0</v>
      </c>
      <c r="L7" s="6">
        <v>0</v>
      </c>
      <c r="M7" s="7">
        <v>0</v>
      </c>
      <c r="N7" s="6">
        <v>0</v>
      </c>
      <c r="O7" s="7">
        <v>0</v>
      </c>
      <c r="P7" s="6">
        <v>0</v>
      </c>
    </row>
    <row r="8" spans="1:16" ht="17" thickBot="1">
      <c r="A8" s="8">
        <v>43892</v>
      </c>
      <c r="B8" s="18">
        <v>6</v>
      </c>
      <c r="C8" s="5">
        <v>2</v>
      </c>
      <c r="D8" s="6">
        <v>0</v>
      </c>
      <c r="E8" s="7">
        <v>0</v>
      </c>
      <c r="F8" s="6">
        <v>0</v>
      </c>
      <c r="G8" s="7">
        <v>0</v>
      </c>
      <c r="H8" s="6">
        <v>0</v>
      </c>
      <c r="I8" s="7">
        <v>0</v>
      </c>
      <c r="J8" s="6">
        <v>0</v>
      </c>
      <c r="K8" s="7">
        <v>0</v>
      </c>
      <c r="L8" s="6">
        <v>0</v>
      </c>
      <c r="M8" s="7">
        <v>0</v>
      </c>
      <c r="N8" s="6">
        <v>0</v>
      </c>
      <c r="O8" s="7">
        <v>0</v>
      </c>
      <c r="P8" s="6">
        <v>0</v>
      </c>
    </row>
    <row r="9" spans="1:16" ht="17" thickBot="1">
      <c r="A9" s="8">
        <v>43893</v>
      </c>
      <c r="B9" s="18">
        <v>7</v>
      </c>
      <c r="C9" s="5">
        <v>2</v>
      </c>
      <c r="D9" s="6">
        <v>0</v>
      </c>
      <c r="E9" s="7">
        <v>1</v>
      </c>
      <c r="F9" s="6">
        <v>0</v>
      </c>
      <c r="G9" s="7">
        <v>1</v>
      </c>
      <c r="H9" s="6">
        <v>0</v>
      </c>
      <c r="I9" s="7">
        <v>0</v>
      </c>
      <c r="J9" s="6">
        <v>0</v>
      </c>
      <c r="K9" s="7">
        <v>0</v>
      </c>
      <c r="L9" s="6">
        <v>0</v>
      </c>
      <c r="M9" s="7">
        <v>0</v>
      </c>
      <c r="N9" s="6">
        <v>0</v>
      </c>
      <c r="O9" s="7">
        <v>0</v>
      </c>
      <c r="P9" s="6">
        <v>0</v>
      </c>
    </row>
    <row r="10" spans="1:16" ht="17" thickBot="1">
      <c r="A10" s="8">
        <v>43894</v>
      </c>
      <c r="B10" s="18">
        <v>8</v>
      </c>
      <c r="C10" s="5">
        <v>3</v>
      </c>
      <c r="D10" s="6">
        <v>0</v>
      </c>
      <c r="E10" s="7">
        <v>1</v>
      </c>
      <c r="F10" s="6">
        <v>0</v>
      </c>
      <c r="G10" s="7">
        <v>2</v>
      </c>
      <c r="H10" s="6">
        <v>0</v>
      </c>
      <c r="I10" s="7">
        <v>0</v>
      </c>
      <c r="J10" s="6">
        <v>0</v>
      </c>
      <c r="K10" s="7">
        <v>0</v>
      </c>
      <c r="L10" s="6">
        <v>0</v>
      </c>
      <c r="M10" s="7">
        <v>0</v>
      </c>
      <c r="N10" s="6">
        <v>0</v>
      </c>
      <c r="O10" s="7">
        <v>0</v>
      </c>
      <c r="P10" s="6">
        <v>0</v>
      </c>
    </row>
    <row r="11" spans="1:16" ht="17" thickBot="1">
      <c r="A11" s="8">
        <v>43895</v>
      </c>
      <c r="B11" s="18">
        <v>9</v>
      </c>
      <c r="C11" s="5">
        <v>5</v>
      </c>
      <c r="D11" s="6">
        <v>0</v>
      </c>
      <c r="E11" s="7">
        <v>1</v>
      </c>
      <c r="F11" s="6">
        <v>0</v>
      </c>
      <c r="G11" s="7">
        <v>3</v>
      </c>
      <c r="H11" s="6">
        <v>0</v>
      </c>
      <c r="I11" s="7">
        <v>0</v>
      </c>
      <c r="J11" s="6">
        <v>0</v>
      </c>
      <c r="K11" s="7">
        <v>0</v>
      </c>
      <c r="L11" s="6">
        <v>0</v>
      </c>
      <c r="M11" s="7">
        <v>0</v>
      </c>
      <c r="N11" s="6">
        <v>0</v>
      </c>
      <c r="O11" s="7">
        <v>0</v>
      </c>
      <c r="P11" s="6">
        <v>0</v>
      </c>
    </row>
    <row r="12" spans="1:16" ht="17" thickBot="1">
      <c r="A12" s="8">
        <v>43896</v>
      </c>
      <c r="B12" s="18">
        <v>10</v>
      </c>
      <c r="C12" s="5">
        <v>8</v>
      </c>
      <c r="D12" s="6">
        <v>0</v>
      </c>
      <c r="E12" s="7">
        <v>1</v>
      </c>
      <c r="F12" s="6">
        <v>0</v>
      </c>
      <c r="G12" s="7">
        <v>4</v>
      </c>
      <c r="H12" s="6">
        <v>0</v>
      </c>
      <c r="I12" s="7">
        <v>0</v>
      </c>
      <c r="J12" s="6">
        <v>0</v>
      </c>
      <c r="K12" s="7">
        <v>0</v>
      </c>
      <c r="L12" s="6">
        <v>0</v>
      </c>
      <c r="M12" s="7">
        <v>0</v>
      </c>
      <c r="N12" s="6">
        <v>0</v>
      </c>
      <c r="O12" s="7">
        <v>0</v>
      </c>
      <c r="P12" s="6">
        <v>0</v>
      </c>
    </row>
    <row r="13" spans="1:16" ht="17" thickBot="1">
      <c r="A13" s="8">
        <v>43897</v>
      </c>
      <c r="B13" s="18">
        <v>11</v>
      </c>
      <c r="C13" s="5">
        <v>15</v>
      </c>
      <c r="D13" s="6">
        <v>0</v>
      </c>
      <c r="E13" s="7">
        <v>1</v>
      </c>
      <c r="F13" s="6">
        <v>0</v>
      </c>
      <c r="G13" s="7">
        <v>5</v>
      </c>
      <c r="H13" s="6">
        <v>0</v>
      </c>
      <c r="I13" s="7">
        <v>0</v>
      </c>
      <c r="J13" s="6">
        <v>0</v>
      </c>
      <c r="K13" s="7">
        <v>0</v>
      </c>
      <c r="L13" s="6">
        <v>0</v>
      </c>
      <c r="M13" s="7">
        <v>0</v>
      </c>
      <c r="N13" s="6">
        <v>0</v>
      </c>
      <c r="O13" s="7">
        <v>0</v>
      </c>
      <c r="P13" s="6">
        <v>0</v>
      </c>
    </row>
    <row r="14" spans="1:16" ht="17" thickBot="1">
      <c r="A14" s="8">
        <v>43898</v>
      </c>
      <c r="B14" s="18">
        <v>12</v>
      </c>
      <c r="C14" s="5">
        <v>22</v>
      </c>
      <c r="D14" s="6">
        <v>0</v>
      </c>
      <c r="E14" s="7">
        <v>1</v>
      </c>
      <c r="F14" s="6">
        <v>0</v>
      </c>
      <c r="G14" s="7">
        <v>6</v>
      </c>
      <c r="H14" s="6">
        <v>0</v>
      </c>
      <c r="I14" s="7">
        <v>0</v>
      </c>
      <c r="J14" s="6">
        <v>0</v>
      </c>
      <c r="K14" s="7">
        <v>1</v>
      </c>
      <c r="L14" s="6">
        <v>0</v>
      </c>
      <c r="M14" s="7">
        <v>0</v>
      </c>
      <c r="N14" s="6">
        <v>0</v>
      </c>
      <c r="O14" s="7">
        <v>0</v>
      </c>
      <c r="P14" s="6">
        <v>0</v>
      </c>
    </row>
    <row r="15" spans="1:16" ht="17" thickBot="1">
      <c r="A15" s="8">
        <v>43899</v>
      </c>
      <c r="B15" s="18">
        <v>13</v>
      </c>
      <c r="C15" s="5">
        <v>27</v>
      </c>
      <c r="D15" s="6">
        <v>0</v>
      </c>
      <c r="E15" s="7">
        <v>1</v>
      </c>
      <c r="F15" s="6">
        <v>0</v>
      </c>
      <c r="G15" s="7">
        <v>9</v>
      </c>
      <c r="H15" s="6">
        <v>0</v>
      </c>
      <c r="I15" s="7">
        <v>0</v>
      </c>
      <c r="J15" s="6">
        <v>0</v>
      </c>
      <c r="K15" s="7">
        <v>2</v>
      </c>
      <c r="L15" s="6">
        <v>0</v>
      </c>
      <c r="M15" s="7">
        <v>0</v>
      </c>
      <c r="N15" s="6">
        <v>0</v>
      </c>
      <c r="O15" s="7">
        <v>0</v>
      </c>
      <c r="P15" s="6">
        <v>0</v>
      </c>
    </row>
    <row r="16" spans="1:16" ht="17" thickBot="1">
      <c r="A16" s="8">
        <v>43900</v>
      </c>
      <c r="B16" s="18">
        <v>14</v>
      </c>
      <c r="C16" s="5">
        <v>27</v>
      </c>
      <c r="D16" s="6">
        <v>0</v>
      </c>
      <c r="E16" s="7">
        <v>2</v>
      </c>
      <c r="F16" s="6">
        <v>0</v>
      </c>
      <c r="G16" s="7">
        <v>10</v>
      </c>
      <c r="H16" s="6">
        <v>0</v>
      </c>
      <c r="I16" s="7">
        <v>0</v>
      </c>
      <c r="J16" s="6">
        <v>0</v>
      </c>
      <c r="K16" s="7">
        <v>2</v>
      </c>
      <c r="L16" s="6">
        <v>0</v>
      </c>
      <c r="M16" s="7">
        <v>0</v>
      </c>
      <c r="N16" s="6">
        <v>0</v>
      </c>
      <c r="O16" s="7">
        <v>0</v>
      </c>
      <c r="P16" s="6">
        <v>0</v>
      </c>
    </row>
    <row r="17" spans="1:16" ht="17" thickBot="1">
      <c r="A17" s="8">
        <v>43901</v>
      </c>
      <c r="B17" s="18">
        <v>15</v>
      </c>
      <c r="C17" s="5">
        <v>36</v>
      </c>
      <c r="D17" s="6">
        <v>0</v>
      </c>
      <c r="E17" s="7">
        <v>3</v>
      </c>
      <c r="F17" s="6">
        <v>0</v>
      </c>
      <c r="G17" s="7">
        <v>17</v>
      </c>
      <c r="H17" s="6">
        <v>0</v>
      </c>
      <c r="I17" s="7">
        <v>0</v>
      </c>
      <c r="J17" s="6">
        <v>0</v>
      </c>
      <c r="K17" s="7">
        <v>3</v>
      </c>
      <c r="L17" s="6">
        <v>0</v>
      </c>
      <c r="M17" s="7">
        <v>0</v>
      </c>
      <c r="N17" s="6">
        <v>0</v>
      </c>
      <c r="O17" s="7">
        <v>0</v>
      </c>
      <c r="P17" s="6">
        <v>0</v>
      </c>
    </row>
    <row r="18" spans="1:16" ht="17" thickBot="1">
      <c r="A18" s="8">
        <v>43902</v>
      </c>
      <c r="B18" s="18">
        <v>16</v>
      </c>
      <c r="C18" s="5">
        <v>44</v>
      </c>
      <c r="D18" s="6">
        <v>0</v>
      </c>
      <c r="E18" s="7">
        <v>5</v>
      </c>
      <c r="F18" s="6">
        <v>0</v>
      </c>
      <c r="G18" s="7">
        <v>23</v>
      </c>
      <c r="H18" s="6">
        <v>0</v>
      </c>
      <c r="I18" s="7">
        <v>0</v>
      </c>
      <c r="J18" s="6">
        <v>0</v>
      </c>
      <c r="K18" s="7">
        <v>5</v>
      </c>
      <c r="L18" s="6">
        <v>0</v>
      </c>
      <c r="M18" s="7">
        <v>0</v>
      </c>
      <c r="N18" s="6">
        <v>0</v>
      </c>
      <c r="O18" s="7">
        <v>0</v>
      </c>
      <c r="P18" s="6">
        <v>0</v>
      </c>
    </row>
    <row r="19" spans="1:16" ht="17" thickBot="1">
      <c r="A19" s="8">
        <v>43903</v>
      </c>
      <c r="B19" s="18">
        <v>17</v>
      </c>
      <c r="C19" s="5">
        <v>53</v>
      </c>
      <c r="D19" s="6">
        <v>0</v>
      </c>
      <c r="E19" s="7">
        <v>6</v>
      </c>
      <c r="F19" s="6">
        <v>0</v>
      </c>
      <c r="G19" s="7">
        <v>46</v>
      </c>
      <c r="H19" s="6">
        <v>0</v>
      </c>
      <c r="I19" s="7">
        <v>0</v>
      </c>
      <c r="J19" s="6">
        <v>0</v>
      </c>
      <c r="K19" s="7">
        <v>6</v>
      </c>
      <c r="L19" s="6">
        <v>0</v>
      </c>
      <c r="M19" s="7">
        <v>0</v>
      </c>
      <c r="N19" s="6">
        <v>0</v>
      </c>
      <c r="O19" s="7">
        <v>0</v>
      </c>
      <c r="P19" s="6">
        <v>0</v>
      </c>
    </row>
    <row r="20" spans="1:16" ht="17" thickBot="1">
      <c r="A20" s="8">
        <v>43904</v>
      </c>
      <c r="B20" s="18">
        <v>18</v>
      </c>
      <c r="C20" s="5">
        <v>77</v>
      </c>
      <c r="D20" s="6">
        <v>0</v>
      </c>
      <c r="E20" s="7">
        <v>8</v>
      </c>
      <c r="F20" s="6">
        <v>0</v>
      </c>
      <c r="G20" s="7">
        <v>73</v>
      </c>
      <c r="H20" s="6">
        <v>0</v>
      </c>
      <c r="I20" s="7">
        <v>0</v>
      </c>
      <c r="J20" s="6">
        <v>0</v>
      </c>
      <c r="K20" s="7">
        <v>7</v>
      </c>
      <c r="L20" s="6">
        <v>0</v>
      </c>
      <c r="M20" s="7">
        <v>0</v>
      </c>
      <c r="N20" s="6">
        <v>0</v>
      </c>
      <c r="O20" s="7">
        <v>0</v>
      </c>
      <c r="P20" s="6">
        <v>0</v>
      </c>
    </row>
    <row r="21" spans="1:16" ht="17" thickBot="1">
      <c r="A21" s="8">
        <v>43905</v>
      </c>
      <c r="B21" s="18">
        <v>19</v>
      </c>
      <c r="C21" s="5">
        <v>103</v>
      </c>
      <c r="D21" s="6">
        <v>0</v>
      </c>
      <c r="E21" s="7">
        <v>10</v>
      </c>
      <c r="F21" s="6">
        <v>0</v>
      </c>
      <c r="G21" s="7">
        <v>116</v>
      </c>
      <c r="H21" s="6">
        <v>0</v>
      </c>
      <c r="I21" s="7">
        <v>0</v>
      </c>
      <c r="J21" s="6">
        <v>0</v>
      </c>
      <c r="K21" s="7">
        <v>10</v>
      </c>
      <c r="L21" s="6">
        <v>0</v>
      </c>
      <c r="M21" s="7">
        <v>0</v>
      </c>
      <c r="N21" s="6">
        <v>0</v>
      </c>
      <c r="O21" s="7">
        <v>1</v>
      </c>
      <c r="P21" s="6">
        <v>0</v>
      </c>
    </row>
    <row r="22" spans="1:16" ht="17" thickBot="1">
      <c r="A22" s="8">
        <v>43906</v>
      </c>
      <c r="B22" s="18">
        <v>20</v>
      </c>
      <c r="C22" s="5">
        <v>138</v>
      </c>
      <c r="D22" s="6">
        <v>0</v>
      </c>
      <c r="E22" s="7">
        <v>31</v>
      </c>
      <c r="F22" s="6">
        <v>0</v>
      </c>
      <c r="G22" s="7">
        <v>142</v>
      </c>
      <c r="H22" s="6">
        <v>0</v>
      </c>
      <c r="I22" s="7">
        <v>0</v>
      </c>
      <c r="J22" s="6">
        <v>0</v>
      </c>
      <c r="K22" s="7">
        <v>13</v>
      </c>
      <c r="L22" s="6">
        <v>0</v>
      </c>
      <c r="M22" s="7">
        <v>0</v>
      </c>
      <c r="N22" s="6">
        <v>0</v>
      </c>
      <c r="O22" s="7">
        <v>1</v>
      </c>
      <c r="P22" s="6">
        <v>0</v>
      </c>
    </row>
    <row r="23" spans="1:16" ht="17" thickBot="1">
      <c r="A23" s="8">
        <v>43907</v>
      </c>
      <c r="B23" s="18">
        <v>21</v>
      </c>
      <c r="C23" s="5">
        <v>196</v>
      </c>
      <c r="D23" s="6">
        <v>0</v>
      </c>
      <c r="E23" s="7">
        <v>51</v>
      </c>
      <c r="F23" s="6">
        <v>0</v>
      </c>
      <c r="G23" s="7">
        <v>180</v>
      </c>
      <c r="H23" s="6">
        <v>1</v>
      </c>
      <c r="I23" s="7">
        <v>0</v>
      </c>
      <c r="J23" s="6">
        <v>0</v>
      </c>
      <c r="K23" s="7">
        <v>14</v>
      </c>
      <c r="L23" s="6">
        <v>0</v>
      </c>
      <c r="M23" s="7">
        <v>0</v>
      </c>
      <c r="N23" s="6">
        <v>0</v>
      </c>
      <c r="O23" s="7">
        <v>1</v>
      </c>
      <c r="P23" s="6">
        <v>0</v>
      </c>
    </row>
    <row r="24" spans="1:16" ht="17" thickBot="1">
      <c r="A24" s="8">
        <v>43908</v>
      </c>
      <c r="B24" s="18">
        <v>22</v>
      </c>
      <c r="C24" s="5">
        <v>289</v>
      </c>
      <c r="D24" s="6">
        <v>0</v>
      </c>
      <c r="E24" s="7">
        <v>74</v>
      </c>
      <c r="F24" s="6">
        <v>0</v>
      </c>
      <c r="G24" s="7">
        <v>243</v>
      </c>
      <c r="H24" s="6">
        <v>1</v>
      </c>
      <c r="I24" s="7">
        <v>2</v>
      </c>
      <c r="J24" s="6">
        <v>0</v>
      </c>
      <c r="K24" s="7">
        <v>21</v>
      </c>
      <c r="L24" s="6">
        <v>0</v>
      </c>
      <c r="M24" s="7">
        <v>1</v>
      </c>
      <c r="N24" s="6">
        <v>0</v>
      </c>
      <c r="O24" s="7">
        <v>3</v>
      </c>
      <c r="P24" s="6">
        <v>0</v>
      </c>
    </row>
    <row r="25" spans="1:16" ht="17" thickBot="1">
      <c r="A25" s="8">
        <v>43909</v>
      </c>
      <c r="B25" s="18">
        <v>23</v>
      </c>
      <c r="C25" s="5">
        <v>381</v>
      </c>
      <c r="D25" s="6">
        <v>0</v>
      </c>
      <c r="E25" s="7">
        <v>86</v>
      </c>
      <c r="F25" s="6">
        <v>1</v>
      </c>
      <c r="G25" s="7">
        <v>278</v>
      </c>
      <c r="H25" s="6">
        <v>2</v>
      </c>
      <c r="I25" s="7">
        <v>2</v>
      </c>
      <c r="J25" s="6">
        <v>0</v>
      </c>
      <c r="K25" s="7">
        <v>25</v>
      </c>
      <c r="L25" s="6">
        <v>0</v>
      </c>
      <c r="M25" s="7">
        <v>1</v>
      </c>
      <c r="N25" s="6">
        <v>0</v>
      </c>
      <c r="O25" s="7">
        <v>3</v>
      </c>
      <c r="P25" s="6">
        <v>0</v>
      </c>
    </row>
    <row r="26" spans="1:16" ht="17" thickBot="1">
      <c r="A26" s="8">
        <v>43910</v>
      </c>
      <c r="B26" s="18">
        <v>24</v>
      </c>
      <c r="C26" s="5">
        <v>506</v>
      </c>
      <c r="D26" s="6">
        <v>1</v>
      </c>
      <c r="E26" s="7">
        <v>106</v>
      </c>
      <c r="F26" s="6">
        <v>2</v>
      </c>
      <c r="G26" s="7">
        <v>361</v>
      </c>
      <c r="H26" s="6">
        <v>2</v>
      </c>
      <c r="I26" s="7">
        <v>2</v>
      </c>
      <c r="J26" s="6">
        <v>0</v>
      </c>
      <c r="K26" s="7">
        <v>29</v>
      </c>
      <c r="L26" s="6">
        <v>1</v>
      </c>
      <c r="M26" s="7">
        <v>1</v>
      </c>
      <c r="N26" s="6">
        <v>0</v>
      </c>
      <c r="O26" s="7">
        <v>3</v>
      </c>
      <c r="P26" s="6">
        <v>0</v>
      </c>
    </row>
    <row r="27" spans="1:16" ht="17" thickBot="1">
      <c r="A27" s="8">
        <v>43911</v>
      </c>
      <c r="B27" s="18">
        <v>25</v>
      </c>
      <c r="C27" s="5">
        <v>644</v>
      </c>
      <c r="D27" s="6">
        <v>4</v>
      </c>
      <c r="E27" s="7">
        <v>137</v>
      </c>
      <c r="F27" s="6">
        <v>4</v>
      </c>
      <c r="G27" s="7">
        <v>448</v>
      </c>
      <c r="H27" s="6">
        <v>3</v>
      </c>
      <c r="I27" s="7">
        <v>3</v>
      </c>
      <c r="J27" s="6">
        <v>0</v>
      </c>
      <c r="K27" s="7">
        <v>31</v>
      </c>
      <c r="L27" s="6">
        <v>1</v>
      </c>
      <c r="M27" s="7">
        <v>5</v>
      </c>
      <c r="N27" s="6">
        <v>0</v>
      </c>
      <c r="O27" s="7">
        <v>3</v>
      </c>
      <c r="P27" s="6">
        <v>0</v>
      </c>
    </row>
    <row r="28" spans="1:16" ht="17" thickBot="1">
      <c r="A28" s="8">
        <v>43912</v>
      </c>
      <c r="B28" s="18">
        <v>26</v>
      </c>
      <c r="C28" s="5">
        <v>825</v>
      </c>
      <c r="D28" s="6">
        <v>5</v>
      </c>
      <c r="E28" s="7">
        <v>180</v>
      </c>
      <c r="F28" s="6">
        <v>4</v>
      </c>
      <c r="G28" s="7">
        <v>534</v>
      </c>
      <c r="H28" s="6">
        <v>4</v>
      </c>
      <c r="I28" s="7">
        <v>5</v>
      </c>
      <c r="J28" s="6">
        <v>0</v>
      </c>
      <c r="K28" s="7">
        <v>35</v>
      </c>
      <c r="L28" s="6">
        <v>1</v>
      </c>
      <c r="M28" s="7">
        <v>7</v>
      </c>
      <c r="N28" s="6">
        <v>0</v>
      </c>
      <c r="O28" s="7">
        <v>4</v>
      </c>
      <c r="P28" s="6">
        <v>0</v>
      </c>
    </row>
    <row r="29" spans="1:16" ht="17" thickBot="1">
      <c r="A29" s="8">
        <v>43913</v>
      </c>
      <c r="B29" s="18">
        <v>27</v>
      </c>
      <c r="C29" s="5">
        <v>1007</v>
      </c>
      <c r="D29" s="6">
        <v>9</v>
      </c>
      <c r="E29" s="7">
        <v>238</v>
      </c>
      <c r="F29" s="6">
        <v>5</v>
      </c>
      <c r="G29" s="7">
        <v>737</v>
      </c>
      <c r="H29" s="6">
        <v>8</v>
      </c>
      <c r="I29" s="7">
        <v>5</v>
      </c>
      <c r="J29" s="6">
        <v>0</v>
      </c>
      <c r="K29" s="7">
        <v>42</v>
      </c>
      <c r="L29" s="6">
        <v>1</v>
      </c>
      <c r="M29" s="7">
        <v>9</v>
      </c>
      <c r="N29" s="6">
        <v>0</v>
      </c>
      <c r="O29" s="7">
        <v>11</v>
      </c>
      <c r="P29" s="6">
        <v>0</v>
      </c>
    </row>
    <row r="30" spans="1:16" ht="17" thickBot="1">
      <c r="A30" s="8">
        <v>43914</v>
      </c>
      <c r="B30" s="18">
        <v>28</v>
      </c>
      <c r="C30" s="5">
        <v>1130</v>
      </c>
      <c r="D30" s="6">
        <v>14</v>
      </c>
      <c r="E30" s="7">
        <v>293</v>
      </c>
      <c r="F30" s="6">
        <v>6</v>
      </c>
      <c r="G30" s="7">
        <v>852</v>
      </c>
      <c r="H30" s="6">
        <v>12</v>
      </c>
      <c r="I30" s="7">
        <v>6</v>
      </c>
      <c r="J30" s="6">
        <v>0</v>
      </c>
      <c r="K30" s="7">
        <v>46</v>
      </c>
      <c r="L30" s="6">
        <v>1</v>
      </c>
      <c r="M30" s="7">
        <v>12</v>
      </c>
      <c r="N30" s="6">
        <v>0</v>
      </c>
      <c r="O30" s="7">
        <v>12</v>
      </c>
      <c r="P30" s="6">
        <v>0</v>
      </c>
    </row>
    <row r="31" spans="1:16" ht="17" thickBot="1">
      <c r="A31" s="8">
        <v>43915</v>
      </c>
      <c r="B31" s="18">
        <v>29</v>
      </c>
      <c r="C31" s="5">
        <v>1517</v>
      </c>
      <c r="D31" s="6">
        <v>20</v>
      </c>
      <c r="E31" s="7">
        <v>365</v>
      </c>
      <c r="F31" s="6">
        <v>10</v>
      </c>
      <c r="G31" s="7">
        <v>992</v>
      </c>
      <c r="H31" s="6">
        <v>12</v>
      </c>
      <c r="I31" s="7">
        <v>12</v>
      </c>
      <c r="J31" s="6">
        <v>0</v>
      </c>
      <c r="K31" s="7">
        <v>62</v>
      </c>
      <c r="L31" s="6">
        <v>1</v>
      </c>
      <c r="M31" s="7">
        <v>16</v>
      </c>
      <c r="N31" s="6">
        <v>0</v>
      </c>
      <c r="O31" s="7">
        <v>17</v>
      </c>
      <c r="P31" s="6">
        <v>0</v>
      </c>
    </row>
    <row r="32" spans="1:16" ht="17" thickBot="1">
      <c r="A32" s="8">
        <v>43916</v>
      </c>
      <c r="B32" s="18">
        <v>30</v>
      </c>
      <c r="C32" s="5">
        <v>1858</v>
      </c>
      <c r="D32" s="6">
        <v>28</v>
      </c>
      <c r="E32" s="7">
        <v>435</v>
      </c>
      <c r="F32" s="6">
        <v>13</v>
      </c>
      <c r="G32" s="7">
        <v>1082</v>
      </c>
      <c r="H32" s="6">
        <v>18</v>
      </c>
      <c r="I32" s="7">
        <v>20</v>
      </c>
      <c r="J32" s="6">
        <v>0</v>
      </c>
      <c r="K32" s="7">
        <v>89</v>
      </c>
      <c r="L32" s="6">
        <v>1</v>
      </c>
      <c r="M32" s="7">
        <v>15</v>
      </c>
      <c r="N32" s="6">
        <v>0</v>
      </c>
      <c r="O32" s="7">
        <v>24</v>
      </c>
      <c r="P32" s="6">
        <v>0</v>
      </c>
    </row>
    <row r="33" spans="1:16" ht="17" thickBot="1">
      <c r="A33" s="8">
        <v>43917</v>
      </c>
      <c r="B33" s="18">
        <v>31</v>
      </c>
      <c r="C33" s="5">
        <v>2443</v>
      </c>
      <c r="D33" s="6">
        <v>33</v>
      </c>
      <c r="E33" s="7">
        <v>520</v>
      </c>
      <c r="F33" s="6">
        <v>18</v>
      </c>
      <c r="G33" s="7">
        <v>1110</v>
      </c>
      <c r="H33" s="6">
        <v>24</v>
      </c>
      <c r="I33" s="7">
        <v>30</v>
      </c>
      <c r="J33" s="6">
        <v>0</v>
      </c>
      <c r="K33" s="7">
        <v>99</v>
      </c>
      <c r="L33" s="6">
        <v>1</v>
      </c>
      <c r="M33" s="7">
        <v>21</v>
      </c>
      <c r="N33" s="6">
        <v>0</v>
      </c>
      <c r="O33" s="7">
        <v>24</v>
      </c>
      <c r="P33" s="6">
        <v>0</v>
      </c>
    </row>
    <row r="34" spans="1:16" ht="17" thickBot="1">
      <c r="A34" s="8">
        <v>43918</v>
      </c>
      <c r="B34" s="18">
        <v>32</v>
      </c>
      <c r="C34" s="5">
        <v>3035</v>
      </c>
      <c r="D34" s="6">
        <v>44</v>
      </c>
      <c r="E34" s="7">
        <v>647</v>
      </c>
      <c r="F34" s="6">
        <v>28</v>
      </c>
      <c r="G34" s="7">
        <v>1287</v>
      </c>
      <c r="H34" s="6">
        <v>27</v>
      </c>
      <c r="I34" s="7">
        <v>34</v>
      </c>
      <c r="J34" s="6">
        <v>0</v>
      </c>
      <c r="K34" s="7">
        <v>106</v>
      </c>
      <c r="L34" s="6">
        <v>1</v>
      </c>
      <c r="M34" s="7">
        <v>31</v>
      </c>
      <c r="N34" s="6">
        <v>0</v>
      </c>
      <c r="O34" s="7">
        <v>30</v>
      </c>
      <c r="P34" s="6">
        <v>0</v>
      </c>
    </row>
    <row r="35" spans="1:16" ht="17" thickBot="1">
      <c r="A35" s="8">
        <v>43919</v>
      </c>
      <c r="B35" s="18">
        <v>33</v>
      </c>
      <c r="C35" s="5">
        <v>3550</v>
      </c>
      <c r="D35" s="6">
        <v>61</v>
      </c>
      <c r="E35" s="7">
        <v>709</v>
      </c>
      <c r="F35" s="6">
        <v>28</v>
      </c>
      <c r="G35" s="7">
        <v>1478</v>
      </c>
      <c r="H35" s="6">
        <v>28</v>
      </c>
      <c r="I35" s="7">
        <v>41</v>
      </c>
      <c r="J35" s="6">
        <v>0</v>
      </c>
      <c r="K35" s="7">
        <v>108</v>
      </c>
      <c r="L35" s="6">
        <v>2</v>
      </c>
      <c r="M35" s="7">
        <v>43</v>
      </c>
      <c r="N35" s="6">
        <v>0</v>
      </c>
      <c r="O35" s="7">
        <v>33</v>
      </c>
      <c r="P35" s="6">
        <v>0</v>
      </c>
    </row>
    <row r="36" spans="1:16" ht="17" thickBot="1">
      <c r="A36" s="8">
        <v>43920</v>
      </c>
      <c r="B36" s="18">
        <v>34</v>
      </c>
      <c r="C36" s="5">
        <v>3801</v>
      </c>
      <c r="D36" s="6">
        <v>74</v>
      </c>
      <c r="E36" s="7">
        <v>784</v>
      </c>
      <c r="F36" s="6">
        <v>34</v>
      </c>
      <c r="G36" s="7">
        <v>1577</v>
      </c>
      <c r="H36" s="6">
        <v>30</v>
      </c>
      <c r="I36" s="7">
        <v>45</v>
      </c>
      <c r="J36" s="6">
        <v>0</v>
      </c>
      <c r="K36" s="7">
        <v>116</v>
      </c>
      <c r="L36" s="6">
        <v>2</v>
      </c>
      <c r="M36" s="7">
        <v>44</v>
      </c>
      <c r="N36" s="6">
        <v>0</v>
      </c>
      <c r="O36" s="7">
        <v>41</v>
      </c>
      <c r="P36" s="6">
        <v>0</v>
      </c>
    </row>
    <row r="37" spans="1:16" ht="17" thickBot="1">
      <c r="A37" s="8">
        <v>43921</v>
      </c>
      <c r="B37" s="18">
        <v>35</v>
      </c>
      <c r="C37" s="5">
        <v>4452</v>
      </c>
      <c r="D37" s="6">
        <v>83</v>
      </c>
      <c r="E37" s="7">
        <v>911</v>
      </c>
      <c r="F37" s="6">
        <v>40</v>
      </c>
      <c r="G37" s="7">
        <v>1799</v>
      </c>
      <c r="H37" s="6">
        <v>35</v>
      </c>
      <c r="I37" s="7">
        <v>50</v>
      </c>
      <c r="J37" s="6">
        <v>0</v>
      </c>
      <c r="K37" s="7">
        <v>137</v>
      </c>
      <c r="L37" s="6">
        <v>2</v>
      </c>
      <c r="M37" s="7">
        <v>46</v>
      </c>
      <c r="N37" s="6">
        <v>0</v>
      </c>
      <c r="O37" s="7">
        <v>48</v>
      </c>
      <c r="P37" s="6">
        <v>0</v>
      </c>
    </row>
    <row r="38" spans="1:16" ht="17" thickBot="1">
      <c r="A38" s="8">
        <v>43922</v>
      </c>
      <c r="B38" s="18">
        <v>36</v>
      </c>
      <c r="C38" s="5">
        <v>4910</v>
      </c>
      <c r="D38" s="6">
        <v>95</v>
      </c>
      <c r="E38" s="7">
        <v>1043</v>
      </c>
      <c r="F38" s="6">
        <v>52</v>
      </c>
      <c r="G38" s="7">
        <v>1998</v>
      </c>
      <c r="H38" s="6">
        <v>38</v>
      </c>
      <c r="I38" s="7">
        <v>54</v>
      </c>
      <c r="J38" s="6">
        <v>0</v>
      </c>
      <c r="K38" s="7">
        <v>146</v>
      </c>
      <c r="L38" s="6">
        <v>2</v>
      </c>
      <c r="M38" s="7">
        <v>48</v>
      </c>
      <c r="N38" s="6">
        <v>0</v>
      </c>
      <c r="O38" s="7">
        <v>52</v>
      </c>
      <c r="P38" s="6">
        <v>0</v>
      </c>
    </row>
    <row r="39" spans="1:16" ht="17" thickBot="1">
      <c r="A39" s="8">
        <v>43923</v>
      </c>
      <c r="B39" s="18">
        <v>37</v>
      </c>
      <c r="C39" s="5">
        <v>5338</v>
      </c>
      <c r="D39" s="6">
        <v>107</v>
      </c>
      <c r="E39" s="7">
        <v>1161</v>
      </c>
      <c r="F39" s="6">
        <v>55</v>
      </c>
      <c r="G39" s="7">
        <v>2207</v>
      </c>
      <c r="H39" s="6">
        <v>44</v>
      </c>
      <c r="I39" s="7">
        <v>59</v>
      </c>
      <c r="J39" s="6">
        <v>0</v>
      </c>
      <c r="K39" s="7">
        <v>164</v>
      </c>
      <c r="L39" s="6">
        <v>3</v>
      </c>
      <c r="M39" s="7">
        <v>48</v>
      </c>
      <c r="N39" s="6">
        <v>0</v>
      </c>
      <c r="O39" s="7">
        <v>57</v>
      </c>
      <c r="P39" s="6">
        <v>0</v>
      </c>
    </row>
    <row r="40" spans="1:16" ht="17" thickBot="1">
      <c r="A40" s="8">
        <v>43924</v>
      </c>
      <c r="B40" s="18">
        <v>38</v>
      </c>
      <c r="C40" s="5">
        <v>5899</v>
      </c>
      <c r="D40" s="6">
        <v>130</v>
      </c>
      <c r="E40" s="7">
        <v>1286</v>
      </c>
      <c r="F40" s="6">
        <v>61</v>
      </c>
      <c r="G40" s="7">
        <v>2347</v>
      </c>
      <c r="H40" s="6">
        <v>51</v>
      </c>
      <c r="I40" s="7">
        <v>62</v>
      </c>
      <c r="J40" s="6">
        <v>1</v>
      </c>
      <c r="K40" s="7">
        <v>179</v>
      </c>
      <c r="L40" s="6">
        <v>3</v>
      </c>
      <c r="M40" s="7">
        <v>50</v>
      </c>
      <c r="N40" s="6">
        <v>0</v>
      </c>
      <c r="O40" s="7">
        <v>63</v>
      </c>
      <c r="P40" s="6">
        <v>0</v>
      </c>
    </row>
    <row r="41" spans="1:16" ht="17" thickBot="1">
      <c r="A41" s="8">
        <v>43925</v>
      </c>
      <c r="B41" s="18">
        <v>39</v>
      </c>
      <c r="C41" s="5">
        <v>6280</v>
      </c>
      <c r="D41" s="6">
        <v>141</v>
      </c>
      <c r="E41" s="7">
        <v>1372</v>
      </c>
      <c r="F41" s="6">
        <v>66</v>
      </c>
      <c r="G41" s="7">
        <v>2513</v>
      </c>
      <c r="H41" s="6">
        <v>54</v>
      </c>
      <c r="I41" s="7">
        <v>63</v>
      </c>
      <c r="J41" s="6">
        <v>0</v>
      </c>
      <c r="K41" s="7">
        <v>182</v>
      </c>
      <c r="L41" s="6">
        <v>5</v>
      </c>
      <c r="M41" s="7">
        <v>51</v>
      </c>
      <c r="N41" s="6">
        <v>0</v>
      </c>
      <c r="O41" s="7">
        <v>63</v>
      </c>
      <c r="P41" s="6">
        <v>0</v>
      </c>
    </row>
    <row r="42" spans="1:16" ht="17" thickBot="1">
      <c r="A42" s="8">
        <v>43926</v>
      </c>
      <c r="B42" s="18">
        <v>40</v>
      </c>
      <c r="C42" s="5">
        <v>6530</v>
      </c>
      <c r="D42" s="6">
        <v>158</v>
      </c>
      <c r="E42" s="7">
        <v>1442</v>
      </c>
      <c r="F42" s="6">
        <v>72</v>
      </c>
      <c r="G42" s="7">
        <v>2904</v>
      </c>
      <c r="H42" s="6">
        <v>58</v>
      </c>
      <c r="I42" s="7">
        <v>82</v>
      </c>
      <c r="J42" s="6">
        <v>0</v>
      </c>
      <c r="K42" s="7">
        <v>201</v>
      </c>
      <c r="L42" s="6">
        <v>7</v>
      </c>
      <c r="M42" s="7">
        <v>52</v>
      </c>
      <c r="N42" s="6">
        <v>0</v>
      </c>
      <c r="O42" s="7">
        <v>67</v>
      </c>
      <c r="P42" s="6">
        <v>0</v>
      </c>
    </row>
    <row r="43" spans="1:16" ht="17" thickBot="1">
      <c r="A43" s="8">
        <v>43927</v>
      </c>
      <c r="B43" s="18">
        <v>41</v>
      </c>
      <c r="C43" s="5">
        <v>6706</v>
      </c>
      <c r="D43" s="6">
        <v>168</v>
      </c>
      <c r="E43" s="7">
        <v>1521</v>
      </c>
      <c r="F43" s="6">
        <v>76</v>
      </c>
      <c r="G43" s="7">
        <v>3070</v>
      </c>
      <c r="H43" s="6">
        <v>60</v>
      </c>
      <c r="I43" s="7">
        <v>84</v>
      </c>
      <c r="J43" s="6">
        <v>0</v>
      </c>
      <c r="K43" s="7">
        <v>229</v>
      </c>
      <c r="L43" s="6">
        <v>7</v>
      </c>
      <c r="M43" s="7">
        <v>52</v>
      </c>
      <c r="N43" s="6">
        <v>0</v>
      </c>
      <c r="O43" s="7">
        <v>68</v>
      </c>
      <c r="P43" s="6">
        <v>0</v>
      </c>
    </row>
    <row r="44" spans="1:16" ht="17" thickBot="1">
      <c r="A44" s="8">
        <v>43928</v>
      </c>
      <c r="B44" s="18">
        <v>42</v>
      </c>
      <c r="C44" s="5">
        <v>7052</v>
      </c>
      <c r="D44" s="6">
        <v>186</v>
      </c>
      <c r="E44" s="7">
        <v>1766</v>
      </c>
      <c r="F44" s="6">
        <v>88</v>
      </c>
      <c r="G44" s="7">
        <v>3185</v>
      </c>
      <c r="H44" s="6">
        <v>64</v>
      </c>
      <c r="I44" s="7">
        <v>85</v>
      </c>
      <c r="J44" s="6">
        <v>0</v>
      </c>
      <c r="K44" s="7">
        <v>234</v>
      </c>
      <c r="L44" s="6">
        <v>7</v>
      </c>
      <c r="M44" s="7">
        <v>52</v>
      </c>
      <c r="N44" s="6">
        <v>0</v>
      </c>
      <c r="O44" s="7">
        <v>68</v>
      </c>
      <c r="P44" s="6">
        <v>0</v>
      </c>
    </row>
    <row r="45" spans="1:16" ht="17" thickBot="1">
      <c r="A45" s="8">
        <v>43929</v>
      </c>
      <c r="B45" s="18">
        <v>43</v>
      </c>
      <c r="C45" s="5">
        <v>7386</v>
      </c>
      <c r="D45" s="6">
        <v>208</v>
      </c>
      <c r="E45" s="7">
        <v>1865</v>
      </c>
      <c r="F45" s="6">
        <v>96</v>
      </c>
      <c r="G45" s="7">
        <v>3424</v>
      </c>
      <c r="H45" s="6">
        <v>68</v>
      </c>
      <c r="I45" s="7">
        <v>93</v>
      </c>
      <c r="J45" s="6">
        <v>0</v>
      </c>
      <c r="K45" s="7">
        <v>251</v>
      </c>
      <c r="L45" s="6">
        <v>8</v>
      </c>
      <c r="M45" s="7">
        <v>52</v>
      </c>
      <c r="N45" s="6">
        <v>0</v>
      </c>
      <c r="O45" s="7">
        <v>70</v>
      </c>
      <c r="P45" s="6">
        <v>0</v>
      </c>
    </row>
    <row r="46" spans="1:16" ht="17" thickBot="1">
      <c r="A46" s="8">
        <v>43930</v>
      </c>
      <c r="B46" s="18">
        <v>44</v>
      </c>
      <c r="C46" s="5">
        <v>8102</v>
      </c>
      <c r="D46" s="6">
        <v>224</v>
      </c>
      <c r="E46" s="7">
        <v>1905</v>
      </c>
      <c r="F46" s="6">
        <v>104</v>
      </c>
      <c r="G46" s="7">
        <v>3451</v>
      </c>
      <c r="H46" s="6">
        <v>72</v>
      </c>
      <c r="I46" s="7">
        <v>94</v>
      </c>
      <c r="J46" s="6">
        <v>0</v>
      </c>
      <c r="K46" s="7">
        <v>260</v>
      </c>
      <c r="L46" s="6">
        <v>8</v>
      </c>
      <c r="M46" s="7">
        <v>53</v>
      </c>
      <c r="N46" s="6">
        <v>0</v>
      </c>
      <c r="O46" s="7">
        <v>91</v>
      </c>
      <c r="P46" s="6">
        <v>1</v>
      </c>
    </row>
    <row r="47" spans="1:16" ht="17" thickBot="1">
      <c r="A47" s="8">
        <v>43931</v>
      </c>
      <c r="B47" s="18">
        <v>45</v>
      </c>
      <c r="C47" s="5">
        <v>8897</v>
      </c>
      <c r="D47" s="6">
        <v>240</v>
      </c>
      <c r="E47" s="7">
        <v>2197</v>
      </c>
      <c r="F47" s="6">
        <v>107</v>
      </c>
      <c r="G47" s="7">
        <v>3821</v>
      </c>
      <c r="H47" s="6">
        <v>78</v>
      </c>
      <c r="I47" s="7">
        <v>125</v>
      </c>
      <c r="J47" s="6">
        <v>0</v>
      </c>
      <c r="K47" s="7">
        <v>279</v>
      </c>
      <c r="L47" s="6">
        <v>8</v>
      </c>
      <c r="M47" s="7">
        <v>59</v>
      </c>
      <c r="N47" s="6">
        <v>0</v>
      </c>
      <c r="O47" s="7">
        <v>94</v>
      </c>
      <c r="P47" s="6">
        <v>2</v>
      </c>
    </row>
    <row r="48" spans="1:16" ht="17" thickBot="1">
      <c r="A48" s="8">
        <v>43932</v>
      </c>
      <c r="B48" s="18">
        <v>46</v>
      </c>
      <c r="C48" s="5">
        <v>9264</v>
      </c>
      <c r="D48" s="6">
        <v>258</v>
      </c>
      <c r="E48" s="7">
        <v>2327</v>
      </c>
      <c r="F48" s="6">
        <v>113</v>
      </c>
      <c r="G48" s="7">
        <v>3834</v>
      </c>
      <c r="H48" s="6">
        <v>87</v>
      </c>
      <c r="I48" s="7">
        <v>130</v>
      </c>
      <c r="J48" s="6">
        <v>0</v>
      </c>
      <c r="K48" s="7">
        <v>279</v>
      </c>
      <c r="L48" s="6">
        <v>9</v>
      </c>
      <c r="M48" s="7">
        <v>59</v>
      </c>
      <c r="N48" s="6">
        <v>0</v>
      </c>
      <c r="O48" s="7">
        <v>94</v>
      </c>
      <c r="P48" s="6">
        <v>3</v>
      </c>
    </row>
    <row r="49" spans="1:16" ht="17" thickBot="1">
      <c r="A49" s="8">
        <v>43933</v>
      </c>
      <c r="B49" s="18">
        <v>47</v>
      </c>
      <c r="C49" s="5">
        <v>9747</v>
      </c>
      <c r="D49" s="6">
        <v>280</v>
      </c>
      <c r="E49" s="7">
        <v>2426</v>
      </c>
      <c r="F49" s="6">
        <v>120</v>
      </c>
      <c r="G49" s="7">
        <v>3841</v>
      </c>
      <c r="H49" s="6">
        <v>91</v>
      </c>
      <c r="I49" s="7">
        <v>139</v>
      </c>
      <c r="J49" s="6">
        <v>0</v>
      </c>
      <c r="K49" s="7">
        <v>279</v>
      </c>
      <c r="L49" s="6">
        <v>9</v>
      </c>
      <c r="M49" s="7">
        <v>59</v>
      </c>
      <c r="N49" s="6">
        <v>0</v>
      </c>
      <c r="O49" s="7">
        <v>94</v>
      </c>
      <c r="P49" s="6">
        <v>4</v>
      </c>
    </row>
    <row r="50" spans="1:16" ht="17" thickBot="1">
      <c r="A50" s="8">
        <v>43934</v>
      </c>
      <c r="B50" s="18">
        <v>48</v>
      </c>
      <c r="C50" s="5">
        <v>9984</v>
      </c>
      <c r="D50" s="6">
        <v>303</v>
      </c>
      <c r="E50" s="7">
        <v>2477</v>
      </c>
      <c r="F50" s="6">
        <v>123</v>
      </c>
      <c r="G50" s="7">
        <v>3896</v>
      </c>
      <c r="H50" s="6">
        <v>96</v>
      </c>
      <c r="I50" s="7">
        <v>140</v>
      </c>
      <c r="J50" s="6">
        <v>0</v>
      </c>
      <c r="K50" s="7">
        <v>284</v>
      </c>
      <c r="L50" s="6">
        <v>9</v>
      </c>
      <c r="M50" s="7">
        <v>59</v>
      </c>
      <c r="N50" s="6">
        <v>0</v>
      </c>
      <c r="O50" s="7">
        <v>94</v>
      </c>
      <c r="P50" s="6">
        <v>4</v>
      </c>
    </row>
    <row r="51" spans="1:16" ht="17" thickBot="1">
      <c r="A51" s="8">
        <v>43935</v>
      </c>
      <c r="B51" s="18">
        <v>49</v>
      </c>
      <c r="C51" s="5">
        <v>10302</v>
      </c>
      <c r="D51" s="6">
        <v>321</v>
      </c>
      <c r="E51" s="7">
        <v>2549</v>
      </c>
      <c r="F51" s="6">
        <v>131</v>
      </c>
      <c r="G51" s="7">
        <v>3994</v>
      </c>
      <c r="H51" s="6">
        <v>102</v>
      </c>
      <c r="I51" s="7">
        <v>155</v>
      </c>
      <c r="J51" s="6">
        <v>0</v>
      </c>
      <c r="K51" s="7">
        <v>289</v>
      </c>
      <c r="L51" s="6">
        <v>9</v>
      </c>
      <c r="M51" s="7">
        <v>59</v>
      </c>
      <c r="N51" s="6">
        <v>0</v>
      </c>
      <c r="O51" s="7">
        <v>100</v>
      </c>
      <c r="P51" s="6">
        <v>4</v>
      </c>
    </row>
    <row r="52" spans="1:16" ht="17" thickBot="1">
      <c r="A52" s="8">
        <v>43936</v>
      </c>
      <c r="B52" s="18">
        <v>50</v>
      </c>
      <c r="C52" s="5">
        <v>10751</v>
      </c>
      <c r="D52" s="6">
        <v>339</v>
      </c>
      <c r="E52" s="7">
        <v>2629</v>
      </c>
      <c r="F52" s="6">
        <v>136</v>
      </c>
      <c r="G52" s="7">
        <v>4102</v>
      </c>
      <c r="H52" s="6">
        <v>111</v>
      </c>
      <c r="I52" s="7">
        <v>155</v>
      </c>
      <c r="J52" s="6">
        <v>0</v>
      </c>
      <c r="K52" s="7">
        <v>295</v>
      </c>
      <c r="L52" s="6">
        <v>9</v>
      </c>
      <c r="M52" s="7">
        <v>59</v>
      </c>
      <c r="N52" s="6">
        <v>0</v>
      </c>
      <c r="O52" s="7">
        <v>100</v>
      </c>
      <c r="P52" s="6">
        <v>4</v>
      </c>
    </row>
    <row r="53" spans="1:16" ht="17" thickBot="1">
      <c r="A53" s="8">
        <v>43937</v>
      </c>
      <c r="B53" s="18">
        <v>51</v>
      </c>
      <c r="C53" s="5">
        <v>11237</v>
      </c>
      <c r="D53" s="6">
        <v>355</v>
      </c>
      <c r="E53" s="7">
        <v>2756</v>
      </c>
      <c r="F53" s="6">
        <v>146</v>
      </c>
      <c r="G53" s="7">
        <v>4237</v>
      </c>
      <c r="H53" s="6">
        <v>115</v>
      </c>
      <c r="I53" s="7">
        <v>156</v>
      </c>
      <c r="J53" s="6">
        <v>0</v>
      </c>
      <c r="K53" s="7">
        <v>300</v>
      </c>
      <c r="L53" s="6">
        <v>9</v>
      </c>
      <c r="M53" s="7">
        <v>53</v>
      </c>
      <c r="N53" s="6">
        <v>0</v>
      </c>
      <c r="O53" s="7">
        <v>102</v>
      </c>
      <c r="P53" s="6">
        <v>4</v>
      </c>
    </row>
    <row r="54" spans="1:16" ht="17" thickBot="1">
      <c r="A54" s="8">
        <v>43938</v>
      </c>
      <c r="B54" s="18">
        <v>52</v>
      </c>
      <c r="C54" s="5">
        <v>11324</v>
      </c>
      <c r="D54" s="6">
        <v>377</v>
      </c>
      <c r="E54" s="7">
        <v>2778</v>
      </c>
      <c r="F54" s="6">
        <v>148</v>
      </c>
      <c r="G54" s="7">
        <v>4302</v>
      </c>
      <c r="H54" s="6">
        <v>119</v>
      </c>
      <c r="I54" s="7">
        <v>158</v>
      </c>
      <c r="J54" s="6">
        <v>0</v>
      </c>
      <c r="K54" s="7">
        <v>305</v>
      </c>
      <c r="L54" s="6">
        <v>9</v>
      </c>
      <c r="M54" s="7">
        <v>53</v>
      </c>
      <c r="N54" s="6">
        <v>0</v>
      </c>
      <c r="O54" s="7">
        <v>102</v>
      </c>
      <c r="P54" s="6">
        <v>4</v>
      </c>
    </row>
    <row r="55" spans="1:16" ht="17" thickBot="1">
      <c r="A55" s="8">
        <v>43939</v>
      </c>
      <c r="B55" s="18">
        <v>53</v>
      </c>
      <c r="C55" s="5">
        <v>11762</v>
      </c>
      <c r="D55" s="6">
        <v>393</v>
      </c>
      <c r="E55" s="7">
        <v>2863</v>
      </c>
      <c r="F55" s="6">
        <v>157</v>
      </c>
      <c r="G55" s="7">
        <v>4438</v>
      </c>
      <c r="H55" s="6">
        <v>124</v>
      </c>
      <c r="I55" s="7">
        <v>158</v>
      </c>
      <c r="J55" s="6">
        <v>0</v>
      </c>
      <c r="K55" s="7">
        <v>306</v>
      </c>
      <c r="L55" s="6">
        <v>9</v>
      </c>
      <c r="M55" s="7">
        <v>54</v>
      </c>
      <c r="N55" s="6">
        <v>0</v>
      </c>
      <c r="O55" s="7">
        <v>104</v>
      </c>
      <c r="P55" s="6">
        <v>4</v>
      </c>
    </row>
    <row r="56" spans="1:16" ht="17" thickBot="1">
      <c r="A56" s="8">
        <v>43940</v>
      </c>
      <c r="B56" s="18">
        <v>54</v>
      </c>
      <c r="C56" s="5">
        <v>12148</v>
      </c>
      <c r="D56" s="6">
        <v>409</v>
      </c>
      <c r="E56" s="7">
        <v>2923</v>
      </c>
      <c r="F56" s="6">
        <v>164</v>
      </c>
      <c r="G56" s="7">
        <v>4500</v>
      </c>
      <c r="H56" s="6">
        <v>126</v>
      </c>
      <c r="I56" s="7">
        <v>158</v>
      </c>
      <c r="J56" s="6">
        <v>0</v>
      </c>
      <c r="K56" s="7">
        <v>310</v>
      </c>
      <c r="L56" s="6">
        <v>10</v>
      </c>
      <c r="M56" s="7">
        <v>61</v>
      </c>
      <c r="N56" s="6">
        <v>0</v>
      </c>
      <c r="O56" s="7">
        <v>106</v>
      </c>
      <c r="P56" s="6">
        <v>5</v>
      </c>
    </row>
    <row r="57" spans="1:16" ht="17" thickBot="1">
      <c r="A57" s="8">
        <v>43941</v>
      </c>
      <c r="B57" s="18">
        <v>55</v>
      </c>
      <c r="C57" s="5">
        <v>12543</v>
      </c>
      <c r="D57" s="6">
        <v>424</v>
      </c>
      <c r="E57" s="7">
        <v>2952</v>
      </c>
      <c r="F57" s="6">
        <v>164</v>
      </c>
      <c r="G57" s="7">
        <v>4709</v>
      </c>
      <c r="H57" s="6">
        <v>130</v>
      </c>
      <c r="I57" s="7">
        <v>161</v>
      </c>
      <c r="J57" s="6">
        <v>0</v>
      </c>
      <c r="K57" s="7">
        <v>311</v>
      </c>
      <c r="L57" s="6">
        <v>11</v>
      </c>
      <c r="M57" s="7">
        <v>80</v>
      </c>
      <c r="N57" s="6">
        <v>0</v>
      </c>
      <c r="O57" s="7">
        <v>107</v>
      </c>
      <c r="P57" s="6">
        <v>6</v>
      </c>
    </row>
    <row r="58" spans="1:16" ht="17" thickBot="1">
      <c r="A58" s="8">
        <v>43942</v>
      </c>
      <c r="B58" s="18">
        <v>56</v>
      </c>
      <c r="C58" s="5">
        <v>12806</v>
      </c>
      <c r="D58" s="6">
        <v>441</v>
      </c>
      <c r="E58" s="7">
        <v>2999</v>
      </c>
      <c r="F58" s="6">
        <v>171</v>
      </c>
      <c r="G58" s="7">
        <v>4896</v>
      </c>
      <c r="H58" s="6">
        <v>133</v>
      </c>
      <c r="I58" s="7">
        <v>173</v>
      </c>
      <c r="J58" s="6">
        <v>0</v>
      </c>
      <c r="K58" s="7">
        <v>313</v>
      </c>
      <c r="L58" s="6">
        <v>11</v>
      </c>
      <c r="M58" s="7">
        <v>85</v>
      </c>
      <c r="N58" s="6">
        <v>0</v>
      </c>
      <c r="O58" s="7">
        <v>107</v>
      </c>
      <c r="P58" s="6">
        <v>6</v>
      </c>
    </row>
    <row r="59" spans="1:16" ht="17" thickBot="1">
      <c r="A59" s="8">
        <v>43943</v>
      </c>
      <c r="B59" s="18">
        <v>57</v>
      </c>
      <c r="C59" s="5">
        <v>13150</v>
      </c>
      <c r="D59" s="6">
        <v>454</v>
      </c>
      <c r="E59" s="7">
        <v>3053</v>
      </c>
      <c r="F59" s="6">
        <v>175</v>
      </c>
      <c r="G59" s="7">
        <v>5093</v>
      </c>
      <c r="H59" s="6">
        <v>138</v>
      </c>
      <c r="I59" s="7">
        <v>176</v>
      </c>
      <c r="J59" s="6">
        <v>1</v>
      </c>
      <c r="K59" s="7">
        <v>316</v>
      </c>
      <c r="L59" s="6">
        <v>11</v>
      </c>
      <c r="M59" s="7">
        <v>85</v>
      </c>
      <c r="N59" s="6">
        <v>0</v>
      </c>
      <c r="O59" s="7">
        <v>109</v>
      </c>
      <c r="P59" s="6">
        <v>6</v>
      </c>
    </row>
    <row r="60" spans="1:16" ht="17" thickBot="1">
      <c r="A60" s="8">
        <v>43944</v>
      </c>
      <c r="B60" s="18">
        <v>58</v>
      </c>
      <c r="C60" s="5">
        <v>13382</v>
      </c>
      <c r="D60" s="6">
        <v>475</v>
      </c>
      <c r="E60" s="7">
        <v>3084</v>
      </c>
      <c r="F60" s="6">
        <v>179</v>
      </c>
      <c r="G60" s="7">
        <v>5194</v>
      </c>
      <c r="H60" s="6">
        <v>146</v>
      </c>
      <c r="I60" s="7">
        <v>181</v>
      </c>
      <c r="J60" s="6">
        <v>1</v>
      </c>
      <c r="K60" s="7">
        <v>318</v>
      </c>
      <c r="L60" s="6">
        <v>11</v>
      </c>
      <c r="M60" s="7">
        <v>85</v>
      </c>
      <c r="N60" s="6">
        <v>0</v>
      </c>
      <c r="O60" s="7">
        <v>109</v>
      </c>
      <c r="P60" s="6">
        <v>8</v>
      </c>
    </row>
    <row r="61" spans="1:16" ht="17" thickBot="1">
      <c r="A61" s="8">
        <v>43945</v>
      </c>
      <c r="B61" s="18">
        <v>59</v>
      </c>
      <c r="C61" s="5">
        <v>13707</v>
      </c>
      <c r="D61" s="6">
        <v>491</v>
      </c>
      <c r="E61" s="7">
        <v>3116</v>
      </c>
      <c r="F61" s="6">
        <v>183</v>
      </c>
      <c r="G61" s="7">
        <v>5277</v>
      </c>
      <c r="H61" s="6">
        <v>160</v>
      </c>
      <c r="I61" s="7">
        <v>183</v>
      </c>
      <c r="J61" s="6">
        <v>1</v>
      </c>
      <c r="K61" s="7">
        <v>320</v>
      </c>
      <c r="L61" s="6">
        <v>11</v>
      </c>
      <c r="M61" s="7">
        <v>85</v>
      </c>
      <c r="N61" s="6">
        <v>0</v>
      </c>
      <c r="O61" s="7">
        <v>109</v>
      </c>
      <c r="P61" s="6">
        <v>8</v>
      </c>
    </row>
    <row r="62" spans="1:16" ht="17" thickBot="1">
      <c r="A62" s="8">
        <v>43946</v>
      </c>
      <c r="B62" s="18">
        <v>60</v>
      </c>
      <c r="C62" s="5">
        <v>13951</v>
      </c>
      <c r="D62" s="6">
        <v>502</v>
      </c>
      <c r="E62" s="7">
        <v>3183</v>
      </c>
      <c r="F62" s="6">
        <v>188</v>
      </c>
      <c r="G62" s="7">
        <v>5435</v>
      </c>
      <c r="H62" s="6">
        <v>170</v>
      </c>
      <c r="I62" s="7">
        <v>185</v>
      </c>
      <c r="J62" s="6">
        <v>1</v>
      </c>
      <c r="K62" s="7">
        <v>320</v>
      </c>
      <c r="L62" s="6">
        <v>11</v>
      </c>
      <c r="M62" s="7">
        <v>86</v>
      </c>
      <c r="N62" s="6">
        <v>0</v>
      </c>
      <c r="O62" s="7">
        <v>111</v>
      </c>
      <c r="P62" s="6">
        <v>8</v>
      </c>
    </row>
    <row r="63" spans="1:16" ht="17" thickBot="1">
      <c r="A63" s="8">
        <v>43947</v>
      </c>
      <c r="B63" s="18">
        <v>61</v>
      </c>
      <c r="C63" s="5">
        <v>14205</v>
      </c>
      <c r="D63" s="6">
        <v>519</v>
      </c>
      <c r="E63" s="7">
        <v>3232</v>
      </c>
      <c r="F63" s="6">
        <v>188</v>
      </c>
      <c r="G63" s="7">
        <v>5531</v>
      </c>
      <c r="H63" s="6">
        <v>175</v>
      </c>
      <c r="I63" s="7">
        <v>187</v>
      </c>
      <c r="J63" s="6">
        <v>1</v>
      </c>
      <c r="K63" s="7">
        <v>322</v>
      </c>
      <c r="L63" s="6">
        <v>12</v>
      </c>
      <c r="M63" s="7">
        <v>86</v>
      </c>
      <c r="N63" s="6">
        <v>0</v>
      </c>
      <c r="O63" s="7">
        <v>120</v>
      </c>
      <c r="P63" s="6">
        <v>8</v>
      </c>
    </row>
    <row r="64" spans="1:16" ht="17" thickBot="1">
      <c r="A64" s="8">
        <v>43948</v>
      </c>
      <c r="B64" s="18">
        <v>62</v>
      </c>
      <c r="C64" s="5">
        <v>14315</v>
      </c>
      <c r="D64" s="6">
        <v>536</v>
      </c>
      <c r="E64" s="7">
        <v>3252</v>
      </c>
      <c r="F64" s="6">
        <v>191</v>
      </c>
      <c r="G64" s="7">
        <v>5556</v>
      </c>
      <c r="H64" s="6">
        <v>179</v>
      </c>
      <c r="I64" s="7">
        <v>189</v>
      </c>
      <c r="J64" s="6">
        <v>1</v>
      </c>
      <c r="K64" s="7">
        <v>328</v>
      </c>
      <c r="L64" s="6">
        <v>12</v>
      </c>
      <c r="M64" s="7">
        <v>86</v>
      </c>
      <c r="N64" s="6">
        <v>0</v>
      </c>
      <c r="O64" s="7">
        <v>120</v>
      </c>
      <c r="P64" s="6">
        <v>9</v>
      </c>
    </row>
    <row r="65" spans="1:23" ht="17" thickBot="1">
      <c r="A65" s="8">
        <v>43949</v>
      </c>
      <c r="B65" s="18">
        <v>63</v>
      </c>
      <c r="C65" s="5">
        <v>14521</v>
      </c>
      <c r="D65" s="6">
        <v>546</v>
      </c>
      <c r="E65" s="7">
        <v>3289</v>
      </c>
      <c r="F65" s="6">
        <v>194</v>
      </c>
      <c r="G65" s="7">
        <v>5593</v>
      </c>
      <c r="H65" s="6">
        <v>185</v>
      </c>
      <c r="I65" s="7">
        <v>201</v>
      </c>
      <c r="J65" s="6">
        <v>1</v>
      </c>
      <c r="K65" s="7">
        <v>330</v>
      </c>
      <c r="L65" s="6">
        <v>12</v>
      </c>
      <c r="M65" s="7">
        <v>86</v>
      </c>
      <c r="N65" s="6">
        <v>0</v>
      </c>
      <c r="O65" s="7">
        <v>121</v>
      </c>
      <c r="P65" s="6">
        <v>10</v>
      </c>
      <c r="R65" s="17"/>
      <c r="T65">
        <f>11.524^-1</f>
        <v>8.6775425199583478E-2</v>
      </c>
      <c r="U65">
        <f>T65*24</f>
        <v>2.0826102047900035</v>
      </c>
      <c r="W65">
        <f>24*60</f>
        <v>1440</v>
      </c>
    </row>
    <row r="66" spans="1:23" ht="17" thickBot="1">
      <c r="A66" s="8">
        <v>43950</v>
      </c>
      <c r="B66" s="18">
        <v>64</v>
      </c>
      <c r="C66" s="5">
        <v>14534</v>
      </c>
      <c r="D66" s="6">
        <v>556</v>
      </c>
      <c r="E66" s="7">
        <v>3340</v>
      </c>
      <c r="F66" s="6">
        <v>196</v>
      </c>
      <c r="G66" s="7">
        <v>5695</v>
      </c>
      <c r="H66" s="6">
        <v>195</v>
      </c>
      <c r="I66" s="7">
        <v>214</v>
      </c>
      <c r="J66" s="6">
        <v>1</v>
      </c>
      <c r="K66" s="7">
        <v>330</v>
      </c>
      <c r="L66" s="6">
        <v>13</v>
      </c>
      <c r="M66" s="7">
        <v>86</v>
      </c>
      <c r="N66" s="6">
        <v>0</v>
      </c>
      <c r="O66" s="7">
        <v>125</v>
      </c>
      <c r="P66" s="6">
        <v>12</v>
      </c>
      <c r="R66" s="17"/>
      <c r="T66" t="s">
        <v>71</v>
      </c>
      <c r="W66">
        <f>W65*60</f>
        <v>86400</v>
      </c>
    </row>
    <row r="67" spans="1:23" ht="17" thickBot="1">
      <c r="A67" s="8">
        <v>43951</v>
      </c>
      <c r="B67" s="18">
        <v>65</v>
      </c>
      <c r="C67" s="5">
        <v>14726</v>
      </c>
      <c r="D67" s="6">
        <v>566</v>
      </c>
      <c r="E67" s="7">
        <v>3389</v>
      </c>
      <c r="F67" s="6">
        <v>198</v>
      </c>
      <c r="G67" s="7">
        <v>5815</v>
      </c>
      <c r="H67" s="6">
        <v>199</v>
      </c>
      <c r="I67" s="7">
        <v>218</v>
      </c>
      <c r="J67" s="6">
        <v>1</v>
      </c>
      <c r="K67" s="7">
        <v>331</v>
      </c>
      <c r="L67" s="6">
        <v>13</v>
      </c>
      <c r="M67" s="7">
        <v>86</v>
      </c>
      <c r="N67" s="6">
        <v>0</v>
      </c>
      <c r="O67" s="7">
        <v>127</v>
      </c>
      <c r="P67" s="6">
        <v>12</v>
      </c>
      <c r="R67" s="17"/>
      <c r="T67" t="s">
        <v>72</v>
      </c>
      <c r="U67">
        <f>T65*W65</f>
        <v>124.9566122874002</v>
      </c>
    </row>
    <row r="68" spans="1:23" ht="17" thickBot="1">
      <c r="A68" s="8">
        <v>43952</v>
      </c>
      <c r="B68" s="18">
        <v>66</v>
      </c>
      <c r="C68" s="5">
        <v>14867</v>
      </c>
      <c r="D68" s="6">
        <v>578</v>
      </c>
      <c r="E68" s="7">
        <v>3419</v>
      </c>
      <c r="F68" s="6">
        <v>201</v>
      </c>
      <c r="G68" s="7">
        <v>5939</v>
      </c>
      <c r="H68" s="6">
        <v>202</v>
      </c>
      <c r="I68" s="7">
        <v>218</v>
      </c>
      <c r="J68" s="6">
        <v>1</v>
      </c>
      <c r="K68" s="7">
        <v>331</v>
      </c>
      <c r="L68" s="6">
        <v>13</v>
      </c>
      <c r="M68" s="7">
        <v>86</v>
      </c>
      <c r="N68" s="6">
        <v>0</v>
      </c>
      <c r="O68" s="7">
        <v>127</v>
      </c>
      <c r="P68" s="6">
        <v>12</v>
      </c>
      <c r="R68" s="17"/>
      <c r="T68" t="s">
        <v>73</v>
      </c>
      <c r="U68">
        <f>T65*W66</f>
        <v>7497.3967372440129</v>
      </c>
      <c r="W68">
        <v>7200</v>
      </c>
    </row>
    <row r="69" spans="1:23" ht="17" thickBot="1">
      <c r="A69" s="8">
        <v>43953</v>
      </c>
      <c r="B69" s="18">
        <v>67</v>
      </c>
      <c r="C69" s="5">
        <v>14951</v>
      </c>
      <c r="D69" s="6">
        <v>585</v>
      </c>
      <c r="E69" s="7">
        <v>3426</v>
      </c>
      <c r="F69" s="6">
        <v>206</v>
      </c>
      <c r="G69" s="7">
        <v>6047</v>
      </c>
      <c r="H69" s="6">
        <v>205</v>
      </c>
      <c r="I69" s="7">
        <v>218</v>
      </c>
      <c r="J69" s="6">
        <v>1</v>
      </c>
      <c r="K69" s="7">
        <v>331</v>
      </c>
      <c r="L69" s="6">
        <v>13</v>
      </c>
      <c r="M69" s="7">
        <v>86</v>
      </c>
      <c r="N69" s="6">
        <v>0</v>
      </c>
      <c r="O69" s="7">
        <v>131</v>
      </c>
      <c r="P69" s="6">
        <v>13</v>
      </c>
      <c r="R69" s="17"/>
      <c r="W69">
        <v>240</v>
      </c>
    </row>
    <row r="70" spans="1:23" ht="17" thickBot="1">
      <c r="A70" s="8">
        <v>43954</v>
      </c>
      <c r="B70" s="18">
        <v>68</v>
      </c>
      <c r="C70" s="5">
        <v>15021</v>
      </c>
      <c r="D70" s="6">
        <v>597</v>
      </c>
      <c r="E70" s="7">
        <v>3447</v>
      </c>
      <c r="F70" s="6">
        <v>209</v>
      </c>
      <c r="G70" s="7">
        <v>6047</v>
      </c>
      <c r="H70" s="6">
        <v>210</v>
      </c>
      <c r="I70" s="7">
        <v>218</v>
      </c>
      <c r="J70" s="6">
        <v>1</v>
      </c>
      <c r="K70" s="7">
        <v>331</v>
      </c>
      <c r="L70" s="6">
        <v>13</v>
      </c>
      <c r="M70" s="7">
        <v>86</v>
      </c>
      <c r="N70" s="6">
        <v>0</v>
      </c>
      <c r="O70" s="7">
        <v>132</v>
      </c>
      <c r="P70" s="6">
        <v>13</v>
      </c>
      <c r="R70" s="17"/>
    </row>
    <row r="71" spans="1:23" ht="17" thickBot="1">
      <c r="A71" s="8">
        <v>43955</v>
      </c>
      <c r="B71" s="18">
        <v>69</v>
      </c>
      <c r="C71" s="5">
        <v>15141</v>
      </c>
      <c r="D71" s="6">
        <v>609</v>
      </c>
      <c r="E71" s="7">
        <v>3478</v>
      </c>
      <c r="F71" s="6">
        <v>209</v>
      </c>
      <c r="G71" s="7">
        <v>6136</v>
      </c>
      <c r="H71" s="6">
        <v>218</v>
      </c>
      <c r="I71" s="7">
        <v>218</v>
      </c>
      <c r="J71" s="6">
        <v>1</v>
      </c>
      <c r="K71" s="7">
        <v>333</v>
      </c>
      <c r="L71" s="6">
        <v>13</v>
      </c>
      <c r="M71" s="7">
        <v>86</v>
      </c>
      <c r="N71" s="6">
        <v>0</v>
      </c>
      <c r="O71" s="7">
        <v>132</v>
      </c>
      <c r="P71" s="6">
        <v>13</v>
      </c>
    </row>
    <row r="72" spans="1:23" ht="17" thickBot="1">
      <c r="A72" s="8">
        <v>43956</v>
      </c>
      <c r="B72" s="18">
        <v>70</v>
      </c>
      <c r="C72" s="5">
        <v>15199</v>
      </c>
      <c r="D72" s="6">
        <v>613</v>
      </c>
      <c r="E72" s="7">
        <v>3489</v>
      </c>
      <c r="F72" s="6">
        <v>211</v>
      </c>
      <c r="G72" s="7">
        <v>6241</v>
      </c>
      <c r="H72" s="6">
        <v>223</v>
      </c>
      <c r="I72" s="7">
        <v>220</v>
      </c>
      <c r="J72" s="6">
        <v>1</v>
      </c>
      <c r="K72" s="7">
        <v>335</v>
      </c>
      <c r="L72" s="6">
        <v>13</v>
      </c>
      <c r="M72" s="7">
        <v>86</v>
      </c>
      <c r="N72" s="6">
        <v>0</v>
      </c>
      <c r="O72" s="7">
        <v>132</v>
      </c>
      <c r="P72" s="6">
        <v>13</v>
      </c>
    </row>
    <row r="73" spans="1:23" ht="17" thickBot="1">
      <c r="A73" s="8">
        <v>43957</v>
      </c>
      <c r="B73" s="18">
        <v>71</v>
      </c>
      <c r="C73" s="5">
        <v>15256</v>
      </c>
      <c r="D73" s="6">
        <v>623</v>
      </c>
      <c r="E73" s="7">
        <v>3505</v>
      </c>
      <c r="F73" s="6">
        <v>213</v>
      </c>
      <c r="G73" s="7">
        <v>6641</v>
      </c>
      <c r="H73" s="6">
        <v>226</v>
      </c>
      <c r="I73" s="7">
        <v>220</v>
      </c>
      <c r="J73" s="6">
        <v>1</v>
      </c>
      <c r="K73" s="7">
        <v>342</v>
      </c>
      <c r="L73" s="6">
        <v>13</v>
      </c>
      <c r="M73" s="7">
        <v>86</v>
      </c>
      <c r="N73" s="6">
        <v>0</v>
      </c>
      <c r="O73" s="7">
        <v>132</v>
      </c>
      <c r="P73" s="6">
        <v>13</v>
      </c>
    </row>
    <row r="74" spans="1:23" ht="17" thickBot="1">
      <c r="A74" s="8">
        <v>43958</v>
      </c>
      <c r="B74" s="18">
        <v>72</v>
      </c>
      <c r="C74" s="5">
        <v>15450</v>
      </c>
      <c r="D74" s="6">
        <v>634</v>
      </c>
      <c r="E74" s="7">
        <v>3545</v>
      </c>
      <c r="F74" s="6">
        <v>213</v>
      </c>
      <c r="G74" s="7">
        <v>6935</v>
      </c>
      <c r="H74" s="6">
        <v>230</v>
      </c>
      <c r="I74" s="7">
        <v>220</v>
      </c>
      <c r="J74" s="6">
        <v>1</v>
      </c>
      <c r="K74" s="7">
        <v>342</v>
      </c>
      <c r="L74" s="6">
        <v>13</v>
      </c>
      <c r="M74" s="7">
        <v>90</v>
      </c>
      <c r="N74" s="6">
        <v>0</v>
      </c>
      <c r="O74" s="7">
        <v>132</v>
      </c>
      <c r="P74" s="6">
        <v>14</v>
      </c>
    </row>
    <row r="75" spans="1:23" ht="17" thickBot="1">
      <c r="A75" s="8">
        <v>43959</v>
      </c>
      <c r="B75" s="18">
        <v>73</v>
      </c>
      <c r="C75" s="5">
        <v>15809</v>
      </c>
      <c r="D75" s="6">
        <v>639</v>
      </c>
      <c r="E75" s="7">
        <v>3564</v>
      </c>
      <c r="F75" s="6">
        <v>214</v>
      </c>
      <c r="G75" s="7">
        <v>7093</v>
      </c>
      <c r="H75" s="6">
        <v>233</v>
      </c>
      <c r="I75" s="7">
        <v>232</v>
      </c>
      <c r="J75" s="6">
        <v>1</v>
      </c>
      <c r="K75" s="7">
        <v>345</v>
      </c>
      <c r="L75" s="6">
        <v>13</v>
      </c>
      <c r="M75" s="7">
        <v>90</v>
      </c>
      <c r="N75" s="6">
        <v>0</v>
      </c>
      <c r="O75" s="7">
        <v>135</v>
      </c>
      <c r="P75" s="6">
        <v>14</v>
      </c>
    </row>
    <row r="76" spans="1:23" ht="17" thickBot="1">
      <c r="A76" s="8">
        <v>43960</v>
      </c>
      <c r="B76" s="18">
        <v>74</v>
      </c>
      <c r="C76" s="5">
        <v>15854</v>
      </c>
      <c r="D76" s="6">
        <v>645</v>
      </c>
      <c r="E76" s="7">
        <v>3581</v>
      </c>
      <c r="F76" s="6">
        <v>215</v>
      </c>
      <c r="G76" s="7">
        <v>7166</v>
      </c>
      <c r="H76" s="6">
        <v>238</v>
      </c>
      <c r="I76" s="7">
        <v>235</v>
      </c>
      <c r="J76" s="6">
        <v>1</v>
      </c>
      <c r="K76" s="7">
        <v>345</v>
      </c>
      <c r="L76" s="6">
        <v>13</v>
      </c>
      <c r="M76" s="7">
        <v>90</v>
      </c>
      <c r="N76" s="6">
        <v>0</v>
      </c>
      <c r="O76" s="7">
        <v>135</v>
      </c>
      <c r="P76" s="6">
        <v>14</v>
      </c>
    </row>
    <row r="77" spans="1:23" ht="17" thickBot="1">
      <c r="A77" s="8">
        <v>43961</v>
      </c>
      <c r="B77" s="18">
        <v>75</v>
      </c>
      <c r="C77" s="5">
        <v>15952</v>
      </c>
      <c r="D77" s="6">
        <v>648</v>
      </c>
      <c r="E77" s="7">
        <v>3581</v>
      </c>
      <c r="F77" s="6">
        <v>216</v>
      </c>
      <c r="G77" s="7">
        <v>7242</v>
      </c>
      <c r="H77" s="6">
        <v>243</v>
      </c>
      <c r="I77" s="7">
        <v>235</v>
      </c>
      <c r="J77" s="6">
        <v>1</v>
      </c>
      <c r="K77" s="7">
        <v>346</v>
      </c>
      <c r="L77" s="6">
        <v>13</v>
      </c>
      <c r="M77" s="7">
        <v>90</v>
      </c>
      <c r="N77" s="6">
        <v>0</v>
      </c>
      <c r="O77" s="7">
        <v>135</v>
      </c>
      <c r="P77" s="6">
        <v>14</v>
      </c>
    </row>
    <row r="78" spans="1:23" ht="17" thickBot="1">
      <c r="A78" s="8">
        <v>43962</v>
      </c>
      <c r="B78" s="18">
        <v>76</v>
      </c>
      <c r="C78" s="5">
        <v>16008</v>
      </c>
      <c r="D78" s="6">
        <v>651</v>
      </c>
      <c r="E78" s="30">
        <v>3545</v>
      </c>
      <c r="F78" s="6">
        <v>216</v>
      </c>
      <c r="G78" s="7">
        <v>7316</v>
      </c>
      <c r="H78" s="6">
        <v>248</v>
      </c>
      <c r="I78" s="7">
        <v>237</v>
      </c>
      <c r="J78" s="6">
        <v>1</v>
      </c>
      <c r="K78" s="7">
        <v>348</v>
      </c>
      <c r="L78" s="6">
        <v>14</v>
      </c>
      <c r="M78" s="7">
        <v>90</v>
      </c>
      <c r="N78" s="6">
        <v>0</v>
      </c>
      <c r="O78" s="7">
        <v>135</v>
      </c>
      <c r="P78" s="6">
        <v>14</v>
      </c>
    </row>
    <row r="79" spans="1:23" ht="17" thickBot="1">
      <c r="A79" s="8">
        <v>43963</v>
      </c>
      <c r="B79" s="18">
        <v>77</v>
      </c>
      <c r="C79" s="5">
        <v>16053</v>
      </c>
      <c r="D79" s="6">
        <v>660</v>
      </c>
      <c r="E79" s="30">
        <v>3553</v>
      </c>
      <c r="F79" s="6">
        <v>219</v>
      </c>
      <c r="G79" s="7">
        <v>7494</v>
      </c>
      <c r="H79" s="6">
        <v>254</v>
      </c>
      <c r="I79" s="7">
        <v>238</v>
      </c>
      <c r="J79" s="6">
        <v>1</v>
      </c>
      <c r="K79" s="7">
        <v>349</v>
      </c>
      <c r="L79" s="6">
        <v>14</v>
      </c>
      <c r="M79" s="7">
        <v>90</v>
      </c>
      <c r="N79" s="6">
        <v>0</v>
      </c>
      <c r="O79" s="7">
        <v>135</v>
      </c>
      <c r="P79" s="6">
        <v>15</v>
      </c>
    </row>
    <row r="80" spans="1:23" ht="17" thickBot="1">
      <c r="A80" s="8">
        <v>43964</v>
      </c>
      <c r="B80" s="18">
        <v>78</v>
      </c>
      <c r="C80" s="5">
        <v>16112</v>
      </c>
      <c r="D80" s="6">
        <v>667</v>
      </c>
      <c r="E80" s="30">
        <v>3559</v>
      </c>
      <c r="F80" s="6">
        <v>221</v>
      </c>
      <c r="G80" s="7">
        <v>7647</v>
      </c>
      <c r="H80" s="6">
        <v>257</v>
      </c>
      <c r="I80" s="7">
        <v>238</v>
      </c>
      <c r="J80" s="6">
        <v>1</v>
      </c>
      <c r="K80" s="7">
        <v>351</v>
      </c>
      <c r="L80" s="6">
        <v>14</v>
      </c>
      <c r="M80" s="7">
        <v>90</v>
      </c>
      <c r="N80" s="6">
        <v>0</v>
      </c>
      <c r="O80" s="7">
        <v>135</v>
      </c>
      <c r="P80" s="6">
        <v>15</v>
      </c>
    </row>
    <row r="81" spans="1:16" ht="17" thickBot="1">
      <c r="A81" s="8">
        <v>43965</v>
      </c>
      <c r="B81" s="18">
        <v>79</v>
      </c>
      <c r="C81" s="5">
        <v>16166</v>
      </c>
      <c r="D81" s="6">
        <v>674</v>
      </c>
      <c r="E81" s="30">
        <v>3569</v>
      </c>
      <c r="F81" s="6">
        <v>221</v>
      </c>
      <c r="G81" s="7">
        <v>7767</v>
      </c>
      <c r="H81" s="6">
        <v>259</v>
      </c>
      <c r="I81" s="7">
        <v>238</v>
      </c>
      <c r="J81" s="6">
        <v>1</v>
      </c>
      <c r="K81" s="7">
        <v>354</v>
      </c>
      <c r="L81" s="6">
        <v>14</v>
      </c>
      <c r="M81" s="7">
        <v>90</v>
      </c>
      <c r="N81" s="6">
        <v>0</v>
      </c>
      <c r="O81" s="7">
        <v>135</v>
      </c>
      <c r="P81" s="6">
        <v>15</v>
      </c>
    </row>
    <row r="82" spans="1:16" ht="17" thickBot="1">
      <c r="A82" s="8">
        <v>43966</v>
      </c>
      <c r="B82" s="18">
        <v>80</v>
      </c>
      <c r="C82" s="5">
        <v>16214</v>
      </c>
      <c r="D82" s="6">
        <v>677</v>
      </c>
      <c r="E82" s="30">
        <v>3598</v>
      </c>
      <c r="F82" s="6">
        <v>221</v>
      </c>
      <c r="G82" s="7">
        <v>7951</v>
      </c>
      <c r="H82" s="6">
        <v>262</v>
      </c>
      <c r="I82" s="7">
        <v>240</v>
      </c>
      <c r="J82" s="6">
        <v>1</v>
      </c>
      <c r="K82" s="7">
        <v>355</v>
      </c>
      <c r="L82" s="6">
        <v>14</v>
      </c>
      <c r="M82" s="7">
        <v>90</v>
      </c>
      <c r="N82" s="6">
        <v>0</v>
      </c>
      <c r="O82" s="7">
        <v>135</v>
      </c>
      <c r="P82" s="6">
        <v>15</v>
      </c>
    </row>
    <row r="83" spans="1:16" ht="17" thickBot="1">
      <c r="A83" s="8">
        <v>43967</v>
      </c>
      <c r="B83" s="18">
        <v>81</v>
      </c>
      <c r="C83" s="5">
        <v>16282</v>
      </c>
      <c r="D83" s="6">
        <v>684</v>
      </c>
      <c r="E83" s="30">
        <v>3609</v>
      </c>
      <c r="F83" s="6">
        <v>221</v>
      </c>
      <c r="G83" s="7">
        <v>8097</v>
      </c>
      <c r="H83" s="6">
        <v>267</v>
      </c>
      <c r="I83" s="7">
        <v>241</v>
      </c>
      <c r="J83" s="6">
        <v>1</v>
      </c>
      <c r="K83" s="7">
        <v>356</v>
      </c>
      <c r="L83" s="6">
        <v>15</v>
      </c>
      <c r="M83" s="7">
        <v>90</v>
      </c>
      <c r="N83" s="6">
        <v>0</v>
      </c>
      <c r="O83" s="7">
        <v>135</v>
      </c>
      <c r="P83" s="6">
        <v>15</v>
      </c>
    </row>
    <row r="84" spans="1:16" ht="17" thickBot="1">
      <c r="A84" s="8">
        <v>43968</v>
      </c>
      <c r="B84" s="18">
        <v>82</v>
      </c>
      <c r="C84" s="5">
        <v>16352</v>
      </c>
      <c r="D84" s="6">
        <v>693</v>
      </c>
      <c r="E84" s="30">
        <v>3626</v>
      </c>
      <c r="F84" s="6">
        <v>221</v>
      </c>
      <c r="G84" s="7">
        <v>8235</v>
      </c>
      <c r="H84" s="6">
        <v>273</v>
      </c>
      <c r="I84" s="7">
        <v>242</v>
      </c>
      <c r="J84" s="6">
        <v>1</v>
      </c>
      <c r="K84" s="7">
        <v>356</v>
      </c>
      <c r="L84" s="6">
        <v>15</v>
      </c>
      <c r="M84" s="7">
        <v>90</v>
      </c>
      <c r="N84" s="6">
        <v>0</v>
      </c>
      <c r="O84" s="7">
        <v>135</v>
      </c>
      <c r="P84" s="6">
        <v>15</v>
      </c>
    </row>
    <row r="85" spans="1:16" ht="17" thickBot="1">
      <c r="A85" s="8">
        <v>43969</v>
      </c>
      <c r="B85" s="18">
        <v>83</v>
      </c>
      <c r="C85" s="5">
        <v>16396</v>
      </c>
      <c r="D85" s="6">
        <v>698</v>
      </c>
      <c r="E85" s="30">
        <v>3628</v>
      </c>
      <c r="F85" s="6">
        <v>228</v>
      </c>
      <c r="G85" s="7">
        <v>8361</v>
      </c>
      <c r="H85" s="6">
        <v>279</v>
      </c>
      <c r="I85" s="7">
        <v>243</v>
      </c>
      <c r="J85" s="6">
        <v>1</v>
      </c>
      <c r="K85" s="7">
        <v>356</v>
      </c>
      <c r="L85" s="6">
        <v>15</v>
      </c>
      <c r="M85" s="7">
        <v>90</v>
      </c>
      <c r="N85" s="6">
        <v>0</v>
      </c>
      <c r="O85" s="7">
        <v>135</v>
      </c>
      <c r="P85" s="6">
        <v>15</v>
      </c>
    </row>
    <row r="86" spans="1:16" ht="17" thickBot="1">
      <c r="A86" s="8">
        <v>43970</v>
      </c>
      <c r="B86" s="18">
        <v>84</v>
      </c>
      <c r="C86" s="5">
        <v>16472</v>
      </c>
      <c r="D86" s="6">
        <v>707</v>
      </c>
      <c r="E86" s="30">
        <v>3644</v>
      </c>
      <c r="F86" s="6">
        <v>227</v>
      </c>
      <c r="G86" s="7">
        <v>8490</v>
      </c>
      <c r="H86" s="6">
        <v>282</v>
      </c>
      <c r="I86" s="7">
        <v>245</v>
      </c>
      <c r="J86" s="6">
        <v>1</v>
      </c>
      <c r="K86" s="7">
        <v>356</v>
      </c>
      <c r="L86" s="6">
        <v>15</v>
      </c>
      <c r="M86" s="7">
        <v>90</v>
      </c>
      <c r="N86" s="6">
        <v>0</v>
      </c>
      <c r="O86" s="7">
        <v>135</v>
      </c>
      <c r="P86" s="6">
        <v>15</v>
      </c>
    </row>
    <row r="87" spans="1:16" ht="17" thickBot="1">
      <c r="A87" s="8">
        <v>43971</v>
      </c>
      <c r="B87" s="18">
        <v>85</v>
      </c>
      <c r="C87" s="5">
        <v>16488</v>
      </c>
      <c r="D87" s="6">
        <v>713</v>
      </c>
      <c r="E87" s="30">
        <v>3655</v>
      </c>
      <c r="F87" s="6">
        <v>230</v>
      </c>
      <c r="G87" s="7">
        <v>8688</v>
      </c>
      <c r="H87" s="6">
        <v>289</v>
      </c>
      <c r="I87" s="7">
        <v>248</v>
      </c>
      <c r="J87" s="6">
        <v>1</v>
      </c>
      <c r="K87" s="7">
        <v>356</v>
      </c>
      <c r="L87" s="6">
        <v>15</v>
      </c>
      <c r="M87" s="7">
        <v>90</v>
      </c>
      <c r="N87" s="6">
        <v>0</v>
      </c>
      <c r="O87" s="7">
        <v>145</v>
      </c>
      <c r="P87" s="6">
        <v>15</v>
      </c>
    </row>
    <row r="88" spans="1:16" ht="17" thickBot="1">
      <c r="A88" s="8">
        <v>43972</v>
      </c>
      <c r="B88" s="18">
        <v>86</v>
      </c>
      <c r="C88" s="5"/>
      <c r="D88" s="6"/>
      <c r="E88" s="7"/>
      <c r="F88" s="6"/>
      <c r="G88" s="7"/>
      <c r="H88" s="6"/>
      <c r="I88" s="7"/>
      <c r="J88" s="6"/>
      <c r="K88" s="7"/>
      <c r="L88" s="6"/>
      <c r="M88" s="7"/>
      <c r="N88" s="6"/>
      <c r="O88" s="7"/>
      <c r="P88" s="6"/>
    </row>
    <row r="89" spans="1:16" ht="17" thickBot="1">
      <c r="A89" s="8">
        <v>43973</v>
      </c>
      <c r="B89" s="18">
        <v>87</v>
      </c>
      <c r="C89" s="5"/>
      <c r="D89" s="6"/>
      <c r="E89" s="7"/>
      <c r="F89" s="6"/>
      <c r="G89" s="7"/>
      <c r="H89" s="6"/>
      <c r="I89" s="7"/>
      <c r="J89" s="6"/>
      <c r="K89" s="7"/>
      <c r="L89" s="6"/>
      <c r="M89" s="7"/>
      <c r="N89" s="6"/>
      <c r="O89" s="7"/>
      <c r="P89" s="6"/>
    </row>
    <row r="90" spans="1:16" ht="17" thickBot="1">
      <c r="A90" s="8">
        <v>43974</v>
      </c>
      <c r="B90" s="18">
        <v>88</v>
      </c>
      <c r="C90" s="5"/>
      <c r="D90" s="6"/>
      <c r="E90" s="7"/>
      <c r="F90" s="6"/>
      <c r="G90" s="7"/>
      <c r="H90" s="6"/>
      <c r="I90" s="7"/>
      <c r="J90" s="6"/>
      <c r="K90" s="7"/>
      <c r="L90" s="6"/>
      <c r="M90" s="7"/>
      <c r="N90" s="6"/>
      <c r="O90" s="7"/>
      <c r="P90" s="6"/>
    </row>
    <row r="91" spans="1:16" ht="17" thickBot="1">
      <c r="A91" s="8">
        <v>43975</v>
      </c>
      <c r="B91" s="18">
        <v>89</v>
      </c>
      <c r="C91" s="5"/>
      <c r="D91" s="6"/>
      <c r="E91" s="7"/>
      <c r="F91" s="6"/>
      <c r="G91" s="7"/>
      <c r="H91" s="6"/>
      <c r="I91" s="7"/>
      <c r="J91" s="6"/>
      <c r="K91" s="7"/>
      <c r="L91" s="6"/>
      <c r="M91" s="7"/>
      <c r="N91" s="6"/>
      <c r="O91" s="7"/>
      <c r="P91" s="6"/>
    </row>
    <row r="92" spans="1:16" ht="17" thickBot="1">
      <c r="A92" s="8">
        <v>43976</v>
      </c>
      <c r="B92" s="18">
        <v>90</v>
      </c>
      <c r="C92" s="5"/>
      <c r="D92" s="6"/>
      <c r="E92" s="7"/>
      <c r="F92" s="6"/>
      <c r="G92" s="7"/>
      <c r="H92" s="6"/>
      <c r="I92" s="7"/>
      <c r="J92" s="6"/>
      <c r="K92" s="7"/>
      <c r="L92" s="6"/>
      <c r="M92" s="7"/>
      <c r="N92" s="6"/>
      <c r="O92" s="7"/>
      <c r="P92" s="6"/>
    </row>
    <row r="93" spans="1:16" ht="17" thickBot="1">
      <c r="A93" s="8">
        <v>43977</v>
      </c>
      <c r="B93" s="18">
        <v>91</v>
      </c>
      <c r="C93" s="5"/>
      <c r="D93" s="6"/>
      <c r="E93" s="7"/>
      <c r="F93" s="6"/>
      <c r="G93" s="7"/>
      <c r="H93" s="6"/>
      <c r="I93" s="7"/>
      <c r="J93" s="6"/>
      <c r="K93" s="7"/>
      <c r="L93" s="6"/>
      <c r="M93" s="7"/>
      <c r="N93" s="6"/>
      <c r="O93" s="7"/>
      <c r="P93" s="6"/>
    </row>
    <row r="94" spans="1:16" ht="17" thickBot="1">
      <c r="A94" s="8">
        <v>43978</v>
      </c>
      <c r="B94" s="18">
        <v>92</v>
      </c>
      <c r="C94" s="5"/>
      <c r="D94" s="6"/>
      <c r="E94" s="7"/>
      <c r="F94" s="6"/>
      <c r="G94" s="7"/>
      <c r="H94" s="6"/>
      <c r="I94" s="7"/>
      <c r="J94" s="6"/>
      <c r="K94" s="7"/>
      <c r="L94" s="6"/>
      <c r="M94" s="7"/>
      <c r="N94" s="6"/>
      <c r="O94" s="7"/>
      <c r="P94" s="6"/>
    </row>
    <row r="95" spans="1:16" ht="17" thickBot="1">
      <c r="A95" s="8">
        <v>43979</v>
      </c>
      <c r="B95" s="18">
        <v>93</v>
      </c>
      <c r="C95" s="5"/>
      <c r="D95" s="6"/>
      <c r="E95" s="7"/>
      <c r="F95" s="6"/>
      <c r="G95" s="7"/>
      <c r="H95" s="6"/>
      <c r="I95" s="7"/>
      <c r="J95" s="6"/>
      <c r="K95" s="7"/>
      <c r="L95" s="6"/>
      <c r="M95" s="7"/>
      <c r="N95" s="6"/>
      <c r="O95" s="7"/>
      <c r="P95" s="6"/>
    </row>
    <row r="96" spans="1:16" ht="17" thickBot="1">
      <c r="A96" s="8">
        <v>43980</v>
      </c>
      <c r="B96" s="18">
        <v>94</v>
      </c>
      <c r="C96" s="5"/>
      <c r="D96" s="6"/>
      <c r="E96" s="7"/>
      <c r="F96" s="6"/>
      <c r="G96" s="7"/>
      <c r="H96" s="6"/>
      <c r="I96" s="7"/>
      <c r="J96" s="6"/>
      <c r="K96" s="7"/>
      <c r="L96" s="6"/>
      <c r="M96" s="7"/>
      <c r="N96" s="6"/>
      <c r="O96" s="7"/>
      <c r="P96" s="6"/>
    </row>
    <row r="97" spans="1:16" ht="17" thickBot="1">
      <c r="A97" s="8">
        <v>43981</v>
      </c>
      <c r="B97" s="18">
        <v>95</v>
      </c>
      <c r="C97" s="5"/>
      <c r="D97" s="6"/>
      <c r="E97" s="7"/>
      <c r="F97" s="6"/>
      <c r="G97" s="7"/>
      <c r="H97" s="6"/>
      <c r="I97" s="7"/>
      <c r="J97" s="6"/>
      <c r="K97" s="7"/>
      <c r="L97" s="6"/>
      <c r="M97" s="7"/>
      <c r="N97" s="6"/>
      <c r="O97" s="7"/>
      <c r="P97" s="6"/>
    </row>
    <row r="98" spans="1:16" ht="17" thickBot="1">
      <c r="A98" s="8">
        <v>43982</v>
      </c>
      <c r="B98" s="18">
        <v>96</v>
      </c>
      <c r="C98" s="5"/>
      <c r="D98" s="6"/>
      <c r="E98" s="7"/>
      <c r="F98" s="6"/>
      <c r="G98" s="7"/>
      <c r="H98" s="6"/>
      <c r="I98" s="7"/>
      <c r="J98" s="6"/>
      <c r="K98" s="7"/>
      <c r="L98" s="6"/>
      <c r="M98" s="7"/>
      <c r="N98" s="6"/>
      <c r="O98" s="7"/>
      <c r="P98" s="6"/>
    </row>
    <row r="99" spans="1:16" ht="17" thickBot="1">
      <c r="A99" s="8">
        <v>43983</v>
      </c>
      <c r="B99" s="18">
        <v>97</v>
      </c>
      <c r="C99" s="5"/>
      <c r="D99" s="6"/>
      <c r="E99" s="7"/>
      <c r="F99" s="6"/>
      <c r="G99" s="7"/>
      <c r="H99" s="6"/>
      <c r="I99" s="7"/>
      <c r="J99" s="6"/>
      <c r="K99" s="7"/>
      <c r="L99" s="6"/>
      <c r="M99" s="7"/>
      <c r="N99" s="6"/>
      <c r="O99" s="7"/>
      <c r="P99" s="6"/>
    </row>
    <row r="100" spans="1:16" ht="17" thickBot="1">
      <c r="A100" s="8">
        <v>43984</v>
      </c>
      <c r="B100" s="18">
        <v>98</v>
      </c>
      <c r="C100" s="5"/>
      <c r="D100" s="6"/>
      <c r="E100" s="7"/>
      <c r="F100" s="6"/>
      <c r="G100" s="7"/>
      <c r="H100" s="6"/>
      <c r="I100" s="7"/>
      <c r="J100" s="6"/>
      <c r="K100" s="7"/>
      <c r="L100" s="6"/>
      <c r="M100" s="7"/>
      <c r="N100" s="6"/>
      <c r="O100" s="7"/>
      <c r="P100" s="6"/>
    </row>
    <row r="101" spans="1:16" ht="17" thickBot="1">
      <c r="A101" s="8">
        <v>43985</v>
      </c>
      <c r="B101" s="18">
        <v>99</v>
      </c>
      <c r="C101" s="5"/>
      <c r="D101" s="6"/>
      <c r="E101" s="7"/>
      <c r="F101" s="6"/>
      <c r="G101" s="7"/>
      <c r="H101" s="6"/>
      <c r="I101" s="7"/>
      <c r="J101" s="6"/>
      <c r="K101" s="7"/>
      <c r="L101" s="6"/>
      <c r="M101" s="7"/>
      <c r="N101" s="6"/>
      <c r="O101" s="7"/>
      <c r="P101" s="6"/>
    </row>
    <row r="102" spans="1:16" ht="17" thickBot="1">
      <c r="A102" s="8">
        <v>43986</v>
      </c>
      <c r="B102" s="18">
        <v>100</v>
      </c>
      <c r="C102" s="5"/>
      <c r="D102" s="6"/>
      <c r="E102" s="7"/>
      <c r="F102" s="6"/>
      <c r="G102" s="7"/>
      <c r="H102" s="6"/>
      <c r="I102" s="7"/>
      <c r="J102" s="6"/>
      <c r="K102" s="7"/>
      <c r="L102" s="6"/>
      <c r="M102" s="7"/>
      <c r="N102" s="6"/>
      <c r="O102" s="7"/>
      <c r="P102" s="6"/>
    </row>
    <row r="103" spans="1:16" ht="17" thickBot="1">
      <c r="A103" s="8">
        <v>43987</v>
      </c>
      <c r="B103" s="18">
        <v>101</v>
      </c>
      <c r="C103" s="5"/>
      <c r="D103" s="6"/>
      <c r="E103" s="7"/>
      <c r="F103" s="6"/>
      <c r="G103" s="7"/>
      <c r="H103" s="6"/>
      <c r="I103" s="7"/>
      <c r="J103" s="6"/>
      <c r="K103" s="7"/>
      <c r="L103" s="6"/>
      <c r="M103" s="7"/>
      <c r="N103" s="6"/>
      <c r="O103" s="7"/>
      <c r="P103" s="6"/>
    </row>
    <row r="104" spans="1:16" ht="17" thickBot="1">
      <c r="A104" s="8">
        <v>43988</v>
      </c>
      <c r="B104" s="18">
        <v>102</v>
      </c>
      <c r="C104" s="5"/>
      <c r="D104" s="6"/>
      <c r="E104" s="7"/>
      <c r="F104" s="6"/>
      <c r="G104" s="7"/>
      <c r="H104" s="6"/>
      <c r="I104" s="7"/>
      <c r="J104" s="6"/>
      <c r="K104" s="7"/>
      <c r="L104" s="6"/>
      <c r="M104" s="7"/>
      <c r="N104" s="6"/>
      <c r="O104" s="7"/>
      <c r="P104" s="6"/>
    </row>
    <row r="105" spans="1:16" ht="17" thickBot="1">
      <c r="A105" s="8">
        <v>43989</v>
      </c>
      <c r="B105" s="18">
        <v>103</v>
      </c>
      <c r="C105" s="5"/>
      <c r="D105" s="6"/>
      <c r="E105" s="7"/>
      <c r="F105" s="6"/>
      <c r="G105" s="7"/>
      <c r="H105" s="6"/>
      <c r="I105" s="7"/>
      <c r="J105" s="6"/>
      <c r="K105" s="7"/>
      <c r="L105" s="6"/>
      <c r="M105" s="7"/>
      <c r="N105" s="6"/>
      <c r="O105" s="7"/>
      <c r="P105" s="6"/>
    </row>
    <row r="106" spans="1:16" ht="17" thickBot="1">
      <c r="A106" s="8">
        <v>43990</v>
      </c>
      <c r="B106" s="18">
        <v>104</v>
      </c>
      <c r="C106" s="5"/>
      <c r="D106" s="6"/>
      <c r="E106" s="7"/>
      <c r="F106" s="6"/>
      <c r="G106" s="7"/>
      <c r="H106" s="6"/>
      <c r="I106" s="7"/>
      <c r="J106" s="6"/>
      <c r="K106" s="7"/>
      <c r="L106" s="6"/>
      <c r="M106" s="7"/>
      <c r="N106" s="6"/>
      <c r="O106" s="7"/>
      <c r="P106" s="6"/>
    </row>
    <row r="107" spans="1:16" ht="17" thickBot="1">
      <c r="A107" s="8">
        <v>43991</v>
      </c>
      <c r="B107" s="18">
        <v>105</v>
      </c>
      <c r="C107" s="5"/>
      <c r="D107" s="6"/>
      <c r="E107" s="7"/>
      <c r="F107" s="6"/>
      <c r="G107" s="7"/>
      <c r="H107" s="6"/>
      <c r="I107" s="7"/>
      <c r="J107" s="6"/>
      <c r="K107" s="7"/>
      <c r="L107" s="6"/>
      <c r="M107" s="7"/>
      <c r="N107" s="6"/>
      <c r="O107" s="7"/>
      <c r="P107" s="6"/>
    </row>
    <row r="108" spans="1:16" ht="17" thickBot="1">
      <c r="A108" s="8">
        <v>43992</v>
      </c>
      <c r="B108" s="18">
        <v>106</v>
      </c>
      <c r="C108" s="5"/>
      <c r="D108" s="6"/>
      <c r="E108" s="7"/>
      <c r="F108" s="6"/>
      <c r="G108" s="7"/>
      <c r="H108" s="6"/>
      <c r="I108" s="7"/>
      <c r="J108" s="6"/>
      <c r="K108" s="7"/>
      <c r="L108" s="6"/>
      <c r="M108" s="7"/>
      <c r="N108" s="6"/>
      <c r="O108" s="7"/>
      <c r="P108" s="6"/>
    </row>
    <row r="109" spans="1:16" ht="17" thickBot="1">
      <c r="A109" s="8">
        <v>43993</v>
      </c>
      <c r="B109" s="18">
        <v>107</v>
      </c>
      <c r="C109" s="5"/>
      <c r="D109" s="6"/>
      <c r="E109" s="7"/>
      <c r="F109" s="6"/>
      <c r="G109" s="7"/>
      <c r="H109" s="6"/>
      <c r="I109" s="7"/>
      <c r="J109" s="6"/>
      <c r="K109" s="7"/>
      <c r="L109" s="6"/>
      <c r="M109" s="7"/>
      <c r="N109" s="6"/>
      <c r="O109" s="7"/>
      <c r="P109" s="6"/>
    </row>
    <row r="110" spans="1:16" ht="17" thickBot="1">
      <c r="A110" s="8">
        <v>43994</v>
      </c>
      <c r="B110" s="18">
        <v>108</v>
      </c>
      <c r="C110" s="5"/>
      <c r="D110" s="6"/>
      <c r="E110" s="7"/>
      <c r="F110" s="6"/>
      <c r="G110" s="7"/>
      <c r="H110" s="6"/>
      <c r="I110" s="7"/>
      <c r="J110" s="6"/>
      <c r="K110" s="7"/>
      <c r="L110" s="6"/>
      <c r="M110" s="7"/>
      <c r="N110" s="6"/>
      <c r="O110" s="7"/>
      <c r="P110" s="6"/>
    </row>
    <row r="111" spans="1:16" ht="17" thickBot="1">
      <c r="A111" s="8">
        <v>43995</v>
      </c>
      <c r="B111" s="18">
        <v>109</v>
      </c>
      <c r="C111" s="5"/>
      <c r="D111" s="6"/>
      <c r="E111" s="7"/>
      <c r="F111" s="6"/>
      <c r="G111" s="7"/>
      <c r="H111" s="6"/>
      <c r="I111" s="7"/>
      <c r="J111" s="6"/>
      <c r="K111" s="7"/>
      <c r="L111" s="6"/>
      <c r="M111" s="7"/>
      <c r="N111" s="6"/>
      <c r="O111" s="7"/>
      <c r="P111" s="6"/>
    </row>
    <row r="112" spans="1:16" ht="17" thickBot="1">
      <c r="A112" s="8">
        <v>43996</v>
      </c>
      <c r="B112" s="18">
        <v>110</v>
      </c>
      <c r="C112" s="5"/>
      <c r="D112" s="6"/>
      <c r="E112" s="7"/>
      <c r="F112" s="6"/>
      <c r="G112" s="7"/>
      <c r="H112" s="6"/>
      <c r="I112" s="7"/>
      <c r="J112" s="6"/>
      <c r="K112" s="7"/>
      <c r="L112" s="6"/>
      <c r="M112" s="7"/>
      <c r="N112" s="6"/>
      <c r="O112" s="7"/>
      <c r="P112" s="6"/>
    </row>
    <row r="113" spans="1:16" ht="17" thickBot="1">
      <c r="A113" s="8">
        <v>43997</v>
      </c>
      <c r="B113" s="18">
        <v>111</v>
      </c>
      <c r="C113" s="5"/>
      <c r="D113" s="6"/>
      <c r="E113" s="7"/>
      <c r="F113" s="6"/>
      <c r="G113" s="7"/>
      <c r="H113" s="6"/>
      <c r="I113" s="7"/>
      <c r="J113" s="6"/>
      <c r="K113" s="7"/>
      <c r="L113" s="6"/>
      <c r="M113" s="7"/>
      <c r="N113" s="6"/>
      <c r="O113" s="7"/>
      <c r="P113" s="6"/>
    </row>
    <row r="114" spans="1:16" ht="17" thickBot="1">
      <c r="A114" s="8">
        <v>43998</v>
      </c>
      <c r="B114" s="18">
        <v>112</v>
      </c>
      <c r="C114" s="5"/>
      <c r="D114" s="6"/>
      <c r="E114" s="7"/>
      <c r="F114" s="6"/>
      <c r="G114" s="7"/>
      <c r="H114" s="6"/>
      <c r="I114" s="7"/>
      <c r="J114" s="6"/>
      <c r="K114" s="7"/>
      <c r="L114" s="6"/>
      <c r="M114" s="7"/>
      <c r="N114" s="6"/>
      <c r="O114" s="7"/>
      <c r="P114" s="6"/>
    </row>
    <row r="115" spans="1:16" ht="17" thickBot="1">
      <c r="A115" s="8">
        <v>43999</v>
      </c>
      <c r="B115" s="18">
        <v>113</v>
      </c>
      <c r="C115" s="5"/>
      <c r="D115" s="6"/>
      <c r="E115" s="7"/>
      <c r="F115" s="6"/>
      <c r="G115" s="7"/>
      <c r="H115" s="6"/>
      <c r="I115" s="7"/>
      <c r="J115" s="6"/>
      <c r="K115" s="7"/>
      <c r="L115" s="6"/>
      <c r="M115" s="7"/>
      <c r="N115" s="6"/>
      <c r="O115" s="7"/>
      <c r="P115" s="6"/>
    </row>
    <row r="116" spans="1:16" ht="17" thickBot="1">
      <c r="A116" s="8">
        <v>44000</v>
      </c>
      <c r="B116" s="18">
        <v>114</v>
      </c>
      <c r="C116" s="5"/>
      <c r="D116" s="6"/>
      <c r="E116" s="7"/>
      <c r="F116" s="6"/>
      <c r="G116" s="7"/>
      <c r="H116" s="6"/>
      <c r="I116" s="7"/>
      <c r="J116" s="6"/>
      <c r="K116" s="7"/>
      <c r="L116" s="6"/>
      <c r="M116" s="7"/>
      <c r="N116" s="6"/>
      <c r="O116" s="7"/>
      <c r="P116" s="6"/>
    </row>
    <row r="117" spans="1:16" ht="17" thickBot="1">
      <c r="A117" s="8">
        <v>44001</v>
      </c>
      <c r="B117" s="18">
        <v>115</v>
      </c>
      <c r="C117" s="5"/>
      <c r="D117" s="6"/>
      <c r="E117" s="7"/>
      <c r="F117" s="6"/>
      <c r="G117" s="7"/>
      <c r="H117" s="6"/>
      <c r="I117" s="7"/>
      <c r="J117" s="6"/>
      <c r="K117" s="7"/>
      <c r="L117" s="6"/>
      <c r="M117" s="7"/>
      <c r="N117" s="6"/>
      <c r="O117" s="7"/>
      <c r="P117" s="6"/>
    </row>
    <row r="118" spans="1:16" ht="17" thickBot="1">
      <c r="A118" s="8">
        <v>44002</v>
      </c>
      <c r="B118" s="18">
        <v>116</v>
      </c>
      <c r="C118" s="5"/>
      <c r="D118" s="6"/>
      <c r="E118" s="7"/>
      <c r="F118" s="6"/>
      <c r="G118" s="7"/>
      <c r="H118" s="6"/>
      <c r="I118" s="7"/>
      <c r="J118" s="6"/>
      <c r="K118" s="7"/>
      <c r="L118" s="6"/>
      <c r="M118" s="7"/>
      <c r="N118" s="6"/>
      <c r="O118" s="7"/>
      <c r="P118" s="6"/>
    </row>
    <row r="119" spans="1:16" ht="17" thickBot="1">
      <c r="A119" s="8">
        <v>44003</v>
      </c>
      <c r="B119" s="18">
        <v>117</v>
      </c>
      <c r="C119" s="5"/>
      <c r="D119" s="6"/>
      <c r="E119" s="7"/>
      <c r="F119" s="6"/>
      <c r="G119" s="7"/>
      <c r="H119" s="6"/>
      <c r="I119" s="7"/>
      <c r="J119" s="6"/>
      <c r="K119" s="7"/>
      <c r="L119" s="6"/>
      <c r="M119" s="7"/>
      <c r="N119" s="6"/>
      <c r="O119" s="7"/>
      <c r="P119" s="6"/>
    </row>
    <row r="120" spans="1:16" ht="17" thickBot="1">
      <c r="A120" s="8">
        <v>44004</v>
      </c>
      <c r="B120" s="18">
        <v>118</v>
      </c>
      <c r="C120" s="5"/>
      <c r="D120" s="6"/>
      <c r="E120" s="7"/>
      <c r="F120" s="6"/>
      <c r="G120" s="7"/>
      <c r="H120" s="6"/>
      <c r="I120" s="7"/>
      <c r="J120" s="6"/>
      <c r="K120" s="7"/>
      <c r="L120" s="6"/>
      <c r="M120" s="7"/>
      <c r="N120" s="6"/>
      <c r="O120" s="7"/>
      <c r="P120" s="6"/>
    </row>
    <row r="121" spans="1:16" ht="17" thickBot="1">
      <c r="A121" s="8">
        <v>44005</v>
      </c>
      <c r="B121" s="18">
        <v>119</v>
      </c>
      <c r="C121" s="5"/>
      <c r="D121" s="6"/>
      <c r="E121" s="7"/>
      <c r="F121" s="6"/>
      <c r="G121" s="7"/>
      <c r="H121" s="6"/>
      <c r="I121" s="7"/>
      <c r="J121" s="6"/>
      <c r="K121" s="7"/>
      <c r="L121" s="6"/>
      <c r="M121" s="7"/>
      <c r="N121" s="6"/>
      <c r="O121" s="7"/>
      <c r="P121" s="6"/>
    </row>
    <row r="122" spans="1:16" ht="17" thickBot="1">
      <c r="A122" s="8">
        <v>44006</v>
      </c>
      <c r="B122" s="18">
        <v>120</v>
      </c>
      <c r="C122" s="5"/>
      <c r="D122" s="6"/>
      <c r="E122" s="7"/>
      <c r="F122" s="6"/>
      <c r="G122" s="7"/>
      <c r="H122" s="6"/>
      <c r="I122" s="7"/>
      <c r="J122" s="6"/>
      <c r="K122" s="7"/>
      <c r="L122" s="6"/>
      <c r="M122" s="7"/>
      <c r="N122" s="6"/>
      <c r="O122" s="7"/>
      <c r="P122" s="6"/>
    </row>
    <row r="123" spans="1:16" ht="17" thickBot="1">
      <c r="A123" s="8">
        <v>44007</v>
      </c>
      <c r="B123" s="18">
        <v>121</v>
      </c>
      <c r="C123" s="5"/>
      <c r="D123" s="6"/>
      <c r="E123" s="7"/>
      <c r="F123" s="6"/>
      <c r="G123" s="7"/>
      <c r="H123" s="6"/>
      <c r="I123" s="7"/>
      <c r="J123" s="6"/>
      <c r="K123" s="7"/>
      <c r="L123" s="6"/>
      <c r="M123" s="7"/>
      <c r="N123" s="6"/>
      <c r="O123" s="7"/>
      <c r="P123" s="6"/>
    </row>
    <row r="124" spans="1:16" ht="17" thickBot="1">
      <c r="A124" s="8">
        <v>44008</v>
      </c>
      <c r="B124" s="18">
        <v>122</v>
      </c>
      <c r="C124" s="5"/>
      <c r="D124" s="6"/>
      <c r="E124" s="7"/>
      <c r="F124" s="6"/>
      <c r="G124" s="7"/>
      <c r="H124" s="6"/>
      <c r="I124" s="7"/>
      <c r="J124" s="6"/>
      <c r="K124" s="7"/>
      <c r="L124" s="6"/>
      <c r="M124" s="7"/>
      <c r="N124" s="6"/>
      <c r="O124" s="7"/>
      <c r="P124" s="6"/>
    </row>
    <row r="125" spans="1:16" ht="17" thickBot="1">
      <c r="A125" s="8">
        <v>44009</v>
      </c>
      <c r="B125" s="18">
        <v>123</v>
      </c>
      <c r="C125" s="5"/>
      <c r="D125" s="6"/>
      <c r="E125" s="7"/>
      <c r="F125" s="6"/>
      <c r="G125" s="7"/>
      <c r="H125" s="6"/>
      <c r="I125" s="7"/>
      <c r="J125" s="6"/>
      <c r="K125" s="7"/>
      <c r="L125" s="6"/>
      <c r="M125" s="7"/>
      <c r="N125" s="6"/>
      <c r="O125" s="7"/>
      <c r="P125" s="6"/>
    </row>
    <row r="126" spans="1:16" ht="17" thickBot="1">
      <c r="A126" s="8">
        <v>44010</v>
      </c>
      <c r="B126" s="18">
        <v>124</v>
      </c>
      <c r="C126" s="5"/>
      <c r="D126" s="6"/>
      <c r="E126" s="7"/>
      <c r="F126" s="6"/>
      <c r="G126" s="7"/>
      <c r="H126" s="6"/>
      <c r="I126" s="7"/>
      <c r="J126" s="6"/>
      <c r="K126" s="7"/>
      <c r="L126" s="6"/>
      <c r="M126" s="7"/>
      <c r="N126" s="6"/>
      <c r="O126" s="7"/>
      <c r="P126" s="6"/>
    </row>
    <row r="127" spans="1:16" ht="17" thickBot="1">
      <c r="A127" s="8">
        <v>44011</v>
      </c>
      <c r="B127" s="18">
        <v>125</v>
      </c>
      <c r="C127" s="5"/>
      <c r="D127" s="6"/>
      <c r="E127" s="7"/>
      <c r="F127" s="6"/>
      <c r="G127" s="7"/>
      <c r="H127" s="6"/>
      <c r="I127" s="7"/>
      <c r="J127" s="6"/>
      <c r="K127" s="7"/>
      <c r="L127" s="6"/>
      <c r="M127" s="7"/>
      <c r="N127" s="6"/>
      <c r="O127" s="7"/>
      <c r="P127" s="6"/>
    </row>
    <row r="128" spans="1:16" ht="17" thickBot="1">
      <c r="A128" s="8">
        <v>44012</v>
      </c>
      <c r="B128" s="18">
        <v>126</v>
      </c>
      <c r="C128" s="5"/>
      <c r="D128" s="6"/>
      <c r="E128" s="7"/>
      <c r="F128" s="6"/>
      <c r="G128" s="7"/>
      <c r="H128" s="6"/>
      <c r="I128" s="7"/>
      <c r="J128" s="6"/>
      <c r="K128" s="7"/>
      <c r="L128" s="6"/>
      <c r="M128" s="7"/>
      <c r="N128" s="6"/>
      <c r="O128" s="7"/>
      <c r="P128" s="6"/>
    </row>
    <row r="129" spans="1:16" ht="17" thickBot="1">
      <c r="A129" s="8">
        <v>44013</v>
      </c>
      <c r="B129" s="18">
        <v>127</v>
      </c>
      <c r="C129" s="5"/>
      <c r="D129" s="6"/>
      <c r="E129" s="7"/>
      <c r="F129" s="6"/>
      <c r="G129" s="7"/>
      <c r="H129" s="6"/>
      <c r="I129" s="7"/>
      <c r="J129" s="6"/>
      <c r="K129" s="7"/>
      <c r="L129" s="6"/>
      <c r="M129" s="7"/>
      <c r="N129" s="6"/>
      <c r="O129" s="7"/>
      <c r="P129" s="6"/>
    </row>
    <row r="130" spans="1:16" ht="17" thickBot="1">
      <c r="A130" s="8">
        <v>44014</v>
      </c>
      <c r="B130" s="18">
        <v>128</v>
      </c>
      <c r="C130" s="5"/>
      <c r="D130" s="6"/>
      <c r="E130" s="7"/>
      <c r="F130" s="6"/>
      <c r="G130" s="7"/>
      <c r="H130" s="6"/>
      <c r="I130" s="7"/>
      <c r="J130" s="6"/>
      <c r="K130" s="7"/>
      <c r="L130" s="6"/>
      <c r="M130" s="7"/>
      <c r="N130" s="6"/>
      <c r="O130" s="7"/>
      <c r="P130" s="6"/>
    </row>
    <row r="131" spans="1:16" ht="17" thickBot="1">
      <c r="A131" s="8">
        <v>44015</v>
      </c>
      <c r="B131" s="18">
        <v>129</v>
      </c>
      <c r="C131" s="5"/>
      <c r="D131" s="6"/>
      <c r="E131" s="7"/>
      <c r="F131" s="6"/>
      <c r="G131" s="7"/>
      <c r="H131" s="6"/>
      <c r="I131" s="7"/>
      <c r="J131" s="6"/>
      <c r="K131" s="7"/>
      <c r="L131" s="6"/>
      <c r="M131" s="7"/>
      <c r="N131" s="6"/>
      <c r="O131" s="7"/>
      <c r="P131" s="6"/>
    </row>
    <row r="132" spans="1:16" ht="17" thickBot="1">
      <c r="A132" s="8">
        <v>44016</v>
      </c>
      <c r="B132" s="18">
        <v>130</v>
      </c>
      <c r="C132" s="5"/>
      <c r="D132" s="6"/>
      <c r="E132" s="7"/>
      <c r="F132" s="6"/>
      <c r="G132" s="7"/>
      <c r="H132" s="6"/>
      <c r="I132" s="7"/>
      <c r="J132" s="6"/>
      <c r="K132" s="7"/>
      <c r="L132" s="6"/>
      <c r="M132" s="7"/>
      <c r="N132" s="6"/>
      <c r="O132" s="7"/>
      <c r="P132" s="6"/>
    </row>
    <row r="133" spans="1:16" ht="17" thickBot="1">
      <c r="A133" s="8">
        <v>44017</v>
      </c>
      <c r="B133" s="18">
        <v>131</v>
      </c>
      <c r="C133" s="5"/>
      <c r="D133" s="6"/>
      <c r="E133" s="7"/>
      <c r="F133" s="6"/>
      <c r="G133" s="7"/>
      <c r="H133" s="6"/>
      <c r="I133" s="7"/>
      <c r="J133" s="6"/>
      <c r="K133" s="7"/>
      <c r="L133" s="6"/>
      <c r="M133" s="7"/>
      <c r="N133" s="6"/>
      <c r="O133" s="7"/>
      <c r="P133" s="6"/>
    </row>
    <row r="134" spans="1:16" ht="17" thickBot="1">
      <c r="A134" s="8">
        <v>44018</v>
      </c>
      <c r="B134" s="18">
        <v>132</v>
      </c>
      <c r="C134" s="5"/>
      <c r="D134" s="6"/>
      <c r="E134" s="7"/>
      <c r="F134" s="6"/>
      <c r="G134" s="7"/>
      <c r="H134" s="6"/>
      <c r="I134" s="7"/>
      <c r="J134" s="6"/>
      <c r="K134" s="7"/>
      <c r="L134" s="6"/>
      <c r="M134" s="7"/>
      <c r="N134" s="6"/>
      <c r="O134" s="7"/>
      <c r="P134" s="6"/>
    </row>
    <row r="135" spans="1:16" ht="17" thickBot="1">
      <c r="A135" s="8">
        <v>44019</v>
      </c>
      <c r="B135" s="18">
        <v>133</v>
      </c>
      <c r="C135" s="5"/>
      <c r="D135" s="6"/>
      <c r="E135" s="7"/>
      <c r="F135" s="6"/>
      <c r="G135" s="7"/>
      <c r="H135" s="6"/>
      <c r="I135" s="7"/>
      <c r="J135" s="6"/>
      <c r="K135" s="7"/>
      <c r="L135" s="6"/>
      <c r="M135" s="7"/>
      <c r="N135" s="6"/>
      <c r="O135" s="7"/>
      <c r="P135" s="6"/>
    </row>
    <row r="136" spans="1:16" ht="17" thickBot="1">
      <c r="A136" s="8">
        <v>44020</v>
      </c>
      <c r="B136" s="18">
        <v>134</v>
      </c>
      <c r="C136" s="5"/>
      <c r="D136" s="6"/>
      <c r="E136" s="7"/>
      <c r="F136" s="6"/>
      <c r="G136" s="7"/>
      <c r="H136" s="6"/>
      <c r="I136" s="7"/>
      <c r="J136" s="6"/>
      <c r="K136" s="7"/>
      <c r="L136" s="6"/>
      <c r="M136" s="7"/>
      <c r="N136" s="6"/>
      <c r="O136" s="7"/>
      <c r="P136" s="6"/>
    </row>
    <row r="137" spans="1:16" ht="17" thickBot="1">
      <c r="A137" s="8">
        <v>44021</v>
      </c>
      <c r="B137" s="18">
        <v>135</v>
      </c>
      <c r="C137" s="5"/>
      <c r="D137" s="6"/>
      <c r="E137" s="7"/>
      <c r="F137" s="6"/>
      <c r="G137" s="7"/>
      <c r="H137" s="6"/>
      <c r="I137" s="7"/>
      <c r="J137" s="6"/>
      <c r="K137" s="7"/>
      <c r="L137" s="6"/>
      <c r="M137" s="7"/>
      <c r="N137" s="6"/>
      <c r="O137" s="7"/>
      <c r="P137" s="6"/>
    </row>
    <row r="138" spans="1:16" ht="17" thickBot="1">
      <c r="A138" s="8">
        <v>44022</v>
      </c>
      <c r="B138" s="18">
        <v>136</v>
      </c>
      <c r="C138" s="5"/>
      <c r="D138" s="6"/>
      <c r="E138" s="7"/>
      <c r="F138" s="6"/>
      <c r="G138" s="7"/>
      <c r="H138" s="6"/>
      <c r="I138" s="7"/>
      <c r="J138" s="6"/>
      <c r="K138" s="7"/>
      <c r="L138" s="6"/>
      <c r="M138" s="7"/>
      <c r="N138" s="6"/>
      <c r="O138" s="7"/>
      <c r="P138" s="6"/>
    </row>
    <row r="139" spans="1:16" ht="17" thickBot="1">
      <c r="A139" s="8">
        <v>44023</v>
      </c>
      <c r="B139" s="18">
        <v>137</v>
      </c>
      <c r="C139" s="5"/>
      <c r="D139" s="6"/>
      <c r="E139" s="7"/>
      <c r="F139" s="6"/>
      <c r="G139" s="7"/>
      <c r="H139" s="6"/>
      <c r="I139" s="7"/>
      <c r="J139" s="6"/>
      <c r="K139" s="7"/>
      <c r="L139" s="6"/>
      <c r="M139" s="7"/>
      <c r="N139" s="6"/>
      <c r="O139" s="7"/>
      <c r="P139" s="6"/>
    </row>
    <row r="140" spans="1:16" ht="17" thickBot="1">
      <c r="A140" s="8">
        <v>44024</v>
      </c>
      <c r="B140" s="18">
        <v>138</v>
      </c>
      <c r="C140" s="5"/>
      <c r="D140" s="6"/>
      <c r="E140" s="7"/>
      <c r="F140" s="6"/>
      <c r="G140" s="7"/>
      <c r="H140" s="6"/>
      <c r="I140" s="7"/>
      <c r="J140" s="6"/>
      <c r="K140" s="7"/>
      <c r="L140" s="6"/>
      <c r="M140" s="7"/>
      <c r="N140" s="6"/>
      <c r="O140" s="7"/>
      <c r="P140" s="6"/>
    </row>
    <row r="141" spans="1:16" ht="17" thickBot="1">
      <c r="A141" s="8">
        <v>44025</v>
      </c>
      <c r="B141" s="18">
        <v>139</v>
      </c>
      <c r="C141" s="5"/>
      <c r="D141" s="6"/>
      <c r="E141" s="7"/>
      <c r="F141" s="6"/>
      <c r="G141" s="7"/>
      <c r="H141" s="6"/>
      <c r="I141" s="7"/>
      <c r="J141" s="6"/>
      <c r="K141" s="7"/>
      <c r="L141" s="6"/>
      <c r="M141" s="7"/>
      <c r="N141" s="6"/>
      <c r="O141" s="7"/>
      <c r="P141" s="6"/>
    </row>
    <row r="142" spans="1:16" ht="17" thickBot="1">
      <c r="A142" s="8">
        <v>44026</v>
      </c>
      <c r="B142" s="18">
        <v>140</v>
      </c>
      <c r="C142" s="5"/>
      <c r="D142" s="6"/>
      <c r="E142" s="7"/>
      <c r="F142" s="6"/>
      <c r="G142" s="7"/>
      <c r="H142" s="6"/>
      <c r="I142" s="7"/>
      <c r="J142" s="6"/>
      <c r="K142" s="7"/>
      <c r="L142" s="6"/>
      <c r="M142" s="7"/>
      <c r="N142" s="6"/>
      <c r="O142" s="7"/>
      <c r="P142" s="6"/>
    </row>
    <row r="143" spans="1:16" ht="17" thickBot="1">
      <c r="A143" s="8">
        <v>44027</v>
      </c>
      <c r="B143" s="18">
        <v>141</v>
      </c>
      <c r="C143" s="5"/>
      <c r="D143" s="6"/>
      <c r="E143" s="7"/>
      <c r="F143" s="6"/>
      <c r="G143" s="7"/>
      <c r="H143" s="6"/>
      <c r="I143" s="7"/>
      <c r="J143" s="6"/>
      <c r="K143" s="7"/>
      <c r="L143" s="6"/>
      <c r="M143" s="7"/>
      <c r="N143" s="6"/>
      <c r="O143" s="7"/>
      <c r="P143" s="6"/>
    </row>
    <row r="144" spans="1:16" ht="17" thickBot="1">
      <c r="A144" s="8">
        <v>44028</v>
      </c>
      <c r="B144" s="18">
        <v>142</v>
      </c>
      <c r="C144" s="5"/>
      <c r="D144" s="6"/>
      <c r="E144" s="7"/>
      <c r="F144" s="6"/>
      <c r="G144" s="7"/>
      <c r="H144" s="6"/>
      <c r="I144" s="7"/>
      <c r="J144" s="6"/>
      <c r="K144" s="7"/>
      <c r="L144" s="6"/>
      <c r="M144" s="7"/>
      <c r="N144" s="6"/>
      <c r="O144" s="7"/>
      <c r="P144" s="6"/>
    </row>
    <row r="145" spans="1:16" ht="17" thickBot="1">
      <c r="A145" s="8">
        <v>44029</v>
      </c>
      <c r="B145" s="18">
        <v>143</v>
      </c>
      <c r="C145" s="5"/>
      <c r="D145" s="6"/>
      <c r="E145" s="7"/>
      <c r="F145" s="6"/>
      <c r="G145" s="7"/>
      <c r="H145" s="6"/>
      <c r="I145" s="7"/>
      <c r="J145" s="6"/>
      <c r="K145" s="7"/>
      <c r="L145" s="6"/>
      <c r="M145" s="7"/>
      <c r="N145" s="6"/>
      <c r="O145" s="7"/>
      <c r="P145" s="6"/>
    </row>
    <row r="146" spans="1:16" ht="17" thickBot="1">
      <c r="A146" s="8">
        <v>44030</v>
      </c>
      <c r="B146" s="18">
        <v>144</v>
      </c>
      <c r="C146" s="5"/>
      <c r="D146" s="6"/>
      <c r="E146" s="7"/>
      <c r="F146" s="6"/>
      <c r="G146" s="7"/>
      <c r="H146" s="6"/>
      <c r="I146" s="7"/>
      <c r="J146" s="6"/>
      <c r="K146" s="7"/>
      <c r="L146" s="6"/>
      <c r="M146" s="7"/>
      <c r="N146" s="6"/>
      <c r="O146" s="7"/>
      <c r="P146" s="6"/>
    </row>
    <row r="147" spans="1:16" ht="17" thickBot="1">
      <c r="A147" s="8">
        <v>44031</v>
      </c>
      <c r="B147" s="18">
        <v>145</v>
      </c>
      <c r="C147" s="5"/>
      <c r="D147" s="6"/>
      <c r="E147" s="7"/>
      <c r="F147" s="6"/>
      <c r="G147" s="7"/>
      <c r="H147" s="6"/>
      <c r="I147" s="7"/>
      <c r="J147" s="6"/>
      <c r="K147" s="7"/>
      <c r="L147" s="6"/>
      <c r="M147" s="7"/>
      <c r="N147" s="6"/>
      <c r="O147" s="7"/>
      <c r="P147" s="6"/>
    </row>
    <row r="148" spans="1:16" ht="17" thickBot="1">
      <c r="A148" s="8">
        <v>44032</v>
      </c>
      <c r="B148" s="18">
        <v>146</v>
      </c>
      <c r="C148" s="5"/>
      <c r="D148" s="6"/>
      <c r="E148" s="7"/>
      <c r="F148" s="6"/>
      <c r="G148" s="7"/>
      <c r="H148" s="6"/>
      <c r="I148" s="7"/>
      <c r="J148" s="6"/>
      <c r="K148" s="7"/>
      <c r="L148" s="6"/>
      <c r="M148" s="7"/>
      <c r="N148" s="6"/>
      <c r="O148" s="7"/>
      <c r="P148" s="6"/>
    </row>
    <row r="149" spans="1:16" ht="17" thickBot="1">
      <c r="A149" s="8">
        <v>44033</v>
      </c>
      <c r="B149" s="18">
        <v>147</v>
      </c>
      <c r="C149" s="5"/>
      <c r="D149" s="6"/>
      <c r="E149" s="7"/>
      <c r="F149" s="6"/>
      <c r="G149" s="7"/>
      <c r="H149" s="6"/>
      <c r="I149" s="7"/>
      <c r="J149" s="6"/>
      <c r="K149" s="7"/>
      <c r="L149" s="6"/>
      <c r="M149" s="7"/>
      <c r="N149" s="6"/>
      <c r="O149" s="7"/>
      <c r="P149" s="6"/>
    </row>
    <row r="150" spans="1:16" ht="17" thickBot="1">
      <c r="A150" s="8">
        <v>44034</v>
      </c>
      <c r="B150" s="18">
        <v>148</v>
      </c>
      <c r="C150" s="5"/>
      <c r="D150" s="6"/>
      <c r="E150" s="7"/>
      <c r="F150" s="6"/>
      <c r="G150" s="7"/>
      <c r="H150" s="6"/>
      <c r="I150" s="7"/>
      <c r="J150" s="6"/>
      <c r="K150" s="7"/>
      <c r="L150" s="6"/>
      <c r="M150" s="7"/>
      <c r="N150" s="6"/>
      <c r="O150" s="7"/>
      <c r="P150" s="6"/>
    </row>
    <row r="151" spans="1:16" ht="17" thickBot="1">
      <c r="A151" s="8">
        <v>44035</v>
      </c>
      <c r="B151" s="18">
        <v>149</v>
      </c>
      <c r="C151" s="5"/>
      <c r="D151" s="6"/>
      <c r="E151" s="7"/>
      <c r="F151" s="6"/>
      <c r="G151" s="7"/>
      <c r="H151" s="6"/>
      <c r="I151" s="7"/>
      <c r="J151" s="6"/>
      <c r="K151" s="7"/>
      <c r="L151" s="6"/>
      <c r="M151" s="7"/>
      <c r="N151" s="6"/>
      <c r="O151" s="7"/>
      <c r="P151" s="6"/>
    </row>
    <row r="152" spans="1:16" ht="17" thickBot="1">
      <c r="A152" s="8">
        <v>44036</v>
      </c>
      <c r="B152" s="18">
        <v>150</v>
      </c>
      <c r="C152" s="5"/>
      <c r="D152" s="6"/>
      <c r="E152" s="7"/>
      <c r="F152" s="6"/>
      <c r="G152" s="7"/>
      <c r="H152" s="6"/>
      <c r="I152" s="7"/>
      <c r="J152" s="6"/>
      <c r="K152" s="7"/>
      <c r="L152" s="6"/>
      <c r="M152" s="7"/>
      <c r="N152" s="6"/>
      <c r="O152" s="7"/>
      <c r="P152" s="6"/>
    </row>
    <row r="153" spans="1:16" ht="17" thickBot="1">
      <c r="A153" s="8">
        <v>44037</v>
      </c>
      <c r="B153" s="18">
        <v>151</v>
      </c>
      <c r="C153" s="5"/>
      <c r="D153" s="6"/>
      <c r="E153" s="7"/>
      <c r="F153" s="6"/>
      <c r="G153" s="7"/>
      <c r="H153" s="6"/>
      <c r="I153" s="7"/>
      <c r="J153" s="6"/>
      <c r="K153" s="7"/>
      <c r="L153" s="6"/>
      <c r="M153" s="7"/>
      <c r="N153" s="6"/>
      <c r="O153" s="7"/>
      <c r="P153" s="6"/>
    </row>
    <row r="154" spans="1:16" ht="17" thickBot="1">
      <c r="A154" s="8">
        <v>44038</v>
      </c>
      <c r="B154" s="18">
        <v>152</v>
      </c>
      <c r="C154" s="5"/>
      <c r="D154" s="6"/>
      <c r="E154" s="7"/>
      <c r="F154" s="6"/>
      <c r="G154" s="7"/>
      <c r="H154" s="6"/>
      <c r="I154" s="7"/>
      <c r="J154" s="6"/>
      <c r="K154" s="7"/>
      <c r="L154" s="6"/>
      <c r="M154" s="7"/>
      <c r="N154" s="6"/>
      <c r="O154" s="7"/>
      <c r="P154" s="6"/>
    </row>
    <row r="155" spans="1:16" ht="17" thickBot="1">
      <c r="A155" s="8">
        <v>44039</v>
      </c>
      <c r="B155" s="18">
        <v>153</v>
      </c>
      <c r="C155" s="5"/>
      <c r="D155" s="6"/>
      <c r="E155" s="7"/>
      <c r="F155" s="6"/>
      <c r="G155" s="7"/>
      <c r="H155" s="6"/>
      <c r="I155" s="7"/>
      <c r="J155" s="6"/>
      <c r="K155" s="7"/>
      <c r="L155" s="6"/>
      <c r="M155" s="7"/>
      <c r="N155" s="6"/>
      <c r="O155" s="7"/>
      <c r="P155" s="6"/>
    </row>
    <row r="156" spans="1:16" ht="17" thickBot="1">
      <c r="A156" s="8">
        <v>44040</v>
      </c>
      <c r="B156" s="18">
        <v>154</v>
      </c>
      <c r="C156" s="5"/>
      <c r="D156" s="6"/>
      <c r="E156" s="7"/>
      <c r="F156" s="6"/>
      <c r="G156" s="7"/>
      <c r="H156" s="6"/>
      <c r="I156" s="7"/>
      <c r="J156" s="6"/>
      <c r="K156" s="7"/>
      <c r="L156" s="6"/>
      <c r="M156" s="7"/>
      <c r="N156" s="6"/>
      <c r="O156" s="7"/>
      <c r="P156" s="6"/>
    </row>
    <row r="157" spans="1:16" ht="17" thickBot="1">
      <c r="A157" s="8">
        <v>44041</v>
      </c>
      <c r="B157" s="18">
        <v>155</v>
      </c>
      <c r="C157" s="5"/>
      <c r="D157" s="6"/>
      <c r="E157" s="7"/>
      <c r="F157" s="6"/>
      <c r="G157" s="7"/>
      <c r="H157" s="6"/>
      <c r="I157" s="7"/>
      <c r="J157" s="6"/>
      <c r="K157" s="7"/>
      <c r="L157" s="6"/>
      <c r="M157" s="7"/>
      <c r="N157" s="6"/>
      <c r="O157" s="7"/>
      <c r="P157" s="6"/>
    </row>
    <row r="158" spans="1:16" ht="17" thickBot="1">
      <c r="A158" s="8">
        <v>44042</v>
      </c>
      <c r="B158" s="18">
        <v>156</v>
      </c>
      <c r="C158" s="5"/>
      <c r="D158" s="6"/>
      <c r="E158" s="7"/>
      <c r="F158" s="6"/>
      <c r="G158" s="7"/>
      <c r="H158" s="6"/>
      <c r="I158" s="7"/>
      <c r="J158" s="6"/>
      <c r="K158" s="7"/>
      <c r="L158" s="6"/>
      <c r="M158" s="7"/>
      <c r="N158" s="6"/>
      <c r="O158" s="7"/>
      <c r="P158" s="6"/>
    </row>
    <row r="159" spans="1:16" ht="17" thickBot="1">
      <c r="A159" s="8">
        <v>44043</v>
      </c>
      <c r="B159" s="18">
        <v>157</v>
      </c>
      <c r="C159" s="5"/>
      <c r="D159" s="6"/>
      <c r="E159" s="7"/>
      <c r="F159" s="6"/>
      <c r="G159" s="7"/>
      <c r="H159" s="6"/>
      <c r="I159" s="7"/>
      <c r="J159" s="6"/>
      <c r="K159" s="7"/>
      <c r="L159" s="6"/>
      <c r="M159" s="7"/>
      <c r="N159" s="6"/>
      <c r="O159" s="7"/>
      <c r="P159" s="6"/>
    </row>
    <row r="160" spans="1:16" ht="17" thickBot="1">
      <c r="A160" s="8">
        <v>44044</v>
      </c>
      <c r="B160" s="18">
        <v>158</v>
      </c>
      <c r="C160" s="5"/>
      <c r="D160" s="6"/>
      <c r="E160" s="7"/>
      <c r="F160" s="6"/>
      <c r="G160" s="7"/>
      <c r="H160" s="6"/>
      <c r="I160" s="7"/>
      <c r="J160" s="6"/>
      <c r="K160" s="7"/>
      <c r="L160" s="6"/>
      <c r="M160" s="7"/>
      <c r="N160" s="6"/>
      <c r="O160" s="7"/>
      <c r="P160" s="6"/>
    </row>
    <row r="161" spans="1:16" ht="17" thickBot="1">
      <c r="A161" s="8">
        <v>44045</v>
      </c>
      <c r="B161" s="18">
        <v>159</v>
      </c>
      <c r="C161" s="5"/>
      <c r="D161" s="6"/>
      <c r="E161" s="7"/>
      <c r="F161" s="6"/>
      <c r="G161" s="7"/>
      <c r="H161" s="6"/>
      <c r="I161" s="7"/>
      <c r="J161" s="6"/>
      <c r="K161" s="7"/>
      <c r="L161" s="6"/>
      <c r="M161" s="7"/>
      <c r="N161" s="6"/>
      <c r="O161" s="7"/>
      <c r="P161" s="6"/>
    </row>
    <row r="162" spans="1:16" ht="17" thickBot="1">
      <c r="A162" s="8">
        <v>44046</v>
      </c>
      <c r="B162" s="18">
        <v>160</v>
      </c>
      <c r="C162" s="5"/>
      <c r="D162" s="6"/>
      <c r="E162" s="7"/>
      <c r="F162" s="6"/>
      <c r="G162" s="7"/>
      <c r="H162" s="6"/>
      <c r="I162" s="7"/>
      <c r="J162" s="6"/>
      <c r="K162" s="7"/>
      <c r="L162" s="6"/>
      <c r="M162" s="7"/>
      <c r="N162" s="6"/>
      <c r="O162" s="7"/>
      <c r="P162" s="6"/>
    </row>
    <row r="163" spans="1:16" ht="17" thickBot="1">
      <c r="A163" s="8">
        <v>44047</v>
      </c>
      <c r="B163" s="18">
        <v>161</v>
      </c>
      <c r="C163" s="5"/>
      <c r="D163" s="6"/>
      <c r="E163" s="7"/>
      <c r="F163" s="6"/>
      <c r="G163" s="7"/>
      <c r="H163" s="6"/>
      <c r="I163" s="7"/>
      <c r="J163" s="6"/>
      <c r="K163" s="7"/>
      <c r="L163" s="6"/>
      <c r="M163" s="7"/>
      <c r="N163" s="6"/>
      <c r="O163" s="7"/>
      <c r="P163" s="6"/>
    </row>
    <row r="164" spans="1:16" ht="17" thickBot="1">
      <c r="A164" s="8">
        <v>44048</v>
      </c>
      <c r="B164" s="18">
        <v>162</v>
      </c>
      <c r="C164" s="5"/>
      <c r="D164" s="6"/>
      <c r="E164" s="7"/>
      <c r="F164" s="6"/>
      <c r="G164" s="7"/>
      <c r="H164" s="6"/>
      <c r="I164" s="7"/>
      <c r="J164" s="6"/>
      <c r="K164" s="7"/>
      <c r="L164" s="6"/>
      <c r="M164" s="7"/>
      <c r="N164" s="6"/>
      <c r="O164" s="7"/>
      <c r="P164" s="6"/>
    </row>
    <row r="165" spans="1:16" ht="17" thickBot="1">
      <c r="A165" s="8">
        <v>44049</v>
      </c>
      <c r="B165" s="18">
        <v>163</v>
      </c>
      <c r="C165" s="5"/>
      <c r="D165" s="6"/>
      <c r="E165" s="7"/>
      <c r="F165" s="6"/>
      <c r="G165" s="7"/>
      <c r="H165" s="6"/>
      <c r="I165" s="7"/>
      <c r="J165" s="6"/>
      <c r="K165" s="7"/>
      <c r="L165" s="6"/>
      <c r="M165" s="7"/>
      <c r="N165" s="6"/>
      <c r="O165" s="7"/>
      <c r="P165" s="6"/>
    </row>
    <row r="166" spans="1:16" ht="17" thickBot="1">
      <c r="A166" s="8">
        <v>44050</v>
      </c>
      <c r="B166" s="18">
        <v>164</v>
      </c>
      <c r="C166" s="5"/>
      <c r="D166" s="6"/>
      <c r="E166" s="7"/>
      <c r="F166" s="6"/>
      <c r="G166" s="7"/>
      <c r="H166" s="6"/>
      <c r="I166" s="7"/>
      <c r="J166" s="6"/>
      <c r="K166" s="7"/>
      <c r="L166" s="6"/>
      <c r="M166" s="7"/>
      <c r="N166" s="6"/>
      <c r="O166" s="7"/>
      <c r="P166" s="6"/>
    </row>
    <row r="167" spans="1:16" ht="17" thickBot="1">
      <c r="A167" s="8">
        <v>44051</v>
      </c>
      <c r="B167" s="18">
        <v>165</v>
      </c>
      <c r="C167" s="5"/>
      <c r="D167" s="6"/>
      <c r="E167" s="7"/>
      <c r="F167" s="6"/>
      <c r="G167" s="7"/>
      <c r="H167" s="6"/>
      <c r="I167" s="7"/>
      <c r="J167" s="6"/>
      <c r="K167" s="7"/>
      <c r="L167" s="6"/>
      <c r="M167" s="7"/>
      <c r="N167" s="6"/>
      <c r="O167" s="7"/>
      <c r="P167" s="6"/>
    </row>
    <row r="168" spans="1:16" ht="17" thickBot="1">
      <c r="A168" s="8">
        <v>44052</v>
      </c>
      <c r="B168" s="18">
        <v>166</v>
      </c>
      <c r="C168" s="5"/>
      <c r="D168" s="6"/>
      <c r="E168" s="7"/>
      <c r="F168" s="6"/>
      <c r="G168" s="7"/>
      <c r="H168" s="6"/>
      <c r="I168" s="7"/>
      <c r="J168" s="6"/>
      <c r="K168" s="7"/>
      <c r="L168" s="6"/>
      <c r="M168" s="7"/>
      <c r="N168" s="6"/>
      <c r="O168" s="7"/>
      <c r="P168" s="6"/>
    </row>
    <row r="169" spans="1:16" ht="17" thickBot="1">
      <c r="A169" s="8">
        <v>44053</v>
      </c>
      <c r="B169" s="18">
        <v>167</v>
      </c>
      <c r="C169" s="5"/>
      <c r="D169" s="6"/>
      <c r="E169" s="7"/>
      <c r="F169" s="6"/>
      <c r="G169" s="7"/>
      <c r="H169" s="6"/>
      <c r="I169" s="7"/>
      <c r="J169" s="6"/>
      <c r="K169" s="7"/>
      <c r="L169" s="6"/>
      <c r="M169" s="7"/>
      <c r="N169" s="6"/>
      <c r="O169" s="7"/>
      <c r="P169" s="6"/>
    </row>
    <row r="170" spans="1:16" ht="17" thickBot="1">
      <c r="A170" s="8">
        <v>44054</v>
      </c>
      <c r="B170" s="18">
        <v>168</v>
      </c>
      <c r="C170" s="5"/>
      <c r="D170" s="6"/>
      <c r="E170" s="7"/>
      <c r="F170" s="6"/>
      <c r="G170" s="7"/>
      <c r="H170" s="6"/>
      <c r="I170" s="7"/>
      <c r="J170" s="6"/>
      <c r="K170" s="7"/>
      <c r="L170" s="6"/>
      <c r="M170" s="7"/>
      <c r="N170" s="6"/>
      <c r="O170" s="7"/>
      <c r="P170" s="6"/>
    </row>
    <row r="171" spans="1:16" ht="17" thickBot="1">
      <c r="A171" s="8">
        <v>44055</v>
      </c>
      <c r="B171" s="18">
        <v>169</v>
      </c>
      <c r="C171" s="5"/>
      <c r="D171" s="6"/>
      <c r="E171" s="7"/>
      <c r="F171" s="6"/>
      <c r="G171" s="7"/>
      <c r="H171" s="6"/>
      <c r="I171" s="7"/>
      <c r="J171" s="6"/>
      <c r="K171" s="7"/>
      <c r="L171" s="6"/>
      <c r="M171" s="7"/>
      <c r="N171" s="6"/>
      <c r="O171" s="7"/>
      <c r="P171" s="6"/>
    </row>
    <row r="172" spans="1:16" ht="17" thickBot="1">
      <c r="A172" s="8">
        <v>44056</v>
      </c>
      <c r="B172" s="18">
        <v>170</v>
      </c>
      <c r="C172" s="5"/>
      <c r="D172" s="6"/>
      <c r="E172" s="7"/>
      <c r="F172" s="6"/>
      <c r="G172" s="7"/>
      <c r="H172" s="6"/>
      <c r="I172" s="7"/>
      <c r="J172" s="6"/>
      <c r="K172" s="7"/>
      <c r="L172" s="6"/>
      <c r="M172" s="7"/>
      <c r="N172" s="6"/>
      <c r="O172" s="7"/>
      <c r="P172" s="6"/>
    </row>
    <row r="173" spans="1:16" ht="17" thickBot="1">
      <c r="A173" s="8">
        <v>44057</v>
      </c>
      <c r="B173" s="18">
        <v>171</v>
      </c>
      <c r="C173" s="5"/>
      <c r="D173" s="6"/>
      <c r="E173" s="7"/>
      <c r="F173" s="6"/>
      <c r="G173" s="7"/>
      <c r="H173" s="6"/>
      <c r="I173" s="7"/>
      <c r="J173" s="6"/>
      <c r="K173" s="7"/>
      <c r="L173" s="6"/>
      <c r="M173" s="7"/>
      <c r="N173" s="6"/>
      <c r="O173" s="7"/>
      <c r="P173" s="6"/>
    </row>
    <row r="174" spans="1:16" ht="17" thickBot="1">
      <c r="A174" s="8">
        <v>44058</v>
      </c>
      <c r="B174" s="18">
        <v>172</v>
      </c>
      <c r="C174" s="5"/>
      <c r="D174" s="6"/>
      <c r="E174" s="7"/>
      <c r="F174" s="6"/>
      <c r="G174" s="7"/>
      <c r="H174" s="6"/>
      <c r="I174" s="7"/>
      <c r="J174" s="6"/>
      <c r="K174" s="7"/>
      <c r="L174" s="6"/>
      <c r="M174" s="7"/>
      <c r="N174" s="6"/>
      <c r="O174" s="7"/>
      <c r="P174" s="6"/>
    </row>
    <row r="175" spans="1:16" ht="17" thickBot="1">
      <c r="A175" s="8">
        <v>44059</v>
      </c>
      <c r="B175" s="18">
        <v>173</v>
      </c>
      <c r="C175" s="5"/>
      <c r="D175" s="6"/>
      <c r="E175" s="7"/>
      <c r="F175" s="6"/>
      <c r="G175" s="7"/>
      <c r="H175" s="6"/>
      <c r="I175" s="7"/>
      <c r="J175" s="6"/>
      <c r="K175" s="7"/>
      <c r="L175" s="6"/>
      <c r="M175" s="7"/>
      <c r="N175" s="6"/>
      <c r="O175" s="7"/>
      <c r="P175" s="6"/>
    </row>
    <row r="176" spans="1:16" ht="17" thickBot="1">
      <c r="A176" s="8">
        <v>44060</v>
      </c>
      <c r="B176" s="18">
        <v>174</v>
      </c>
      <c r="C176" s="5"/>
      <c r="D176" s="6"/>
      <c r="E176" s="7"/>
      <c r="F176" s="6"/>
      <c r="G176" s="7"/>
      <c r="H176" s="6"/>
      <c r="I176" s="7"/>
      <c r="J176" s="6"/>
      <c r="K176" s="7"/>
      <c r="L176" s="6"/>
      <c r="M176" s="7"/>
      <c r="N176" s="6"/>
      <c r="O176" s="7"/>
      <c r="P176" s="6"/>
    </row>
    <row r="177" spans="1:16" ht="17" thickBot="1">
      <c r="A177" s="8">
        <v>44061</v>
      </c>
      <c r="B177" s="18">
        <v>175</v>
      </c>
      <c r="C177" s="5"/>
      <c r="D177" s="6"/>
      <c r="E177" s="7"/>
      <c r="F177" s="6"/>
      <c r="G177" s="7"/>
      <c r="H177" s="6"/>
      <c r="I177" s="7"/>
      <c r="J177" s="6"/>
      <c r="K177" s="7"/>
      <c r="L177" s="6"/>
      <c r="M177" s="7"/>
      <c r="N177" s="6"/>
      <c r="O177" s="7"/>
      <c r="P177" s="6"/>
    </row>
    <row r="178" spans="1:16" ht="17" thickBot="1">
      <c r="A178" s="8">
        <v>44062</v>
      </c>
      <c r="B178" s="18">
        <v>176</v>
      </c>
      <c r="C178" s="5"/>
      <c r="D178" s="6"/>
      <c r="E178" s="7"/>
      <c r="F178" s="6"/>
      <c r="G178" s="7"/>
      <c r="H178" s="6"/>
      <c r="I178" s="7"/>
      <c r="J178" s="6"/>
      <c r="K178" s="7"/>
      <c r="L178" s="6"/>
      <c r="M178" s="7"/>
      <c r="N178" s="6"/>
      <c r="O178" s="7"/>
      <c r="P178" s="6"/>
    </row>
    <row r="179" spans="1:16" ht="17" thickBot="1">
      <c r="A179" s="8">
        <v>44063</v>
      </c>
      <c r="B179" s="18">
        <v>177</v>
      </c>
      <c r="C179" s="5"/>
      <c r="D179" s="6"/>
      <c r="E179" s="7"/>
      <c r="F179" s="6"/>
      <c r="G179" s="7"/>
      <c r="H179" s="6"/>
      <c r="I179" s="7"/>
      <c r="J179" s="6"/>
      <c r="K179" s="7"/>
      <c r="L179" s="6"/>
      <c r="M179" s="7"/>
      <c r="N179" s="6"/>
      <c r="O179" s="7"/>
      <c r="P179" s="6"/>
    </row>
    <row r="180" spans="1:16" ht="17" thickBot="1">
      <c r="A180" s="8">
        <v>44064</v>
      </c>
      <c r="B180" s="18">
        <v>178</v>
      </c>
      <c r="C180" s="5"/>
      <c r="D180" s="6"/>
      <c r="E180" s="7"/>
      <c r="F180" s="6"/>
      <c r="G180" s="7"/>
      <c r="H180" s="6"/>
      <c r="I180" s="7"/>
      <c r="J180" s="6"/>
      <c r="K180" s="7"/>
      <c r="L180" s="6"/>
      <c r="M180" s="7"/>
      <c r="N180" s="6"/>
      <c r="O180" s="7"/>
      <c r="P180" s="6"/>
    </row>
    <row r="181" spans="1:16" ht="17" thickBot="1">
      <c r="A181" s="8">
        <v>44065</v>
      </c>
      <c r="B181" s="18">
        <v>179</v>
      </c>
      <c r="C181" s="5"/>
      <c r="D181" s="6"/>
      <c r="E181" s="7"/>
      <c r="F181" s="6"/>
      <c r="G181" s="7"/>
      <c r="H181" s="6"/>
      <c r="I181" s="7"/>
      <c r="J181" s="6"/>
      <c r="K181" s="7"/>
      <c r="L181" s="6"/>
      <c r="M181" s="7"/>
      <c r="N181" s="6"/>
      <c r="O181" s="7"/>
      <c r="P181" s="6"/>
    </row>
    <row r="182" spans="1:16" ht="17" thickBot="1">
      <c r="A182" s="8">
        <v>44066</v>
      </c>
      <c r="B182" s="18">
        <v>180</v>
      </c>
      <c r="C182" s="5"/>
      <c r="D182" s="6"/>
      <c r="E182" s="7"/>
      <c r="F182" s="6"/>
      <c r="G182" s="7"/>
      <c r="H182" s="6"/>
      <c r="I182" s="7"/>
      <c r="J182" s="6"/>
      <c r="K182" s="7"/>
      <c r="L182" s="6"/>
      <c r="M182" s="7"/>
      <c r="N182" s="6"/>
      <c r="O182" s="7"/>
      <c r="P182" s="6"/>
    </row>
    <row r="183" spans="1:16" ht="17" thickBot="1">
      <c r="A183" s="8">
        <v>44067</v>
      </c>
      <c r="B183" s="18">
        <v>181</v>
      </c>
      <c r="C183" s="5"/>
      <c r="D183" s="6"/>
      <c r="E183" s="7"/>
      <c r="F183" s="6"/>
      <c r="G183" s="7"/>
      <c r="H183" s="6"/>
      <c r="I183" s="7"/>
      <c r="J183" s="6"/>
      <c r="K183" s="7"/>
      <c r="L183" s="6"/>
      <c r="M183" s="7"/>
      <c r="N183" s="6"/>
      <c r="O183" s="7"/>
      <c r="P183" s="6"/>
    </row>
    <row r="184" spans="1:16" ht="17" thickBot="1">
      <c r="A184" s="8">
        <v>44068</v>
      </c>
      <c r="B184" s="18">
        <v>182</v>
      </c>
      <c r="C184" s="5"/>
      <c r="D184" s="6"/>
      <c r="E184" s="7"/>
      <c r="F184" s="6"/>
      <c r="G184" s="7"/>
      <c r="H184" s="6"/>
      <c r="I184" s="7"/>
      <c r="J184" s="6"/>
      <c r="K184" s="7"/>
      <c r="L184" s="6"/>
      <c r="M184" s="7"/>
      <c r="N184" s="6"/>
      <c r="O184" s="7"/>
      <c r="P184" s="6"/>
    </row>
    <row r="185" spans="1:16" ht="17" thickBot="1">
      <c r="A185" s="8">
        <v>44069</v>
      </c>
      <c r="B185" s="18">
        <v>183</v>
      </c>
      <c r="C185" s="5"/>
      <c r="D185" s="6"/>
      <c r="E185" s="7"/>
      <c r="F185" s="6"/>
      <c r="G185" s="7"/>
      <c r="H185" s="6"/>
      <c r="I185" s="7"/>
      <c r="J185" s="6"/>
      <c r="K185" s="7"/>
      <c r="L185" s="6"/>
      <c r="M185" s="7"/>
      <c r="N185" s="6"/>
      <c r="O185" s="7"/>
      <c r="P185" s="6"/>
    </row>
    <row r="186" spans="1:16" ht="17" thickBot="1">
      <c r="A186" s="8">
        <v>44070</v>
      </c>
      <c r="B186" s="18">
        <v>184</v>
      </c>
      <c r="C186" s="5"/>
      <c r="D186" s="6"/>
      <c r="E186" s="7"/>
      <c r="F186" s="6"/>
      <c r="G186" s="7"/>
      <c r="H186" s="6"/>
      <c r="I186" s="7"/>
      <c r="J186" s="6"/>
      <c r="K186" s="7"/>
      <c r="L186" s="6"/>
      <c r="M186" s="7"/>
      <c r="N186" s="6"/>
      <c r="O186" s="7"/>
      <c r="P186" s="6"/>
    </row>
    <row r="187" spans="1:16" ht="17" thickBot="1">
      <c r="A187" s="8">
        <v>44071</v>
      </c>
      <c r="B187" s="18">
        <v>185</v>
      </c>
      <c r="C187" s="5"/>
      <c r="D187" s="6"/>
      <c r="E187" s="7"/>
      <c r="F187" s="6"/>
      <c r="G187" s="7"/>
      <c r="H187" s="6"/>
      <c r="I187" s="7"/>
      <c r="J187" s="6"/>
      <c r="K187" s="7"/>
      <c r="L187" s="6"/>
      <c r="M187" s="7"/>
      <c r="N187" s="6"/>
      <c r="O187" s="7"/>
      <c r="P187" s="6"/>
    </row>
    <row r="188" spans="1:16" ht="17" thickBot="1">
      <c r="A188" s="8">
        <v>44072</v>
      </c>
      <c r="B188" s="18">
        <v>186</v>
      </c>
      <c r="C188" s="5"/>
      <c r="D188" s="6"/>
      <c r="E188" s="7"/>
      <c r="F188" s="6"/>
      <c r="G188" s="7"/>
      <c r="H188" s="6"/>
      <c r="I188" s="7"/>
      <c r="J188" s="6"/>
      <c r="K188" s="7"/>
      <c r="L188" s="6"/>
      <c r="M188" s="7"/>
      <c r="N188" s="6"/>
      <c r="O188" s="7"/>
      <c r="P188" s="6"/>
    </row>
    <row r="189" spans="1:16" ht="17" thickBot="1">
      <c r="A189" s="8">
        <v>44073</v>
      </c>
      <c r="B189" s="18">
        <v>187</v>
      </c>
      <c r="C189" s="5"/>
      <c r="D189" s="6"/>
      <c r="E189" s="7"/>
      <c r="F189" s="6"/>
      <c r="G189" s="7"/>
      <c r="H189" s="6"/>
      <c r="I189" s="7"/>
      <c r="J189" s="6"/>
      <c r="K189" s="7"/>
      <c r="L189" s="6"/>
      <c r="M189" s="7"/>
      <c r="N189" s="6"/>
      <c r="O189" s="7"/>
      <c r="P189" s="6"/>
    </row>
    <row r="190" spans="1:16" ht="17" thickBot="1">
      <c r="A190" s="8">
        <v>44074</v>
      </c>
      <c r="B190" s="18">
        <v>188</v>
      </c>
      <c r="C190" s="5"/>
      <c r="D190" s="6"/>
      <c r="E190" s="7"/>
      <c r="F190" s="6"/>
      <c r="G190" s="7"/>
      <c r="H190" s="6"/>
      <c r="I190" s="7"/>
      <c r="J190" s="6"/>
      <c r="K190" s="7"/>
      <c r="L190" s="6"/>
      <c r="M190" s="7"/>
      <c r="N190" s="6"/>
      <c r="O190" s="7"/>
      <c r="P190" s="6"/>
    </row>
    <row r="191" spans="1:16" ht="17" thickBot="1">
      <c r="A191" s="8">
        <v>44075</v>
      </c>
      <c r="B191" s="18">
        <v>189</v>
      </c>
      <c r="C191" s="5"/>
      <c r="D191" s="6"/>
      <c r="E191" s="7"/>
      <c r="F191" s="6"/>
      <c r="G191" s="7"/>
      <c r="H191" s="6"/>
      <c r="I191" s="7"/>
      <c r="J191" s="6"/>
      <c r="K191" s="7"/>
      <c r="L191" s="6"/>
      <c r="M191" s="7"/>
      <c r="N191" s="6"/>
      <c r="O191" s="7"/>
      <c r="P191" s="6"/>
    </row>
    <row r="192" spans="1:16" ht="17" thickBot="1">
      <c r="A192" s="8">
        <v>44076</v>
      </c>
      <c r="B192" s="18">
        <v>190</v>
      </c>
      <c r="C192" s="5"/>
      <c r="D192" s="6"/>
      <c r="E192" s="7"/>
      <c r="F192" s="6"/>
      <c r="G192" s="7"/>
      <c r="H192" s="6"/>
      <c r="I192" s="7"/>
      <c r="J192" s="6"/>
      <c r="K192" s="7"/>
      <c r="L192" s="6"/>
      <c r="M192" s="7"/>
      <c r="N192" s="6"/>
      <c r="O192" s="7"/>
      <c r="P192" s="6"/>
    </row>
    <row r="193" spans="1:16" ht="17" thickBot="1">
      <c r="A193" s="8">
        <v>44077</v>
      </c>
      <c r="B193" s="18">
        <v>191</v>
      </c>
      <c r="C193" s="5"/>
      <c r="D193" s="6"/>
      <c r="E193" s="7"/>
      <c r="F193" s="6"/>
      <c r="G193" s="7"/>
      <c r="H193" s="6"/>
      <c r="I193" s="7"/>
      <c r="J193" s="6"/>
      <c r="K193" s="7"/>
      <c r="L193" s="6"/>
      <c r="M193" s="7"/>
      <c r="N193" s="6"/>
      <c r="O193" s="7"/>
      <c r="P193" s="6"/>
    </row>
    <row r="194" spans="1:16" ht="17" thickBot="1">
      <c r="A194" s="8">
        <v>44078</v>
      </c>
      <c r="B194" s="18">
        <v>192</v>
      </c>
      <c r="C194" s="5"/>
      <c r="D194" s="6"/>
      <c r="E194" s="7"/>
      <c r="F194" s="6"/>
      <c r="G194" s="7"/>
      <c r="H194" s="6"/>
      <c r="I194" s="7"/>
      <c r="J194" s="6"/>
      <c r="K194" s="7"/>
      <c r="L194" s="6"/>
      <c r="M194" s="7"/>
      <c r="N194" s="6"/>
      <c r="O194" s="7"/>
      <c r="P194" s="6"/>
    </row>
    <row r="195" spans="1:16" ht="17" thickBot="1">
      <c r="A195" s="8">
        <v>44079</v>
      </c>
      <c r="B195" s="18">
        <v>193</v>
      </c>
      <c r="C195" s="5"/>
      <c r="D195" s="6"/>
      <c r="E195" s="7"/>
      <c r="F195" s="6"/>
      <c r="G195" s="7"/>
      <c r="H195" s="6"/>
      <c r="I195" s="7"/>
      <c r="J195" s="6"/>
      <c r="K195" s="7"/>
      <c r="L195" s="6"/>
      <c r="M195" s="7"/>
      <c r="N195" s="6"/>
      <c r="O195" s="7"/>
      <c r="P195" s="6"/>
    </row>
    <row r="196" spans="1:16" ht="17" thickBot="1">
      <c r="A196" s="8">
        <v>44080</v>
      </c>
      <c r="B196" s="18">
        <v>194</v>
      </c>
      <c r="C196" s="5"/>
      <c r="D196" s="6"/>
      <c r="E196" s="7"/>
      <c r="F196" s="6"/>
      <c r="G196" s="7"/>
      <c r="H196" s="6"/>
      <c r="I196" s="7"/>
      <c r="J196" s="6"/>
      <c r="K196" s="7"/>
      <c r="L196" s="6"/>
      <c r="M196" s="7"/>
      <c r="N196" s="6"/>
      <c r="O196" s="7"/>
      <c r="P196" s="6"/>
    </row>
    <row r="197" spans="1:16" ht="17" thickBot="1">
      <c r="A197" s="8">
        <v>44081</v>
      </c>
      <c r="B197" s="18">
        <v>195</v>
      </c>
      <c r="C197" s="5"/>
      <c r="D197" s="6"/>
      <c r="E197" s="7"/>
      <c r="F197" s="6"/>
      <c r="G197" s="7"/>
      <c r="H197" s="6"/>
      <c r="I197" s="7"/>
      <c r="J197" s="6"/>
      <c r="K197" s="7"/>
      <c r="L197" s="6"/>
      <c r="M197" s="7"/>
      <c r="N197" s="6"/>
      <c r="O197" s="7"/>
      <c r="P197" s="6"/>
    </row>
    <row r="198" spans="1:16" ht="17" thickBot="1">
      <c r="A198" s="8">
        <v>44082</v>
      </c>
      <c r="B198" s="18">
        <v>196</v>
      </c>
      <c r="C198" s="5"/>
      <c r="D198" s="6"/>
      <c r="E198" s="7"/>
      <c r="F198" s="6"/>
      <c r="G198" s="7"/>
      <c r="H198" s="6"/>
      <c r="I198" s="7"/>
      <c r="J198" s="6"/>
      <c r="K198" s="7"/>
      <c r="L198" s="6"/>
      <c r="M198" s="7"/>
      <c r="N198" s="6"/>
      <c r="O198" s="7"/>
      <c r="P198" s="6"/>
    </row>
    <row r="199" spans="1:16" ht="17" thickBot="1">
      <c r="A199" s="8">
        <v>44083</v>
      </c>
      <c r="B199" s="18">
        <v>197</v>
      </c>
      <c r="C199" s="5"/>
      <c r="D199" s="6"/>
      <c r="E199" s="7"/>
      <c r="F199" s="6"/>
      <c r="G199" s="7"/>
      <c r="H199" s="6"/>
      <c r="I199" s="7"/>
      <c r="J199" s="6"/>
      <c r="K199" s="7"/>
      <c r="L199" s="6"/>
      <c r="M199" s="7"/>
      <c r="N199" s="6"/>
      <c r="O199" s="7"/>
      <c r="P199" s="6"/>
    </row>
    <row r="200" spans="1:16" ht="17" thickBot="1">
      <c r="A200" s="8">
        <v>44084</v>
      </c>
      <c r="B200" s="18">
        <v>198</v>
      </c>
      <c r="C200" s="5"/>
      <c r="D200" s="6"/>
      <c r="E200" s="7"/>
      <c r="F200" s="6"/>
      <c r="G200" s="7"/>
      <c r="H200" s="6"/>
      <c r="I200" s="7"/>
      <c r="J200" s="6"/>
      <c r="K200" s="7"/>
      <c r="L200" s="6"/>
      <c r="M200" s="7"/>
      <c r="N200" s="6"/>
      <c r="O200" s="7"/>
      <c r="P200" s="6"/>
    </row>
    <row r="201" spans="1:16" ht="17" thickBot="1">
      <c r="A201" s="8">
        <v>44085</v>
      </c>
      <c r="B201" s="18">
        <v>199</v>
      </c>
      <c r="C201" s="5"/>
      <c r="D201" s="6"/>
      <c r="E201" s="7"/>
      <c r="F201" s="6"/>
      <c r="G201" s="7"/>
      <c r="H201" s="6"/>
      <c r="I201" s="7"/>
      <c r="J201" s="6"/>
      <c r="K201" s="7"/>
      <c r="L201" s="6"/>
      <c r="M201" s="7"/>
      <c r="N201" s="6"/>
      <c r="O201" s="7"/>
      <c r="P201" s="6"/>
    </row>
    <row r="202" spans="1:16" ht="17" thickBot="1">
      <c r="A202" s="8">
        <v>44086</v>
      </c>
      <c r="B202" s="18">
        <v>200</v>
      </c>
      <c r="C202" s="5"/>
      <c r="D202" s="6"/>
      <c r="E202" s="7"/>
      <c r="F202" s="6"/>
      <c r="G202" s="7"/>
      <c r="H202" s="6"/>
      <c r="I202" s="7"/>
      <c r="J202" s="6"/>
      <c r="K202" s="7"/>
      <c r="L202" s="6"/>
      <c r="M202" s="7"/>
      <c r="N202" s="6"/>
      <c r="O202" s="7"/>
      <c r="P202" s="6"/>
    </row>
    <row r="203" spans="1:16" ht="17" thickBot="1">
      <c r="A203" s="8">
        <v>44087</v>
      </c>
      <c r="B203" s="18">
        <v>201</v>
      </c>
      <c r="C203" s="5"/>
      <c r="D203" s="6"/>
      <c r="E203" s="7"/>
      <c r="F203" s="6"/>
      <c r="G203" s="7"/>
      <c r="H203" s="6"/>
      <c r="I203" s="7"/>
      <c r="J203" s="6"/>
      <c r="K203" s="7"/>
      <c r="L203" s="6"/>
      <c r="M203" s="7"/>
      <c r="N203" s="6"/>
      <c r="O203" s="7"/>
      <c r="P203" s="6"/>
    </row>
    <row r="204" spans="1:16" ht="17" thickBot="1">
      <c r="A204" s="8">
        <v>44088</v>
      </c>
      <c r="B204" s="18">
        <v>202</v>
      </c>
      <c r="C204" s="5"/>
      <c r="D204" s="6"/>
      <c r="E204" s="7"/>
      <c r="F204" s="6"/>
      <c r="G204" s="7"/>
      <c r="H204" s="6"/>
      <c r="I204" s="7"/>
      <c r="J204" s="6"/>
      <c r="K204" s="7"/>
      <c r="L204" s="6"/>
      <c r="M204" s="7"/>
      <c r="N204" s="6"/>
      <c r="O204" s="7"/>
      <c r="P204" s="6"/>
    </row>
    <row r="205" spans="1:16" ht="17" thickBot="1">
      <c r="A205" s="8">
        <v>44089</v>
      </c>
      <c r="B205" s="18">
        <v>203</v>
      </c>
      <c r="C205" s="5"/>
      <c r="D205" s="6"/>
      <c r="E205" s="7"/>
      <c r="F205" s="6"/>
      <c r="G205" s="7"/>
      <c r="H205" s="6"/>
      <c r="I205" s="7"/>
      <c r="J205" s="6"/>
      <c r="K205" s="7"/>
      <c r="L205" s="6"/>
      <c r="M205" s="7"/>
      <c r="N205" s="6"/>
      <c r="O205" s="7"/>
      <c r="P205" s="6"/>
    </row>
    <row r="206" spans="1:16" ht="17" thickBot="1">
      <c r="A206" s="8">
        <v>44090</v>
      </c>
      <c r="B206" s="18">
        <v>204</v>
      </c>
      <c r="C206" s="5"/>
      <c r="D206" s="6"/>
      <c r="E206" s="7"/>
      <c r="F206" s="6"/>
      <c r="G206" s="7"/>
      <c r="H206" s="6"/>
      <c r="I206" s="7"/>
      <c r="J206" s="6"/>
      <c r="K206" s="7"/>
      <c r="L206" s="6"/>
      <c r="M206" s="7"/>
      <c r="N206" s="6"/>
      <c r="O206" s="7"/>
      <c r="P206" s="6"/>
    </row>
    <row r="207" spans="1:16" ht="17" thickBot="1">
      <c r="A207" s="8">
        <v>44091</v>
      </c>
      <c r="B207" s="18">
        <v>205</v>
      </c>
      <c r="C207" s="5"/>
      <c r="D207" s="6"/>
      <c r="E207" s="7"/>
      <c r="F207" s="6"/>
      <c r="G207" s="7"/>
      <c r="H207" s="6"/>
      <c r="I207" s="7"/>
      <c r="J207" s="6"/>
      <c r="K207" s="7"/>
      <c r="L207" s="6"/>
      <c r="M207" s="7"/>
      <c r="N207" s="6"/>
      <c r="O207" s="7"/>
      <c r="P207" s="6"/>
    </row>
    <row r="208" spans="1:16" ht="17" thickBot="1">
      <c r="A208" s="8">
        <v>44092</v>
      </c>
      <c r="B208" s="18">
        <v>206</v>
      </c>
      <c r="C208" s="5"/>
      <c r="D208" s="6"/>
      <c r="E208" s="7"/>
      <c r="F208" s="6"/>
      <c r="G208" s="7"/>
      <c r="H208" s="6"/>
      <c r="I208" s="7"/>
      <c r="J208" s="6"/>
      <c r="K208" s="7"/>
      <c r="L208" s="6"/>
      <c r="M208" s="7"/>
      <c r="N208" s="6"/>
      <c r="O208" s="7"/>
      <c r="P208" s="6"/>
    </row>
    <row r="209" spans="1:16" ht="17" thickBot="1">
      <c r="A209" s="8">
        <v>44093</v>
      </c>
      <c r="B209" s="18">
        <v>207</v>
      </c>
      <c r="C209" s="5"/>
      <c r="D209" s="6"/>
      <c r="E209" s="7"/>
      <c r="F209" s="6"/>
      <c r="G209" s="7"/>
      <c r="H209" s="6"/>
      <c r="I209" s="7"/>
      <c r="J209" s="6"/>
      <c r="K209" s="7"/>
      <c r="L209" s="6"/>
      <c r="M209" s="7"/>
      <c r="N209" s="6"/>
      <c r="O209" s="7"/>
      <c r="P209" s="6"/>
    </row>
    <row r="210" spans="1:16" ht="17" thickBot="1">
      <c r="A210" s="8">
        <v>44094</v>
      </c>
      <c r="B210" s="18">
        <v>208</v>
      </c>
      <c r="C210" s="5"/>
      <c r="D210" s="6"/>
      <c r="E210" s="7"/>
      <c r="F210" s="6"/>
      <c r="G210" s="7"/>
      <c r="H210" s="6"/>
      <c r="I210" s="7"/>
      <c r="J210" s="6"/>
      <c r="K210" s="7"/>
      <c r="L210" s="6"/>
      <c r="M210" s="7"/>
      <c r="N210" s="6"/>
      <c r="O210" s="7"/>
      <c r="P210" s="6"/>
    </row>
    <row r="211" spans="1:16" ht="17" thickBot="1">
      <c r="A211" s="8">
        <v>44095</v>
      </c>
      <c r="B211" s="18">
        <v>209</v>
      </c>
      <c r="C211" s="5"/>
      <c r="D211" s="6"/>
      <c r="E211" s="7"/>
      <c r="F211" s="6"/>
      <c r="G211" s="7"/>
      <c r="H211" s="6"/>
      <c r="I211" s="7"/>
      <c r="J211" s="6"/>
      <c r="K211" s="7"/>
      <c r="L211" s="6"/>
      <c r="M211" s="7"/>
      <c r="N211" s="6"/>
      <c r="O211" s="7"/>
      <c r="P211" s="6"/>
    </row>
    <row r="212" spans="1:16" ht="17" thickBot="1">
      <c r="A212" s="8">
        <v>44096</v>
      </c>
      <c r="B212" s="18">
        <v>210</v>
      </c>
      <c r="C212" s="5"/>
      <c r="D212" s="6"/>
      <c r="E212" s="7"/>
      <c r="F212" s="6"/>
      <c r="G212" s="7"/>
      <c r="H212" s="6"/>
      <c r="I212" s="7"/>
      <c r="J212" s="6"/>
      <c r="K212" s="7"/>
      <c r="L212" s="6"/>
      <c r="M212" s="7"/>
      <c r="N212" s="6"/>
      <c r="O212" s="7"/>
      <c r="P212" s="6"/>
    </row>
    <row r="213" spans="1:16" ht="17" thickBot="1">
      <c r="A213" s="8">
        <v>44097</v>
      </c>
      <c r="B213" s="18">
        <v>211</v>
      </c>
      <c r="C213" s="5"/>
      <c r="D213" s="6"/>
      <c r="E213" s="7"/>
      <c r="F213" s="6"/>
      <c r="G213" s="7"/>
      <c r="H213" s="6"/>
      <c r="I213" s="7"/>
      <c r="J213" s="6"/>
      <c r="K213" s="7"/>
      <c r="L213" s="6"/>
      <c r="M213" s="7"/>
      <c r="N213" s="6"/>
      <c r="O213" s="7"/>
      <c r="P213" s="6"/>
    </row>
    <row r="214" spans="1:16" ht="17" thickBot="1">
      <c r="A214" s="8">
        <v>44098</v>
      </c>
      <c r="B214" s="18">
        <v>212</v>
      </c>
      <c r="C214" s="5"/>
      <c r="D214" s="6"/>
      <c r="E214" s="7"/>
      <c r="F214" s="6"/>
      <c r="G214" s="7"/>
      <c r="H214" s="6"/>
      <c r="I214" s="7"/>
      <c r="J214" s="6"/>
      <c r="K214" s="7"/>
      <c r="L214" s="6"/>
      <c r="M214" s="7"/>
      <c r="N214" s="6"/>
      <c r="O214" s="7"/>
      <c r="P214" s="6"/>
    </row>
    <row r="215" spans="1:16" ht="17" thickBot="1">
      <c r="A215" s="8">
        <v>44099</v>
      </c>
      <c r="B215" s="18">
        <v>213</v>
      </c>
      <c r="C215" s="5"/>
      <c r="D215" s="6"/>
      <c r="E215" s="7"/>
      <c r="F215" s="6"/>
      <c r="G215" s="7"/>
      <c r="H215" s="6"/>
      <c r="I215" s="7"/>
      <c r="J215" s="6"/>
      <c r="K215" s="7"/>
      <c r="L215" s="6"/>
      <c r="M215" s="7"/>
      <c r="N215" s="6"/>
      <c r="O215" s="7"/>
      <c r="P215" s="6"/>
    </row>
    <row r="216" spans="1:16" ht="17" thickBot="1">
      <c r="A216" s="8">
        <v>44100</v>
      </c>
      <c r="B216" s="18">
        <v>214</v>
      </c>
      <c r="C216" s="5"/>
      <c r="D216" s="6"/>
      <c r="E216" s="7"/>
      <c r="F216" s="6"/>
      <c r="G216" s="7"/>
      <c r="H216" s="6"/>
      <c r="I216" s="7"/>
      <c r="J216" s="6"/>
      <c r="K216" s="7"/>
      <c r="L216" s="6"/>
      <c r="M216" s="7"/>
      <c r="N216" s="6"/>
      <c r="O216" s="7"/>
      <c r="P216" s="6"/>
    </row>
    <row r="217" spans="1:16" ht="17" thickBot="1">
      <c r="A217" s="8">
        <v>44101</v>
      </c>
      <c r="B217" s="18">
        <v>215</v>
      </c>
      <c r="C217" s="5"/>
      <c r="D217" s="6"/>
      <c r="E217" s="7"/>
      <c r="F217" s="6"/>
      <c r="G217" s="7"/>
      <c r="H217" s="6"/>
      <c r="I217" s="7"/>
      <c r="J217" s="6"/>
      <c r="K217" s="7"/>
      <c r="L217" s="6"/>
      <c r="M217" s="7"/>
      <c r="N217" s="6"/>
      <c r="O217" s="7"/>
      <c r="P217" s="6"/>
    </row>
    <row r="218" spans="1:16" ht="17" thickBot="1">
      <c r="A218" s="8">
        <v>44102</v>
      </c>
      <c r="B218" s="18">
        <v>216</v>
      </c>
      <c r="C218" s="5"/>
      <c r="D218" s="6"/>
      <c r="E218" s="7"/>
      <c r="F218" s="6"/>
      <c r="G218" s="7"/>
      <c r="H218" s="6"/>
      <c r="I218" s="7"/>
      <c r="J218" s="6"/>
      <c r="K218" s="7"/>
      <c r="L218" s="6"/>
      <c r="M218" s="7"/>
      <c r="N218" s="6"/>
      <c r="O218" s="7"/>
      <c r="P218" s="6"/>
    </row>
    <row r="219" spans="1:16" ht="17" thickBot="1">
      <c r="A219" s="8">
        <v>44103</v>
      </c>
      <c r="B219" s="18">
        <v>217</v>
      </c>
      <c r="C219" s="5"/>
      <c r="D219" s="6"/>
      <c r="E219" s="7"/>
      <c r="F219" s="6"/>
      <c r="G219" s="7"/>
      <c r="H219" s="6"/>
      <c r="I219" s="7"/>
      <c r="J219" s="6"/>
      <c r="K219" s="7"/>
      <c r="L219" s="6"/>
      <c r="M219" s="7"/>
      <c r="N219" s="6"/>
      <c r="O219" s="7"/>
      <c r="P219" s="6"/>
    </row>
    <row r="220" spans="1:16" ht="17" thickBot="1">
      <c r="A220" s="8">
        <v>44104</v>
      </c>
      <c r="B220" s="18">
        <v>218</v>
      </c>
      <c r="C220" s="5"/>
      <c r="D220" s="6"/>
      <c r="E220" s="7"/>
      <c r="F220" s="6"/>
      <c r="G220" s="7"/>
      <c r="H220" s="6"/>
      <c r="I220" s="7"/>
      <c r="J220" s="6"/>
      <c r="K220" s="7"/>
      <c r="L220" s="6"/>
      <c r="M220" s="7"/>
      <c r="N220" s="6"/>
      <c r="O220" s="7"/>
      <c r="P220" s="6"/>
    </row>
    <row r="221" spans="1:16" ht="17" thickBot="1">
      <c r="A221" s="8">
        <v>44105</v>
      </c>
      <c r="B221" s="18">
        <v>219</v>
      </c>
      <c r="C221" s="5"/>
      <c r="D221" s="6"/>
      <c r="E221" s="7"/>
      <c r="F221" s="6"/>
      <c r="G221" s="7"/>
      <c r="H221" s="6"/>
      <c r="I221" s="7"/>
      <c r="J221" s="6"/>
      <c r="K221" s="7"/>
      <c r="L221" s="6"/>
      <c r="M221" s="7"/>
      <c r="N221" s="6"/>
      <c r="O221" s="7"/>
      <c r="P221" s="6"/>
    </row>
    <row r="222" spans="1:16" ht="17" thickBot="1">
      <c r="A222" s="8">
        <v>44106</v>
      </c>
      <c r="B222" s="18">
        <v>220</v>
      </c>
      <c r="C222" s="5"/>
      <c r="D222" s="6"/>
      <c r="E222" s="7"/>
      <c r="F222" s="6"/>
      <c r="G222" s="7"/>
      <c r="H222" s="6"/>
      <c r="I222" s="7"/>
      <c r="J222" s="6"/>
      <c r="K222" s="7"/>
      <c r="L222" s="6"/>
      <c r="M222" s="7"/>
      <c r="N222" s="6"/>
      <c r="O222" s="7"/>
      <c r="P222" s="6"/>
    </row>
    <row r="223" spans="1:16" ht="17" thickBot="1">
      <c r="A223" s="8">
        <v>44107</v>
      </c>
      <c r="B223" s="18">
        <v>221</v>
      </c>
      <c r="C223" s="5"/>
      <c r="D223" s="6"/>
      <c r="E223" s="7"/>
      <c r="F223" s="6"/>
      <c r="G223" s="7"/>
      <c r="H223" s="6"/>
      <c r="I223" s="7"/>
      <c r="J223" s="6"/>
      <c r="K223" s="7"/>
      <c r="L223" s="6"/>
      <c r="M223" s="7"/>
      <c r="N223" s="6"/>
      <c r="O223" s="7"/>
      <c r="P223" s="6"/>
    </row>
    <row r="224" spans="1:16" ht="17" thickBot="1">
      <c r="A224" s="8">
        <v>44108</v>
      </c>
      <c r="B224" s="18">
        <v>222</v>
      </c>
      <c r="C224" s="5"/>
      <c r="D224" s="6"/>
      <c r="E224" s="7"/>
      <c r="F224" s="6"/>
      <c r="G224" s="7"/>
      <c r="H224" s="6"/>
      <c r="I224" s="7"/>
      <c r="J224" s="6"/>
      <c r="K224" s="7"/>
      <c r="L224" s="6"/>
      <c r="M224" s="7"/>
      <c r="N224" s="6"/>
      <c r="O224" s="7"/>
      <c r="P224" s="6"/>
    </row>
    <row r="225" spans="1:16" ht="17" thickBot="1">
      <c r="A225" s="8">
        <v>44109</v>
      </c>
      <c r="B225" s="18">
        <v>223</v>
      </c>
      <c r="C225" s="5"/>
      <c r="D225" s="6"/>
      <c r="E225" s="7"/>
      <c r="F225" s="6"/>
      <c r="G225" s="7"/>
      <c r="H225" s="6"/>
      <c r="I225" s="7"/>
      <c r="J225" s="6"/>
      <c r="K225" s="7"/>
      <c r="L225" s="6"/>
      <c r="M225" s="7"/>
      <c r="N225" s="6"/>
      <c r="O225" s="7"/>
      <c r="P225" s="6"/>
    </row>
    <row r="226" spans="1:16" ht="17" thickBot="1">
      <c r="A226" s="8">
        <v>44110</v>
      </c>
      <c r="B226" s="18">
        <v>224</v>
      </c>
      <c r="C226" s="5"/>
      <c r="D226" s="6"/>
      <c r="E226" s="7"/>
      <c r="F226" s="6"/>
      <c r="G226" s="7"/>
      <c r="H226" s="6"/>
      <c r="I226" s="7"/>
      <c r="J226" s="6"/>
      <c r="K226" s="7"/>
      <c r="L226" s="6"/>
      <c r="M226" s="7"/>
      <c r="N226" s="6"/>
      <c r="O226" s="7"/>
      <c r="P226" s="6"/>
    </row>
    <row r="227" spans="1:16" ht="17" thickBot="1">
      <c r="A227" s="8">
        <v>44111</v>
      </c>
      <c r="B227" s="18">
        <v>225</v>
      </c>
      <c r="C227" s="5"/>
      <c r="D227" s="6"/>
      <c r="E227" s="7"/>
      <c r="F227" s="6"/>
      <c r="G227" s="7"/>
      <c r="H227" s="6"/>
      <c r="I227" s="7"/>
      <c r="J227" s="6"/>
      <c r="K227" s="7"/>
      <c r="L227" s="6"/>
      <c r="M227" s="7"/>
      <c r="N227" s="6"/>
      <c r="O227" s="7"/>
      <c r="P227" s="6"/>
    </row>
    <row r="228" spans="1:16" ht="17" thickBot="1">
      <c r="A228" s="8">
        <v>44112</v>
      </c>
      <c r="B228" s="18">
        <v>226</v>
      </c>
      <c r="C228" s="5"/>
      <c r="D228" s="6"/>
      <c r="E228" s="7"/>
      <c r="F228" s="6"/>
      <c r="G228" s="7"/>
      <c r="H228" s="6"/>
      <c r="I228" s="7"/>
      <c r="J228" s="6"/>
      <c r="K228" s="7"/>
      <c r="L228" s="6"/>
      <c r="M228" s="7"/>
      <c r="N228" s="6"/>
      <c r="O228" s="7"/>
      <c r="P228" s="6"/>
    </row>
    <row r="229" spans="1:16" ht="17" thickBot="1">
      <c r="A229" s="8">
        <v>44113</v>
      </c>
      <c r="B229" s="18">
        <v>227</v>
      </c>
      <c r="C229" s="5"/>
      <c r="D229" s="6"/>
      <c r="E229" s="7"/>
      <c r="F229" s="6"/>
      <c r="G229" s="7"/>
      <c r="H229" s="6"/>
      <c r="I229" s="7"/>
      <c r="J229" s="6"/>
      <c r="K229" s="7"/>
      <c r="L229" s="6"/>
      <c r="M229" s="7"/>
      <c r="N229" s="6"/>
      <c r="O229" s="7"/>
      <c r="P229" s="6"/>
    </row>
    <row r="230" spans="1:16" ht="17" thickBot="1">
      <c r="A230" s="8">
        <v>44114</v>
      </c>
      <c r="B230" s="18">
        <v>228</v>
      </c>
      <c r="C230" s="5"/>
      <c r="D230" s="6"/>
      <c r="E230" s="7"/>
      <c r="F230" s="6"/>
      <c r="G230" s="7"/>
      <c r="H230" s="6"/>
      <c r="I230" s="7"/>
      <c r="J230" s="6"/>
      <c r="K230" s="7"/>
      <c r="L230" s="6"/>
      <c r="M230" s="7"/>
      <c r="N230" s="6"/>
      <c r="O230" s="7"/>
      <c r="P230" s="6"/>
    </row>
    <row r="231" spans="1:16" ht="17" thickBot="1">
      <c r="A231" s="8">
        <v>44115</v>
      </c>
      <c r="B231" s="18">
        <v>229</v>
      </c>
      <c r="C231" s="5"/>
      <c r="D231" s="6"/>
      <c r="E231" s="7"/>
      <c r="F231" s="6"/>
      <c r="G231" s="7"/>
      <c r="H231" s="6"/>
      <c r="I231" s="7"/>
      <c r="J231" s="6"/>
      <c r="K231" s="7"/>
      <c r="L231" s="6"/>
      <c r="M231" s="7"/>
      <c r="N231" s="6"/>
      <c r="O231" s="7"/>
      <c r="P231" s="6"/>
    </row>
    <row r="232" spans="1:16" ht="17" thickBot="1">
      <c r="A232" s="8">
        <v>44116</v>
      </c>
      <c r="B232" s="18">
        <v>230</v>
      </c>
      <c r="C232" s="5"/>
      <c r="D232" s="6"/>
      <c r="E232" s="7"/>
      <c r="F232" s="6"/>
      <c r="G232" s="7"/>
      <c r="H232" s="6"/>
      <c r="I232" s="7"/>
      <c r="J232" s="6"/>
      <c r="K232" s="7"/>
      <c r="L232" s="6"/>
      <c r="M232" s="7"/>
      <c r="N232" s="6"/>
      <c r="O232" s="7"/>
      <c r="P232" s="6"/>
    </row>
    <row r="233" spans="1:16" ht="17" thickBot="1">
      <c r="A233" s="8">
        <v>44117</v>
      </c>
      <c r="B233" s="18">
        <v>231</v>
      </c>
      <c r="C233" s="5"/>
      <c r="D233" s="6"/>
      <c r="E233" s="7"/>
      <c r="F233" s="6"/>
      <c r="G233" s="7"/>
      <c r="H233" s="6"/>
      <c r="I233" s="7"/>
      <c r="J233" s="6"/>
      <c r="K233" s="7"/>
      <c r="L233" s="6"/>
      <c r="M233" s="7"/>
      <c r="N233" s="6"/>
      <c r="O233" s="7"/>
      <c r="P233" s="6"/>
    </row>
    <row r="234" spans="1:16" ht="17" thickBot="1">
      <c r="A234" s="8">
        <v>44118</v>
      </c>
      <c r="B234" s="18">
        <v>232</v>
      </c>
      <c r="C234" s="5"/>
      <c r="D234" s="6"/>
      <c r="E234" s="7"/>
      <c r="F234" s="6"/>
      <c r="G234" s="7"/>
      <c r="H234" s="6"/>
      <c r="I234" s="7"/>
      <c r="J234" s="6"/>
      <c r="K234" s="7"/>
      <c r="L234" s="6"/>
      <c r="M234" s="7"/>
      <c r="N234" s="6"/>
      <c r="O234" s="7"/>
      <c r="P234" s="6"/>
    </row>
    <row r="235" spans="1:16" ht="17" thickBot="1">
      <c r="A235" s="8">
        <v>44119</v>
      </c>
      <c r="B235" s="18">
        <v>233</v>
      </c>
      <c r="C235" s="5"/>
      <c r="D235" s="6"/>
      <c r="E235" s="7"/>
      <c r="F235" s="6"/>
      <c r="G235" s="7"/>
      <c r="H235" s="6"/>
      <c r="I235" s="7"/>
      <c r="J235" s="6"/>
      <c r="K235" s="7"/>
      <c r="L235" s="6"/>
      <c r="M235" s="7"/>
      <c r="N235" s="6"/>
      <c r="O235" s="7"/>
      <c r="P235" s="6"/>
    </row>
    <row r="236" spans="1:16" ht="17" thickBot="1">
      <c r="A236" s="8">
        <v>44120</v>
      </c>
      <c r="B236" s="18">
        <v>234</v>
      </c>
      <c r="C236" s="5"/>
      <c r="D236" s="6"/>
      <c r="E236" s="7"/>
      <c r="F236" s="6"/>
      <c r="G236" s="7"/>
      <c r="H236" s="6"/>
      <c r="I236" s="7"/>
      <c r="J236" s="6"/>
      <c r="K236" s="7"/>
      <c r="L236" s="6"/>
      <c r="M236" s="7"/>
      <c r="N236" s="6"/>
      <c r="O236" s="7"/>
      <c r="P236" s="6"/>
    </row>
    <row r="237" spans="1:16" ht="17" thickBot="1">
      <c r="A237" s="8">
        <v>44121</v>
      </c>
      <c r="B237" s="18">
        <v>235</v>
      </c>
      <c r="C237" s="5"/>
      <c r="D237" s="6"/>
      <c r="E237" s="7"/>
      <c r="F237" s="6"/>
      <c r="G237" s="7"/>
      <c r="H237" s="6"/>
      <c r="I237" s="7"/>
      <c r="J237" s="6"/>
      <c r="K237" s="7"/>
      <c r="L237" s="6"/>
      <c r="M237" s="7"/>
      <c r="N237" s="6"/>
      <c r="O237" s="7"/>
      <c r="P237" s="6"/>
    </row>
    <row r="238" spans="1:16" ht="17" thickBot="1">
      <c r="A238" s="8">
        <v>44122</v>
      </c>
      <c r="B238" s="18">
        <v>236</v>
      </c>
      <c r="C238" s="5"/>
      <c r="D238" s="6"/>
      <c r="E238" s="7"/>
      <c r="F238" s="6"/>
      <c r="G238" s="7"/>
      <c r="H238" s="6"/>
      <c r="I238" s="7"/>
      <c r="J238" s="6"/>
      <c r="K238" s="7"/>
      <c r="L238" s="6"/>
      <c r="M238" s="7"/>
      <c r="N238" s="6"/>
      <c r="O238" s="7"/>
      <c r="P238" s="6"/>
    </row>
    <row r="239" spans="1:16" ht="17" thickBot="1">
      <c r="A239" s="8">
        <v>44123</v>
      </c>
      <c r="B239" s="18">
        <v>237</v>
      </c>
      <c r="C239" s="5"/>
      <c r="D239" s="6"/>
      <c r="E239" s="7"/>
      <c r="F239" s="6"/>
      <c r="G239" s="7"/>
      <c r="H239" s="6"/>
      <c r="I239" s="7"/>
      <c r="J239" s="6"/>
      <c r="K239" s="7"/>
      <c r="L239" s="6"/>
      <c r="M239" s="7"/>
      <c r="N239" s="6"/>
      <c r="O239" s="7"/>
      <c r="P239" s="6"/>
    </row>
    <row r="240" spans="1:16" ht="17" thickBot="1">
      <c r="A240" s="8">
        <v>44124</v>
      </c>
      <c r="B240" s="18">
        <v>238</v>
      </c>
      <c r="C240" s="5"/>
      <c r="D240" s="6"/>
      <c r="E240" s="7"/>
      <c r="F240" s="6"/>
      <c r="G240" s="7"/>
      <c r="H240" s="6"/>
      <c r="I240" s="7"/>
      <c r="J240" s="6"/>
      <c r="K240" s="7"/>
      <c r="L240" s="6"/>
      <c r="M240" s="7"/>
      <c r="N240" s="6"/>
      <c r="O240" s="7"/>
      <c r="P240" s="6"/>
    </row>
    <row r="241" spans="1:16" ht="17" thickBot="1">
      <c r="A241" s="8">
        <v>44125</v>
      </c>
      <c r="B241" s="18">
        <v>239</v>
      </c>
      <c r="C241" s="5"/>
      <c r="D241" s="6"/>
      <c r="E241" s="7"/>
      <c r="F241" s="6"/>
      <c r="G241" s="7"/>
      <c r="H241" s="6"/>
      <c r="I241" s="7"/>
      <c r="J241" s="6"/>
      <c r="K241" s="7"/>
      <c r="L241" s="6"/>
      <c r="M241" s="7"/>
      <c r="N241" s="6"/>
      <c r="O241" s="7"/>
      <c r="P241" s="6"/>
    </row>
    <row r="242" spans="1:16" ht="17" thickBot="1">
      <c r="A242" s="8">
        <v>44126</v>
      </c>
      <c r="B242" s="18">
        <v>240</v>
      </c>
      <c r="C242" s="5"/>
      <c r="D242" s="6"/>
      <c r="E242" s="7"/>
      <c r="F242" s="6"/>
      <c r="G242" s="7"/>
      <c r="H242" s="6"/>
      <c r="I242" s="7"/>
      <c r="J242" s="6"/>
      <c r="K242" s="7"/>
      <c r="L242" s="6"/>
      <c r="M242" s="7"/>
      <c r="N242" s="6"/>
      <c r="O242" s="7"/>
      <c r="P242" s="6"/>
    </row>
    <row r="243" spans="1:16" ht="17" thickBot="1">
      <c r="A243" s="8">
        <v>44127</v>
      </c>
      <c r="B243" s="18">
        <v>241</v>
      </c>
      <c r="C243" s="5"/>
      <c r="D243" s="6"/>
      <c r="E243" s="7"/>
      <c r="F243" s="6"/>
      <c r="G243" s="7"/>
      <c r="H243" s="6"/>
      <c r="I243" s="7"/>
      <c r="J243" s="6"/>
      <c r="K243" s="7"/>
      <c r="L243" s="6"/>
      <c r="M243" s="7"/>
      <c r="N243" s="6"/>
      <c r="O243" s="7"/>
      <c r="P243" s="6"/>
    </row>
    <row r="244" spans="1:16" ht="17" thickBot="1">
      <c r="A244" s="8">
        <v>44128</v>
      </c>
      <c r="B244" s="18">
        <v>242</v>
      </c>
      <c r="C244" s="5"/>
      <c r="D244" s="6"/>
      <c r="E244" s="7"/>
      <c r="F244" s="6"/>
      <c r="G244" s="7"/>
      <c r="H244" s="6"/>
      <c r="I244" s="7"/>
      <c r="J244" s="6"/>
      <c r="K244" s="7"/>
      <c r="L244" s="6"/>
      <c r="M244" s="7"/>
      <c r="N244" s="6"/>
      <c r="O244" s="7"/>
      <c r="P244" s="6"/>
    </row>
    <row r="245" spans="1:16" ht="17" thickBot="1">
      <c r="A245" s="8">
        <v>44129</v>
      </c>
      <c r="B245" s="18">
        <v>243</v>
      </c>
      <c r="C245" s="5"/>
      <c r="D245" s="6"/>
      <c r="E245" s="7"/>
      <c r="F245" s="6"/>
      <c r="G245" s="7"/>
      <c r="H245" s="6"/>
      <c r="I245" s="7"/>
      <c r="J245" s="6"/>
      <c r="K245" s="7"/>
      <c r="L245" s="6"/>
      <c r="M245" s="7"/>
      <c r="N245" s="6"/>
      <c r="O245" s="7"/>
      <c r="P245" s="6"/>
    </row>
    <row r="246" spans="1:16" ht="17" thickBot="1">
      <c r="A246" s="8">
        <v>44130</v>
      </c>
      <c r="B246" s="18">
        <v>244</v>
      </c>
      <c r="C246" s="5"/>
      <c r="D246" s="6"/>
      <c r="E246" s="7"/>
      <c r="F246" s="6"/>
      <c r="G246" s="7"/>
      <c r="H246" s="6"/>
      <c r="I246" s="7"/>
      <c r="J246" s="6"/>
      <c r="K246" s="7"/>
      <c r="L246" s="6"/>
      <c r="M246" s="7"/>
      <c r="N246" s="6"/>
      <c r="O246" s="7"/>
      <c r="P246" s="6"/>
    </row>
    <row r="247" spans="1:16" ht="17" thickBot="1">
      <c r="A247" s="8">
        <v>44131</v>
      </c>
      <c r="B247" s="18">
        <v>245</v>
      </c>
      <c r="C247" s="5"/>
      <c r="D247" s="6"/>
      <c r="E247" s="7"/>
      <c r="F247" s="6"/>
      <c r="G247" s="7"/>
      <c r="H247" s="6"/>
      <c r="I247" s="7"/>
      <c r="J247" s="6"/>
      <c r="K247" s="7"/>
      <c r="L247" s="6"/>
      <c r="M247" s="7"/>
      <c r="N247" s="6"/>
      <c r="O247" s="7"/>
      <c r="P247" s="6"/>
    </row>
    <row r="248" spans="1:16" ht="17" thickBot="1">
      <c r="A248" s="8">
        <v>44132</v>
      </c>
      <c r="B248" s="18">
        <v>246</v>
      </c>
      <c r="C248" s="5"/>
      <c r="D248" s="6"/>
      <c r="E248" s="7"/>
      <c r="F248" s="6"/>
      <c r="G248" s="7"/>
      <c r="H248" s="6"/>
      <c r="I248" s="7"/>
      <c r="J248" s="6"/>
      <c r="K248" s="7"/>
      <c r="L248" s="6"/>
      <c r="M248" s="7"/>
      <c r="N248" s="6"/>
      <c r="O248" s="7"/>
      <c r="P248" s="6"/>
    </row>
    <row r="249" spans="1:16" ht="17" thickBot="1">
      <c r="A249" s="8">
        <v>44133</v>
      </c>
      <c r="B249" s="18">
        <v>247</v>
      </c>
      <c r="C249" s="5"/>
      <c r="D249" s="6"/>
      <c r="E249" s="7"/>
      <c r="F249" s="6"/>
      <c r="G249" s="7"/>
      <c r="H249" s="6"/>
      <c r="I249" s="7"/>
      <c r="J249" s="6"/>
      <c r="K249" s="7"/>
      <c r="L249" s="6"/>
      <c r="M249" s="7"/>
      <c r="N249" s="6"/>
      <c r="O249" s="7"/>
      <c r="P249" s="6"/>
    </row>
    <row r="250" spans="1:16" ht="17" thickBot="1">
      <c r="A250" s="8">
        <v>44134</v>
      </c>
      <c r="B250" s="18">
        <v>248</v>
      </c>
      <c r="C250" s="5"/>
      <c r="D250" s="6"/>
      <c r="E250" s="7"/>
      <c r="F250" s="6"/>
      <c r="G250" s="7"/>
      <c r="H250" s="6"/>
      <c r="I250" s="7"/>
      <c r="J250" s="6"/>
      <c r="K250" s="7"/>
      <c r="L250" s="6"/>
      <c r="M250" s="7"/>
      <c r="N250" s="6"/>
      <c r="O250" s="7"/>
      <c r="P250" s="6"/>
    </row>
    <row r="251" spans="1:16" ht="17" thickBot="1">
      <c r="A251" s="8">
        <v>44135</v>
      </c>
      <c r="B251" s="18">
        <v>249</v>
      </c>
      <c r="C251" s="5"/>
      <c r="D251" s="6"/>
      <c r="E251" s="7"/>
      <c r="F251" s="6"/>
      <c r="G251" s="7"/>
      <c r="H251" s="6"/>
      <c r="I251" s="7"/>
      <c r="J251" s="6"/>
      <c r="K251" s="7"/>
      <c r="L251" s="6"/>
      <c r="M251" s="7"/>
      <c r="N251" s="6"/>
      <c r="O251" s="7"/>
      <c r="P251" s="6"/>
    </row>
    <row r="252" spans="1:16" ht="17" thickBot="1">
      <c r="A252" s="8">
        <v>44136</v>
      </c>
      <c r="B252" s="18">
        <v>250</v>
      </c>
      <c r="C252" s="5"/>
      <c r="D252" s="6"/>
      <c r="E252" s="7"/>
      <c r="F252" s="6"/>
      <c r="G252" s="7"/>
      <c r="H252" s="6"/>
      <c r="I252" s="7"/>
      <c r="J252" s="6"/>
      <c r="K252" s="7"/>
      <c r="L252" s="6"/>
      <c r="M252" s="7"/>
      <c r="N252" s="6"/>
      <c r="O252" s="7"/>
      <c r="P252" s="6"/>
    </row>
    <row r="253" spans="1:16" ht="17" thickBot="1">
      <c r="A253" s="8">
        <v>44137</v>
      </c>
      <c r="B253" s="18">
        <v>251</v>
      </c>
      <c r="C253" s="5"/>
      <c r="D253" s="6"/>
      <c r="E253" s="7"/>
      <c r="F253" s="6"/>
      <c r="G253" s="7"/>
      <c r="H253" s="6"/>
      <c r="I253" s="7"/>
      <c r="J253" s="6"/>
      <c r="K253" s="7"/>
      <c r="L253" s="6"/>
      <c r="M253" s="7"/>
      <c r="N253" s="6"/>
      <c r="O253" s="7"/>
      <c r="P253" s="6"/>
    </row>
    <row r="254" spans="1:16" ht="17" thickBot="1">
      <c r="A254" s="8">
        <v>44138</v>
      </c>
      <c r="B254" s="18">
        <v>252</v>
      </c>
      <c r="C254" s="5"/>
      <c r="D254" s="6"/>
      <c r="E254" s="7"/>
      <c r="F254" s="6"/>
      <c r="G254" s="7"/>
      <c r="H254" s="6"/>
      <c r="I254" s="7"/>
      <c r="J254" s="6"/>
      <c r="K254" s="7"/>
      <c r="L254" s="6"/>
      <c r="M254" s="7"/>
      <c r="N254" s="6"/>
      <c r="O254" s="7"/>
      <c r="P254" s="6"/>
    </row>
    <row r="255" spans="1:16" ht="17" thickBot="1">
      <c r="A255" s="8">
        <v>44139</v>
      </c>
      <c r="B255" s="18">
        <v>253</v>
      </c>
      <c r="C255" s="5"/>
      <c r="D255" s="6"/>
      <c r="E255" s="7"/>
      <c r="F255" s="6"/>
      <c r="G255" s="7"/>
      <c r="H255" s="6"/>
      <c r="I255" s="7"/>
      <c r="J255" s="6"/>
      <c r="K255" s="7"/>
      <c r="L255" s="6"/>
      <c r="M255" s="7"/>
      <c r="N255" s="6"/>
      <c r="O255" s="7"/>
      <c r="P255" s="6"/>
    </row>
    <row r="256" spans="1:16" ht="17" thickBot="1">
      <c r="A256" s="8">
        <v>44140</v>
      </c>
      <c r="B256" s="18">
        <v>254</v>
      </c>
      <c r="C256" s="5"/>
      <c r="D256" s="6"/>
      <c r="E256" s="7"/>
      <c r="F256" s="6"/>
      <c r="G256" s="7"/>
      <c r="H256" s="6"/>
      <c r="I256" s="7"/>
      <c r="J256" s="6"/>
      <c r="K256" s="7"/>
      <c r="L256" s="6"/>
      <c r="M256" s="7"/>
      <c r="N256" s="6"/>
      <c r="O256" s="7"/>
      <c r="P256" s="6"/>
    </row>
    <row r="257" spans="1:16" ht="17" thickBot="1">
      <c r="A257" s="8">
        <v>44141</v>
      </c>
      <c r="B257" s="18">
        <v>255</v>
      </c>
      <c r="C257" s="5"/>
      <c r="D257" s="6"/>
      <c r="E257" s="7"/>
      <c r="F257" s="6"/>
      <c r="G257" s="7"/>
      <c r="H257" s="6"/>
      <c r="I257" s="7"/>
      <c r="J257" s="6"/>
      <c r="K257" s="7"/>
      <c r="L257" s="6"/>
      <c r="M257" s="7"/>
      <c r="N257" s="6"/>
      <c r="O257" s="7"/>
      <c r="P257" s="6"/>
    </row>
    <row r="258" spans="1:16" ht="17" thickBot="1">
      <c r="A258" s="8">
        <v>44142</v>
      </c>
      <c r="B258" s="18">
        <v>256</v>
      </c>
      <c r="C258" s="5"/>
      <c r="D258" s="6"/>
      <c r="E258" s="7"/>
      <c r="F258" s="6"/>
      <c r="G258" s="7"/>
      <c r="H258" s="6"/>
      <c r="I258" s="7"/>
      <c r="J258" s="6"/>
      <c r="K258" s="7"/>
      <c r="L258" s="6"/>
      <c r="M258" s="7"/>
      <c r="N258" s="6"/>
      <c r="O258" s="7"/>
      <c r="P258" s="6"/>
    </row>
    <row r="259" spans="1:16" ht="17" thickBot="1">
      <c r="A259" s="8">
        <v>44143</v>
      </c>
      <c r="B259" s="18">
        <v>257</v>
      </c>
      <c r="C259" s="5"/>
      <c r="D259" s="6"/>
      <c r="E259" s="7"/>
      <c r="F259" s="6"/>
      <c r="G259" s="7"/>
      <c r="H259" s="6"/>
      <c r="I259" s="7"/>
      <c r="J259" s="6"/>
      <c r="K259" s="7"/>
      <c r="L259" s="6"/>
      <c r="M259" s="7"/>
      <c r="N259" s="6"/>
      <c r="O259" s="7"/>
      <c r="P259" s="6"/>
    </row>
    <row r="260" spans="1:16" ht="17" thickBot="1">
      <c r="A260" s="8">
        <v>44144</v>
      </c>
      <c r="B260" s="18">
        <v>258</v>
      </c>
      <c r="C260" s="5"/>
      <c r="D260" s="6"/>
      <c r="E260" s="7"/>
      <c r="F260" s="6"/>
      <c r="G260" s="7"/>
      <c r="H260" s="6"/>
      <c r="I260" s="7"/>
      <c r="J260" s="6"/>
      <c r="K260" s="7"/>
      <c r="L260" s="6"/>
      <c r="M260" s="7"/>
      <c r="N260" s="6"/>
      <c r="O260" s="7"/>
      <c r="P260" s="6"/>
    </row>
    <row r="261" spans="1:16" ht="17" thickBot="1">
      <c r="A261" s="8">
        <v>44145</v>
      </c>
      <c r="B261" s="18">
        <v>259</v>
      </c>
      <c r="C261" s="5"/>
      <c r="D261" s="6"/>
      <c r="E261" s="7"/>
      <c r="F261" s="6"/>
      <c r="G261" s="7"/>
      <c r="H261" s="6"/>
      <c r="I261" s="7"/>
      <c r="J261" s="6"/>
      <c r="K261" s="7"/>
      <c r="L261" s="6"/>
      <c r="M261" s="7"/>
      <c r="N261" s="6"/>
      <c r="O261" s="7"/>
      <c r="P261" s="6"/>
    </row>
    <row r="262" spans="1:16" ht="17" thickBot="1">
      <c r="A262" s="8">
        <v>44146</v>
      </c>
      <c r="B262" s="18">
        <v>260</v>
      </c>
      <c r="C262" s="5"/>
      <c r="D262" s="6"/>
      <c r="E262" s="7"/>
      <c r="F262" s="6"/>
      <c r="G262" s="7"/>
      <c r="H262" s="6"/>
      <c r="I262" s="7"/>
      <c r="J262" s="6"/>
      <c r="K262" s="7"/>
      <c r="L262" s="6"/>
      <c r="M262" s="7"/>
      <c r="N262" s="6"/>
      <c r="O262" s="7"/>
      <c r="P262" s="6"/>
    </row>
    <row r="263" spans="1:16" ht="17" thickBot="1">
      <c r="A263" s="8">
        <v>44147</v>
      </c>
      <c r="B263" s="18">
        <v>261</v>
      </c>
      <c r="C263" s="5"/>
      <c r="D263" s="6"/>
      <c r="E263" s="7"/>
      <c r="F263" s="6"/>
      <c r="G263" s="7"/>
      <c r="H263" s="6"/>
      <c r="I263" s="7"/>
      <c r="J263" s="6"/>
      <c r="K263" s="7"/>
      <c r="L263" s="6"/>
      <c r="M263" s="7"/>
      <c r="N263" s="6"/>
      <c r="O263" s="7"/>
      <c r="P263" s="6"/>
    </row>
    <row r="264" spans="1:16" ht="17" thickBot="1">
      <c r="A264" s="8">
        <v>44148</v>
      </c>
      <c r="B264" s="18">
        <v>262</v>
      </c>
      <c r="C264" s="5"/>
      <c r="D264" s="6"/>
      <c r="E264" s="7"/>
      <c r="F264" s="6"/>
      <c r="G264" s="7"/>
      <c r="H264" s="6"/>
      <c r="I264" s="7"/>
      <c r="J264" s="6"/>
      <c r="K264" s="7"/>
      <c r="L264" s="6"/>
      <c r="M264" s="7"/>
      <c r="N264" s="6"/>
      <c r="O264" s="7"/>
      <c r="P264" s="6"/>
    </row>
    <row r="265" spans="1:16" ht="17" thickBot="1">
      <c r="A265" s="8">
        <v>44149</v>
      </c>
      <c r="B265" s="18">
        <v>263</v>
      </c>
      <c r="C265" s="5"/>
      <c r="D265" s="6"/>
      <c r="E265" s="7"/>
      <c r="F265" s="6"/>
      <c r="G265" s="7"/>
      <c r="H265" s="6"/>
      <c r="I265" s="7"/>
      <c r="J265" s="6"/>
      <c r="K265" s="7"/>
      <c r="L265" s="6"/>
      <c r="M265" s="7"/>
      <c r="N265" s="6"/>
      <c r="O265" s="7"/>
      <c r="P265" s="6"/>
    </row>
    <row r="266" spans="1:16" ht="17" thickBot="1">
      <c r="A266" s="8">
        <v>44150</v>
      </c>
      <c r="B266" s="18">
        <v>264</v>
      </c>
      <c r="C266" s="5"/>
      <c r="D266" s="6"/>
      <c r="E266" s="7"/>
      <c r="F266" s="6"/>
      <c r="G266" s="7"/>
      <c r="H266" s="6"/>
      <c r="I266" s="7"/>
      <c r="J266" s="6"/>
      <c r="K266" s="7"/>
      <c r="L266" s="6"/>
      <c r="M266" s="7"/>
      <c r="N266" s="6"/>
      <c r="O266" s="7"/>
      <c r="P266" s="6"/>
    </row>
    <row r="267" spans="1:16" ht="17" thickBot="1">
      <c r="A267" s="8">
        <v>44151</v>
      </c>
      <c r="B267" s="18">
        <v>265</v>
      </c>
      <c r="C267" s="5"/>
      <c r="D267" s="6"/>
      <c r="E267" s="7"/>
      <c r="F267" s="6"/>
      <c r="G267" s="7"/>
      <c r="H267" s="6"/>
      <c r="I267" s="7"/>
      <c r="J267" s="6"/>
      <c r="K267" s="7"/>
      <c r="L267" s="6"/>
      <c r="M267" s="7"/>
      <c r="N267" s="6"/>
      <c r="O267" s="7"/>
      <c r="P267" s="6"/>
    </row>
    <row r="268" spans="1:16" ht="17" thickBot="1">
      <c r="A268" s="8">
        <v>44152</v>
      </c>
      <c r="B268" s="18">
        <v>266</v>
      </c>
      <c r="C268" s="5"/>
      <c r="D268" s="6"/>
      <c r="E268" s="7"/>
      <c r="F268" s="6"/>
      <c r="G268" s="7"/>
      <c r="H268" s="6"/>
      <c r="I268" s="7"/>
      <c r="J268" s="6"/>
      <c r="K268" s="7"/>
      <c r="L268" s="6"/>
      <c r="M268" s="7"/>
      <c r="N268" s="6"/>
      <c r="O268" s="7"/>
      <c r="P268" s="6"/>
    </row>
    <row r="269" spans="1:16" ht="17" thickBot="1">
      <c r="A269" s="8">
        <v>44153</v>
      </c>
      <c r="B269" s="18">
        <v>267</v>
      </c>
      <c r="C269" s="5"/>
      <c r="D269" s="6"/>
      <c r="E269" s="7"/>
      <c r="F269" s="6"/>
      <c r="G269" s="7"/>
      <c r="H269" s="6"/>
      <c r="I269" s="7"/>
      <c r="J269" s="6"/>
      <c r="K269" s="7"/>
      <c r="L269" s="6"/>
      <c r="M269" s="7"/>
      <c r="N269" s="6"/>
      <c r="O269" s="7"/>
      <c r="P269" s="6"/>
    </row>
    <row r="270" spans="1:16" ht="17" thickBot="1">
      <c r="A270" s="8">
        <v>44154</v>
      </c>
      <c r="B270" s="18">
        <v>268</v>
      </c>
      <c r="C270" s="5"/>
      <c r="D270" s="6"/>
      <c r="E270" s="7"/>
      <c r="F270" s="6"/>
      <c r="G270" s="7"/>
      <c r="H270" s="6"/>
      <c r="I270" s="7"/>
      <c r="J270" s="6"/>
      <c r="K270" s="7"/>
      <c r="L270" s="6"/>
      <c r="M270" s="7"/>
      <c r="N270" s="6"/>
      <c r="O270" s="7"/>
      <c r="P270" s="6"/>
    </row>
    <row r="271" spans="1:16" ht="17" thickBot="1">
      <c r="A271" s="8">
        <v>44155</v>
      </c>
      <c r="B271" s="18">
        <v>269</v>
      </c>
      <c r="C271" s="5"/>
      <c r="D271" s="6"/>
      <c r="E271" s="7"/>
      <c r="F271" s="6"/>
      <c r="G271" s="7"/>
      <c r="H271" s="6"/>
      <c r="I271" s="7"/>
      <c r="J271" s="6"/>
      <c r="K271" s="7"/>
      <c r="L271" s="6"/>
      <c r="M271" s="7"/>
      <c r="N271" s="6"/>
      <c r="O271" s="7"/>
      <c r="P271" s="6"/>
    </row>
    <row r="272" spans="1:16" ht="17" thickBot="1">
      <c r="A272" s="8">
        <v>44156</v>
      </c>
      <c r="B272" s="18">
        <v>270</v>
      </c>
      <c r="C272" s="5"/>
      <c r="D272" s="6"/>
      <c r="E272" s="7"/>
      <c r="F272" s="6"/>
      <c r="G272" s="7"/>
      <c r="H272" s="6"/>
      <c r="I272" s="7"/>
      <c r="J272" s="6"/>
      <c r="K272" s="7"/>
      <c r="L272" s="6"/>
      <c r="M272" s="7"/>
      <c r="N272" s="6"/>
      <c r="O272" s="7"/>
      <c r="P272" s="6"/>
    </row>
    <row r="273" spans="1:16" ht="17" thickBot="1">
      <c r="A273" s="8">
        <v>44157</v>
      </c>
      <c r="B273" s="18">
        <v>271</v>
      </c>
      <c r="C273" s="5"/>
      <c r="D273" s="6"/>
      <c r="E273" s="7"/>
      <c r="F273" s="6"/>
      <c r="G273" s="7"/>
      <c r="H273" s="6"/>
      <c r="I273" s="7"/>
      <c r="J273" s="6"/>
      <c r="K273" s="7"/>
      <c r="L273" s="6"/>
      <c r="M273" s="7"/>
      <c r="N273" s="6"/>
      <c r="O273" s="7"/>
      <c r="P273" s="6"/>
    </row>
    <row r="274" spans="1:16" ht="17" thickBot="1">
      <c r="A274" s="8">
        <v>44158</v>
      </c>
      <c r="B274" s="18">
        <v>272</v>
      </c>
      <c r="C274" s="5"/>
      <c r="D274" s="6"/>
      <c r="E274" s="7"/>
      <c r="F274" s="6"/>
      <c r="G274" s="7"/>
      <c r="H274" s="6"/>
      <c r="I274" s="7"/>
      <c r="J274" s="6"/>
      <c r="K274" s="7"/>
      <c r="L274" s="6"/>
      <c r="M274" s="7"/>
      <c r="N274" s="6"/>
      <c r="O274" s="7"/>
      <c r="P274" s="6"/>
    </row>
    <row r="275" spans="1:16" ht="17" thickBot="1">
      <c r="A275" s="8">
        <v>44159</v>
      </c>
      <c r="B275" s="18">
        <v>273</v>
      </c>
      <c r="C275" s="5"/>
      <c r="D275" s="6"/>
      <c r="E275" s="7"/>
      <c r="F275" s="6"/>
      <c r="G275" s="7"/>
      <c r="H275" s="6"/>
      <c r="I275" s="7"/>
      <c r="J275" s="6"/>
      <c r="K275" s="7"/>
      <c r="L275" s="6"/>
      <c r="M275" s="7"/>
      <c r="N275" s="6"/>
      <c r="O275" s="7"/>
      <c r="P275" s="6"/>
    </row>
    <row r="276" spans="1:16" ht="17" thickBot="1">
      <c r="A276" s="8">
        <v>44160</v>
      </c>
      <c r="B276" s="18">
        <v>274</v>
      </c>
      <c r="C276" s="5"/>
      <c r="D276" s="6"/>
      <c r="E276" s="7"/>
      <c r="F276" s="6"/>
      <c r="G276" s="7"/>
      <c r="H276" s="6"/>
      <c r="I276" s="7"/>
      <c r="J276" s="6"/>
      <c r="K276" s="7"/>
      <c r="L276" s="6"/>
      <c r="M276" s="7"/>
      <c r="N276" s="6"/>
      <c r="O276" s="7"/>
      <c r="P276" s="6"/>
    </row>
    <row r="277" spans="1:16" ht="17" thickBot="1">
      <c r="A277" s="8">
        <v>44161</v>
      </c>
      <c r="B277" s="18">
        <v>275</v>
      </c>
      <c r="C277" s="5"/>
      <c r="D277" s="6"/>
      <c r="E277" s="7"/>
      <c r="F277" s="6"/>
      <c r="G277" s="7"/>
      <c r="H277" s="6"/>
      <c r="I277" s="7"/>
      <c r="J277" s="6"/>
      <c r="K277" s="7"/>
      <c r="L277" s="6"/>
      <c r="M277" s="7"/>
      <c r="N277" s="6"/>
      <c r="O277" s="7"/>
      <c r="P277" s="6"/>
    </row>
    <row r="278" spans="1:16" ht="17" thickBot="1">
      <c r="A278" s="8">
        <v>44162</v>
      </c>
      <c r="B278" s="18">
        <v>276</v>
      </c>
      <c r="C278" s="5"/>
      <c r="D278" s="6"/>
      <c r="E278" s="7"/>
      <c r="F278" s="6"/>
      <c r="G278" s="7"/>
      <c r="H278" s="6"/>
      <c r="I278" s="7"/>
      <c r="J278" s="6"/>
      <c r="K278" s="7"/>
      <c r="L278" s="6"/>
      <c r="M278" s="7"/>
      <c r="N278" s="6"/>
      <c r="O278" s="7"/>
      <c r="P278" s="6"/>
    </row>
    <row r="279" spans="1:16" ht="17" thickBot="1">
      <c r="A279" s="8">
        <v>44163</v>
      </c>
      <c r="B279" s="18">
        <v>277</v>
      </c>
      <c r="C279" s="5"/>
      <c r="D279" s="6"/>
      <c r="E279" s="7"/>
      <c r="F279" s="6"/>
      <c r="G279" s="7"/>
      <c r="H279" s="6"/>
      <c r="I279" s="7"/>
      <c r="J279" s="6"/>
      <c r="K279" s="7"/>
      <c r="L279" s="6"/>
      <c r="M279" s="7"/>
      <c r="N279" s="6"/>
      <c r="O279" s="7"/>
      <c r="P279" s="6"/>
    </row>
    <row r="280" spans="1:16" ht="17" thickBot="1">
      <c r="A280" s="8">
        <v>44164</v>
      </c>
      <c r="B280" s="18">
        <v>278</v>
      </c>
      <c r="C280" s="5"/>
      <c r="D280" s="6"/>
      <c r="E280" s="7"/>
      <c r="F280" s="6"/>
      <c r="G280" s="7"/>
      <c r="H280" s="6"/>
      <c r="I280" s="7"/>
      <c r="J280" s="6"/>
      <c r="K280" s="7"/>
      <c r="L280" s="6"/>
      <c r="M280" s="7"/>
      <c r="N280" s="6"/>
      <c r="O280" s="7"/>
      <c r="P280" s="6"/>
    </row>
    <row r="281" spans="1:16" ht="17" thickBot="1">
      <c r="A281" s="8">
        <v>44165</v>
      </c>
      <c r="B281" s="18">
        <v>279</v>
      </c>
      <c r="C281" s="5"/>
      <c r="D281" s="6"/>
      <c r="E281" s="7"/>
      <c r="F281" s="6"/>
      <c r="G281" s="7"/>
      <c r="H281" s="6"/>
      <c r="I281" s="7"/>
      <c r="J281" s="6"/>
      <c r="K281" s="7"/>
      <c r="L281" s="6"/>
      <c r="M281" s="7"/>
      <c r="N281" s="6"/>
      <c r="O281" s="7"/>
      <c r="P281" s="6"/>
    </row>
    <row r="282" spans="1:16" ht="17" thickBot="1">
      <c r="A282" s="8">
        <v>44166</v>
      </c>
      <c r="B282" s="18">
        <v>280</v>
      </c>
      <c r="C282" s="5"/>
      <c r="D282" s="6"/>
      <c r="E282" s="7"/>
      <c r="F282" s="6"/>
      <c r="G282" s="7"/>
      <c r="H282" s="6"/>
      <c r="I282" s="7"/>
      <c r="J282" s="6"/>
      <c r="K282" s="7"/>
      <c r="L282" s="6"/>
      <c r="M282" s="7"/>
      <c r="N282" s="6"/>
      <c r="O282" s="7"/>
      <c r="P282" s="6"/>
    </row>
    <row r="283" spans="1:16" ht="17" thickBot="1">
      <c r="A283" s="8">
        <v>44167</v>
      </c>
      <c r="B283" s="18">
        <v>281</v>
      </c>
      <c r="C283" s="5"/>
      <c r="D283" s="6"/>
      <c r="E283" s="7"/>
      <c r="F283" s="6"/>
      <c r="G283" s="7"/>
      <c r="H283" s="6"/>
      <c r="I283" s="7"/>
      <c r="J283" s="6"/>
      <c r="K283" s="7"/>
      <c r="L283" s="6"/>
      <c r="M283" s="7"/>
      <c r="N283" s="6"/>
      <c r="O283" s="7"/>
      <c r="P283" s="6"/>
    </row>
    <row r="284" spans="1:16" ht="17" thickBot="1">
      <c r="A284" s="8">
        <v>44168</v>
      </c>
      <c r="B284" s="18">
        <v>282</v>
      </c>
      <c r="C284" s="5"/>
      <c r="D284" s="6"/>
      <c r="E284" s="7"/>
      <c r="F284" s="6"/>
      <c r="G284" s="7"/>
      <c r="H284" s="6"/>
      <c r="I284" s="7"/>
      <c r="J284" s="6"/>
      <c r="K284" s="7"/>
      <c r="L284" s="6"/>
      <c r="M284" s="7"/>
      <c r="N284" s="6"/>
      <c r="O284" s="7"/>
      <c r="P284" s="6"/>
    </row>
    <row r="285" spans="1:16" ht="17" thickBot="1">
      <c r="A285" s="8">
        <v>44169</v>
      </c>
      <c r="B285" s="18">
        <v>283</v>
      </c>
      <c r="C285" s="5"/>
      <c r="D285" s="6"/>
      <c r="E285" s="7"/>
      <c r="F285" s="6"/>
      <c r="G285" s="7"/>
      <c r="H285" s="6"/>
      <c r="I285" s="7"/>
      <c r="J285" s="6"/>
      <c r="K285" s="7"/>
      <c r="L285" s="6"/>
      <c r="M285" s="7"/>
      <c r="N285" s="6"/>
      <c r="O285" s="7"/>
      <c r="P285" s="6"/>
    </row>
    <row r="286" spans="1:16" ht="17" thickBot="1">
      <c r="A286" s="8">
        <v>44170</v>
      </c>
      <c r="B286" s="18">
        <v>284</v>
      </c>
      <c r="C286" s="5"/>
      <c r="D286" s="6"/>
      <c r="E286" s="7"/>
      <c r="F286" s="6"/>
      <c r="G286" s="7"/>
      <c r="H286" s="6"/>
      <c r="I286" s="7"/>
      <c r="J286" s="6"/>
      <c r="K286" s="7"/>
      <c r="L286" s="6"/>
      <c r="M286" s="7"/>
      <c r="N286" s="6"/>
      <c r="O286" s="7"/>
      <c r="P286" s="6"/>
    </row>
    <row r="287" spans="1:16" ht="17" thickBot="1">
      <c r="A287" s="8">
        <v>44171</v>
      </c>
      <c r="B287" s="18">
        <v>285</v>
      </c>
      <c r="C287" s="5"/>
      <c r="D287" s="6"/>
      <c r="E287" s="7"/>
      <c r="F287" s="6"/>
      <c r="G287" s="7"/>
      <c r="H287" s="6"/>
      <c r="I287" s="7"/>
      <c r="J287" s="6"/>
      <c r="K287" s="7"/>
      <c r="L287" s="6"/>
      <c r="M287" s="7"/>
      <c r="N287" s="6"/>
      <c r="O287" s="7"/>
      <c r="P287" s="6"/>
    </row>
    <row r="288" spans="1:16" ht="17" thickBot="1">
      <c r="A288" s="8">
        <v>44172</v>
      </c>
      <c r="B288" s="18">
        <v>286</v>
      </c>
      <c r="C288" s="5"/>
      <c r="D288" s="6"/>
      <c r="E288" s="7"/>
      <c r="F288" s="6"/>
      <c r="G288" s="7"/>
      <c r="H288" s="6"/>
      <c r="I288" s="7"/>
      <c r="J288" s="6"/>
      <c r="K288" s="7"/>
      <c r="L288" s="6"/>
      <c r="M288" s="7"/>
      <c r="N288" s="6"/>
      <c r="O288" s="7"/>
      <c r="P288" s="6"/>
    </row>
    <row r="289" spans="1:16" ht="17" thickBot="1">
      <c r="A289" s="8">
        <v>44173</v>
      </c>
      <c r="B289" s="18">
        <v>287</v>
      </c>
      <c r="C289" s="5"/>
      <c r="D289" s="6"/>
      <c r="E289" s="7"/>
      <c r="F289" s="6"/>
      <c r="G289" s="7"/>
      <c r="H289" s="6"/>
      <c r="I289" s="7"/>
      <c r="J289" s="6"/>
      <c r="K289" s="7"/>
      <c r="L289" s="6"/>
      <c r="M289" s="7"/>
      <c r="N289" s="6"/>
      <c r="O289" s="7"/>
      <c r="P289" s="6"/>
    </row>
    <row r="290" spans="1:16" ht="17" thickBot="1">
      <c r="A290" s="8">
        <v>44174</v>
      </c>
      <c r="B290" s="18">
        <v>288</v>
      </c>
      <c r="C290" s="5"/>
      <c r="D290" s="6"/>
      <c r="E290" s="7"/>
      <c r="F290" s="6"/>
      <c r="G290" s="7"/>
      <c r="H290" s="6"/>
      <c r="I290" s="7"/>
      <c r="J290" s="6"/>
      <c r="K290" s="7"/>
      <c r="L290" s="6"/>
      <c r="M290" s="7"/>
      <c r="N290" s="6"/>
      <c r="O290" s="7"/>
      <c r="P290" s="6"/>
    </row>
    <row r="291" spans="1:16" ht="17" thickBot="1">
      <c r="A291" s="8">
        <v>44175</v>
      </c>
      <c r="B291" s="18">
        <v>289</v>
      </c>
      <c r="C291" s="5"/>
      <c r="D291" s="6"/>
      <c r="E291" s="7"/>
      <c r="F291" s="6"/>
      <c r="G291" s="7"/>
      <c r="H291" s="6"/>
      <c r="I291" s="7"/>
      <c r="J291" s="6"/>
      <c r="K291" s="7"/>
      <c r="L291" s="6"/>
      <c r="M291" s="7"/>
      <c r="N291" s="6"/>
      <c r="O291" s="7"/>
      <c r="P291" s="6"/>
    </row>
    <row r="292" spans="1:16" ht="17" thickBot="1">
      <c r="A292" s="8">
        <v>44176</v>
      </c>
      <c r="B292" s="18">
        <v>290</v>
      </c>
      <c r="C292" s="5"/>
      <c r="D292" s="6"/>
      <c r="E292" s="7"/>
      <c r="F292" s="6"/>
      <c r="G292" s="7"/>
      <c r="H292" s="6"/>
      <c r="I292" s="7"/>
      <c r="J292" s="6"/>
      <c r="K292" s="7"/>
      <c r="L292" s="6"/>
      <c r="M292" s="7"/>
      <c r="N292" s="6"/>
      <c r="O292" s="7"/>
      <c r="P292" s="6"/>
    </row>
    <row r="293" spans="1:16" ht="17" thickBot="1">
      <c r="A293" s="8">
        <v>44177</v>
      </c>
      <c r="B293" s="18">
        <v>291</v>
      </c>
      <c r="C293" s="5"/>
      <c r="D293" s="6"/>
      <c r="E293" s="7"/>
      <c r="F293" s="6"/>
      <c r="G293" s="7"/>
      <c r="H293" s="6"/>
      <c r="I293" s="7"/>
      <c r="J293" s="6"/>
      <c r="K293" s="7"/>
      <c r="L293" s="6"/>
      <c r="M293" s="7"/>
      <c r="N293" s="6"/>
      <c r="O293" s="7"/>
      <c r="P293" s="6"/>
    </row>
    <row r="294" spans="1:16" ht="17" thickBot="1">
      <c r="A294" s="8">
        <v>44178</v>
      </c>
      <c r="B294" s="18">
        <v>292</v>
      </c>
      <c r="C294" s="5"/>
      <c r="D294" s="6"/>
      <c r="E294" s="7"/>
      <c r="F294" s="6"/>
      <c r="G294" s="7"/>
      <c r="H294" s="6"/>
      <c r="I294" s="7"/>
      <c r="J294" s="6"/>
      <c r="K294" s="7"/>
      <c r="L294" s="6"/>
      <c r="M294" s="7"/>
      <c r="N294" s="6"/>
      <c r="O294" s="7"/>
      <c r="P294" s="6"/>
    </row>
    <row r="295" spans="1:16" ht="17" thickBot="1">
      <c r="A295" s="8">
        <v>44179</v>
      </c>
      <c r="B295" s="18">
        <v>293</v>
      </c>
      <c r="C295" s="5"/>
      <c r="D295" s="6"/>
      <c r="E295" s="7"/>
      <c r="F295" s="6"/>
      <c r="G295" s="7"/>
      <c r="H295" s="6"/>
      <c r="I295" s="7"/>
      <c r="J295" s="6"/>
      <c r="K295" s="7"/>
      <c r="L295" s="6"/>
      <c r="M295" s="7"/>
      <c r="N295" s="6"/>
      <c r="O295" s="7"/>
      <c r="P295" s="6"/>
    </row>
    <row r="296" spans="1:16" ht="17" thickBot="1">
      <c r="A296" s="8">
        <v>44180</v>
      </c>
      <c r="B296" s="18">
        <v>294</v>
      </c>
      <c r="C296" s="5"/>
      <c r="D296" s="6"/>
      <c r="E296" s="7"/>
      <c r="F296" s="6"/>
      <c r="G296" s="7"/>
      <c r="H296" s="6"/>
      <c r="I296" s="7"/>
      <c r="J296" s="6"/>
      <c r="K296" s="7"/>
      <c r="L296" s="6"/>
      <c r="M296" s="7"/>
      <c r="N296" s="6"/>
      <c r="O296" s="7"/>
      <c r="P296" s="6"/>
    </row>
    <row r="297" spans="1:16" ht="17" thickBot="1">
      <c r="A297" s="8">
        <v>44181</v>
      </c>
      <c r="B297" s="18">
        <v>295</v>
      </c>
      <c r="C297" s="5"/>
      <c r="D297" s="6"/>
      <c r="E297" s="7"/>
      <c r="F297" s="6"/>
      <c r="G297" s="7"/>
      <c r="H297" s="6"/>
      <c r="I297" s="7"/>
      <c r="J297" s="6"/>
      <c r="K297" s="7"/>
      <c r="L297" s="6"/>
      <c r="M297" s="7"/>
      <c r="N297" s="6"/>
      <c r="O297" s="7"/>
      <c r="P297" s="6"/>
    </row>
    <row r="298" spans="1:16" ht="17" thickBot="1">
      <c r="A298" s="8">
        <v>44182</v>
      </c>
      <c r="B298" s="18">
        <v>296</v>
      </c>
      <c r="C298" s="5"/>
      <c r="D298" s="6"/>
      <c r="E298" s="7"/>
      <c r="F298" s="6"/>
      <c r="G298" s="7"/>
      <c r="H298" s="6"/>
      <c r="I298" s="7"/>
      <c r="J298" s="6"/>
      <c r="K298" s="7"/>
      <c r="L298" s="6"/>
      <c r="M298" s="7"/>
      <c r="N298" s="6"/>
      <c r="O298" s="7"/>
      <c r="P298" s="6"/>
    </row>
    <row r="299" spans="1:16" ht="17" thickBot="1">
      <c r="A299" s="8">
        <v>44183</v>
      </c>
      <c r="B299" s="18">
        <v>297</v>
      </c>
      <c r="C299" s="5"/>
      <c r="D299" s="6"/>
      <c r="E299" s="7"/>
      <c r="F299" s="6"/>
      <c r="G299" s="7"/>
      <c r="H299" s="6"/>
      <c r="I299" s="7"/>
      <c r="J299" s="6"/>
      <c r="K299" s="7"/>
      <c r="L299" s="6"/>
      <c r="M299" s="7"/>
      <c r="N299" s="6"/>
      <c r="O299" s="7"/>
      <c r="P299" s="6"/>
    </row>
    <row r="300" spans="1:16" ht="17" thickBot="1">
      <c r="A300" s="8">
        <v>44184</v>
      </c>
      <c r="B300" s="18">
        <v>298</v>
      </c>
      <c r="C300" s="5"/>
      <c r="D300" s="6"/>
      <c r="E300" s="7"/>
      <c r="F300" s="6"/>
      <c r="G300" s="7"/>
      <c r="H300" s="6"/>
      <c r="I300" s="7"/>
      <c r="J300" s="6"/>
      <c r="K300" s="7"/>
      <c r="L300" s="6"/>
      <c r="M300" s="7"/>
      <c r="N300" s="6"/>
      <c r="O300" s="7"/>
      <c r="P300" s="6"/>
    </row>
    <row r="301" spans="1:16" ht="17" thickBot="1">
      <c r="A301" s="8">
        <v>44185</v>
      </c>
      <c r="B301" s="18">
        <v>299</v>
      </c>
      <c r="C301" s="5"/>
      <c r="D301" s="6"/>
      <c r="E301" s="7"/>
      <c r="F301" s="6"/>
      <c r="G301" s="7"/>
      <c r="H301" s="6"/>
      <c r="I301" s="7"/>
      <c r="J301" s="6"/>
      <c r="K301" s="7"/>
      <c r="L301" s="6"/>
      <c r="M301" s="7"/>
      <c r="N301" s="6"/>
      <c r="O301" s="7"/>
      <c r="P301" s="6"/>
    </row>
    <row r="302" spans="1:16" ht="17" thickBot="1">
      <c r="A302" s="8">
        <v>44186</v>
      </c>
      <c r="B302" s="18">
        <v>300</v>
      </c>
      <c r="C302" s="5"/>
      <c r="D302" s="6"/>
      <c r="E302" s="7"/>
      <c r="F302" s="6"/>
      <c r="G302" s="7"/>
      <c r="H302" s="6"/>
      <c r="I302" s="7"/>
      <c r="J302" s="6"/>
      <c r="K302" s="7"/>
      <c r="L302" s="6"/>
      <c r="M302" s="7"/>
      <c r="N302" s="6"/>
      <c r="O302" s="7"/>
      <c r="P302" s="6"/>
    </row>
    <row r="303" spans="1:16" ht="17" thickBot="1">
      <c r="A303" s="8">
        <v>44187</v>
      </c>
      <c r="B303" s="18">
        <v>301</v>
      </c>
      <c r="C303" s="5"/>
      <c r="D303" s="6"/>
      <c r="E303" s="7"/>
      <c r="F303" s="6"/>
      <c r="G303" s="7"/>
      <c r="H303" s="6"/>
      <c r="I303" s="7"/>
      <c r="J303" s="6"/>
      <c r="K303" s="7"/>
      <c r="L303" s="6"/>
      <c r="M303" s="7"/>
      <c r="N303" s="6"/>
      <c r="O303" s="7"/>
      <c r="P303" s="6"/>
    </row>
    <row r="304" spans="1:16" ht="17" thickBot="1">
      <c r="A304" s="8">
        <v>44188</v>
      </c>
      <c r="B304" s="18">
        <v>302</v>
      </c>
      <c r="C304" s="5"/>
      <c r="D304" s="6"/>
      <c r="E304" s="7"/>
      <c r="F304" s="6"/>
      <c r="G304" s="7"/>
      <c r="H304" s="6"/>
      <c r="I304" s="7"/>
      <c r="J304" s="6"/>
      <c r="K304" s="7"/>
      <c r="L304" s="6"/>
      <c r="M304" s="7"/>
      <c r="N304" s="6"/>
      <c r="O304" s="7"/>
      <c r="P304" s="6"/>
    </row>
    <row r="305" spans="1:16" ht="17" thickBot="1">
      <c r="A305" s="8">
        <v>44189</v>
      </c>
      <c r="B305" s="18">
        <v>303</v>
      </c>
      <c r="C305" s="5"/>
      <c r="D305" s="6"/>
      <c r="E305" s="7"/>
      <c r="F305" s="6"/>
      <c r="G305" s="7"/>
      <c r="H305" s="6"/>
      <c r="I305" s="7"/>
      <c r="J305" s="6"/>
      <c r="K305" s="7"/>
      <c r="L305" s="6"/>
      <c r="M305" s="7"/>
      <c r="N305" s="6"/>
      <c r="O305" s="7"/>
      <c r="P305" s="6"/>
    </row>
    <row r="306" spans="1:16" ht="17" thickBot="1">
      <c r="A306" s="8">
        <v>44190</v>
      </c>
      <c r="B306" s="18">
        <v>304</v>
      </c>
      <c r="C306" s="5"/>
      <c r="D306" s="6"/>
      <c r="E306" s="7"/>
      <c r="F306" s="6"/>
      <c r="G306" s="7"/>
      <c r="H306" s="6"/>
      <c r="I306" s="7"/>
      <c r="J306" s="6"/>
      <c r="K306" s="7"/>
      <c r="L306" s="6"/>
      <c r="M306" s="7"/>
      <c r="N306" s="6"/>
      <c r="O306" s="7"/>
      <c r="P306" s="6"/>
    </row>
    <row r="307" spans="1:16" ht="17" thickBot="1">
      <c r="A307" s="8">
        <v>44191</v>
      </c>
      <c r="B307" s="18">
        <v>305</v>
      </c>
      <c r="C307" s="5"/>
      <c r="D307" s="6"/>
      <c r="E307" s="7"/>
      <c r="F307" s="6"/>
      <c r="G307" s="7"/>
      <c r="H307" s="6"/>
      <c r="I307" s="7"/>
      <c r="J307" s="6"/>
      <c r="K307" s="7"/>
      <c r="L307" s="6"/>
      <c r="M307" s="7"/>
      <c r="N307" s="6"/>
      <c r="O307" s="7"/>
      <c r="P307" s="6"/>
    </row>
    <row r="308" spans="1:16" ht="17" thickBot="1">
      <c r="A308" s="8">
        <v>44192</v>
      </c>
      <c r="B308" s="18">
        <v>306</v>
      </c>
      <c r="C308" s="5"/>
      <c r="D308" s="6"/>
      <c r="E308" s="7"/>
      <c r="F308" s="6"/>
      <c r="G308" s="7"/>
      <c r="H308" s="6"/>
      <c r="I308" s="7"/>
      <c r="J308" s="6"/>
      <c r="K308" s="7"/>
      <c r="L308" s="6"/>
      <c r="M308" s="7"/>
      <c r="N308" s="6"/>
      <c r="O308" s="7"/>
      <c r="P308" s="6"/>
    </row>
    <row r="309" spans="1:16" ht="17" thickBot="1">
      <c r="A309" s="8">
        <v>44193</v>
      </c>
      <c r="B309" s="18">
        <v>307</v>
      </c>
      <c r="C309" s="5"/>
      <c r="D309" s="6"/>
      <c r="E309" s="7"/>
      <c r="F309" s="6"/>
      <c r="G309" s="7"/>
      <c r="H309" s="6"/>
      <c r="I309" s="7"/>
      <c r="J309" s="6"/>
      <c r="K309" s="7"/>
      <c r="L309" s="6"/>
      <c r="M309" s="7"/>
      <c r="N309" s="6"/>
      <c r="O309" s="7"/>
      <c r="P309" s="6"/>
    </row>
    <row r="310" spans="1:16" ht="17" thickBot="1">
      <c r="A310" s="8">
        <v>44194</v>
      </c>
      <c r="B310" s="18">
        <v>308</v>
      </c>
      <c r="C310" s="5"/>
      <c r="D310" s="6"/>
      <c r="E310" s="7"/>
      <c r="F310" s="6"/>
      <c r="G310" s="7"/>
      <c r="H310" s="6"/>
      <c r="I310" s="7"/>
      <c r="J310" s="6"/>
      <c r="K310" s="7"/>
      <c r="L310" s="6"/>
      <c r="M310" s="7"/>
      <c r="N310" s="6"/>
      <c r="O310" s="7"/>
      <c r="P310" s="6"/>
    </row>
    <row r="311" spans="1:16" ht="17" thickBot="1">
      <c r="A311" s="8">
        <v>44195</v>
      </c>
      <c r="B311" s="18">
        <v>309</v>
      </c>
      <c r="C311" s="5"/>
      <c r="D311" s="6"/>
      <c r="E311" s="7"/>
      <c r="F311" s="6"/>
      <c r="G311" s="7"/>
      <c r="H311" s="6"/>
      <c r="I311" s="7"/>
      <c r="J311" s="6"/>
      <c r="K311" s="7"/>
      <c r="L311" s="6"/>
      <c r="M311" s="7"/>
      <c r="N311" s="6"/>
      <c r="O311" s="7"/>
      <c r="P311" s="6"/>
    </row>
    <row r="312" spans="1:16" ht="17" thickBot="1">
      <c r="A312" s="8">
        <v>44196</v>
      </c>
      <c r="B312" s="18">
        <v>310</v>
      </c>
      <c r="C312" s="5"/>
      <c r="D312" s="6"/>
      <c r="E312" s="7"/>
      <c r="F312" s="6"/>
      <c r="G312" s="7"/>
      <c r="H312" s="6"/>
      <c r="I312" s="7"/>
      <c r="J312" s="6"/>
      <c r="K312" s="7"/>
      <c r="L312" s="6"/>
      <c r="M312" s="7"/>
      <c r="N312" s="6"/>
      <c r="O312" s="7"/>
      <c r="P312" s="6"/>
    </row>
    <row r="313" spans="1:16" ht="17" thickBot="1">
      <c r="A313" s="2">
        <v>44194</v>
      </c>
      <c r="B313" s="3">
        <v>303</v>
      </c>
      <c r="C313" s="5"/>
      <c r="D313" s="6"/>
      <c r="E313" s="7"/>
      <c r="F313" s="6"/>
      <c r="G313" s="7"/>
      <c r="H313" s="6"/>
      <c r="I313" s="7"/>
      <c r="J313" s="6"/>
      <c r="K313" s="7"/>
      <c r="L313" s="6"/>
      <c r="M313" s="7"/>
      <c r="N313" s="6"/>
      <c r="O313" s="7"/>
      <c r="P313" s="6"/>
    </row>
    <row r="314" spans="1:16" ht="17" thickBot="1">
      <c r="A314" s="2">
        <v>44195</v>
      </c>
      <c r="B314" s="3">
        <v>304</v>
      </c>
      <c r="C314" s="5"/>
      <c r="D314" s="6"/>
      <c r="E314" s="7"/>
      <c r="F314" s="6"/>
      <c r="G314" s="7"/>
      <c r="H314" s="6"/>
      <c r="I314" s="7"/>
      <c r="J314" s="6"/>
      <c r="K314" s="7"/>
      <c r="L314" s="6"/>
      <c r="M314" s="7"/>
      <c r="N314" s="6"/>
      <c r="O314" s="7"/>
      <c r="P314" s="6"/>
    </row>
    <row r="315" spans="1:16" ht="17" thickBot="1">
      <c r="A315" s="4">
        <v>44196</v>
      </c>
      <c r="B315" s="3">
        <v>305</v>
      </c>
      <c r="C315" s="5"/>
      <c r="D315" s="6"/>
      <c r="E315" s="7"/>
      <c r="F315" s="6"/>
      <c r="G315" s="7"/>
      <c r="H315" s="6"/>
      <c r="I315" s="7"/>
      <c r="J315" s="6"/>
      <c r="K315" s="7"/>
      <c r="L315" s="6"/>
      <c r="M315" s="7"/>
      <c r="N315" s="6"/>
      <c r="O315" s="7"/>
      <c r="P315" s="6"/>
    </row>
  </sheetData>
  <mergeCells count="8">
    <mergeCell ref="K1:L1"/>
    <mergeCell ref="M1:N1"/>
    <mergeCell ref="O1:P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0E89-8C4A-9848-8F9C-310318091DF7}">
  <dimension ref="A1:H82"/>
  <sheetViews>
    <sheetView topLeftCell="A57" workbookViewId="0">
      <selection activeCell="D86" sqref="D86"/>
    </sheetView>
  </sheetViews>
  <sheetFormatPr baseColWidth="10" defaultRowHeight="16"/>
  <cols>
    <col min="2" max="2" width="11.83203125" bestFit="1" customWidth="1"/>
    <col min="3" max="3" width="16.33203125" customWidth="1"/>
    <col min="4" max="5" width="11.83203125" bestFit="1" customWidth="1"/>
    <col min="6" max="6" width="12" bestFit="1" customWidth="1"/>
    <col min="8" max="8" width="92.5" bestFit="1" customWidth="1"/>
  </cols>
  <sheetData>
    <row r="1" spans="1:8">
      <c r="A1" t="s">
        <v>63</v>
      </c>
      <c r="B1" t="s">
        <v>61</v>
      </c>
      <c r="C1" t="s">
        <v>79</v>
      </c>
      <c r="D1" t="s">
        <v>62</v>
      </c>
      <c r="E1" t="s">
        <v>80</v>
      </c>
      <c r="F1" t="s">
        <v>81</v>
      </c>
      <c r="G1" t="s">
        <v>82</v>
      </c>
      <c r="H1" t="s">
        <v>64</v>
      </c>
    </row>
    <row r="2" spans="1:8">
      <c r="A2" s="26">
        <v>1</v>
      </c>
      <c r="B2" s="28">
        <v>43890</v>
      </c>
      <c r="C2" s="27">
        <v>0</v>
      </c>
      <c r="D2" s="27">
        <v>1</v>
      </c>
      <c r="E2" s="31" t="s">
        <v>78</v>
      </c>
      <c r="F2" s="31" t="s">
        <v>78</v>
      </c>
      <c r="G2" s="31" t="s">
        <v>78</v>
      </c>
      <c r="H2" t="s">
        <v>65</v>
      </c>
    </row>
    <row r="3" spans="1:8">
      <c r="A3" s="26">
        <v>2</v>
      </c>
      <c r="B3" s="28">
        <v>43891</v>
      </c>
      <c r="C3" s="27">
        <v>0</v>
      </c>
      <c r="D3" s="27">
        <v>2</v>
      </c>
      <c r="E3" s="31" t="s">
        <v>78</v>
      </c>
      <c r="F3" s="31" t="s">
        <v>78</v>
      </c>
      <c r="G3" s="31" t="s">
        <v>78</v>
      </c>
      <c r="H3" t="s">
        <v>66</v>
      </c>
    </row>
    <row r="4" spans="1:8">
      <c r="A4" s="26">
        <v>3</v>
      </c>
      <c r="B4" s="28">
        <v>43892</v>
      </c>
      <c r="C4" s="27">
        <v>2</v>
      </c>
      <c r="D4" s="27">
        <v>3</v>
      </c>
      <c r="E4" s="31" t="s">
        <v>78</v>
      </c>
      <c r="F4" s="31" t="s">
        <v>78</v>
      </c>
      <c r="G4" s="31" t="s">
        <v>78</v>
      </c>
      <c r="H4" t="s">
        <v>67</v>
      </c>
    </row>
    <row r="5" spans="1:8">
      <c r="A5" s="26">
        <v>4</v>
      </c>
      <c r="B5" s="28">
        <v>43893</v>
      </c>
      <c r="C5" s="27">
        <v>2</v>
      </c>
      <c r="D5" s="27">
        <v>4</v>
      </c>
      <c r="E5" s="31" t="s">
        <v>78</v>
      </c>
      <c r="F5" s="31" t="s">
        <v>78</v>
      </c>
      <c r="G5" s="31" t="s">
        <v>78</v>
      </c>
      <c r="H5" t="s">
        <v>70</v>
      </c>
    </row>
    <row r="6" spans="1:8">
      <c r="A6" s="26">
        <v>5</v>
      </c>
      <c r="B6" s="28">
        <v>43894</v>
      </c>
      <c r="C6" s="27">
        <v>2</v>
      </c>
      <c r="D6" s="27">
        <v>5</v>
      </c>
      <c r="E6" s="31" t="s">
        <v>78</v>
      </c>
      <c r="F6" s="31" t="s">
        <v>78</v>
      </c>
      <c r="G6" s="31" t="s">
        <v>78</v>
      </c>
      <c r="H6" t="s">
        <v>68</v>
      </c>
    </row>
    <row r="7" spans="1:8">
      <c r="A7" s="26">
        <v>6</v>
      </c>
      <c r="B7" s="28">
        <v>43895</v>
      </c>
      <c r="C7" s="27">
        <v>3</v>
      </c>
      <c r="D7" s="27">
        <v>6</v>
      </c>
      <c r="E7" s="31" t="s">
        <v>78</v>
      </c>
      <c r="F7" s="31" t="s">
        <v>78</v>
      </c>
      <c r="G7" s="31" t="s">
        <v>78</v>
      </c>
      <c r="H7" t="s">
        <v>69</v>
      </c>
    </row>
    <row r="8" spans="1:8" ht="17">
      <c r="A8" s="26">
        <v>7</v>
      </c>
      <c r="B8" s="28">
        <v>43896</v>
      </c>
      <c r="C8" s="27">
        <v>4</v>
      </c>
      <c r="D8" s="27">
        <v>7</v>
      </c>
      <c r="E8" s="31" t="s">
        <v>78</v>
      </c>
      <c r="F8" s="31" t="s">
        <v>78</v>
      </c>
      <c r="G8" s="31" t="s">
        <v>78</v>
      </c>
      <c r="H8" s="29"/>
    </row>
    <row r="9" spans="1:8" ht="17">
      <c r="A9" s="26">
        <v>8</v>
      </c>
      <c r="B9" s="28">
        <v>43897</v>
      </c>
      <c r="C9" s="27">
        <v>8</v>
      </c>
      <c r="D9" s="27">
        <v>8</v>
      </c>
      <c r="E9" s="27">
        <v>4.8735889999999999</v>
      </c>
      <c r="F9" s="27">
        <v>3.0542522999999999</v>
      </c>
      <c r="G9" s="27">
        <v>7.1111712000000002</v>
      </c>
      <c r="H9" s="29"/>
    </row>
    <row r="10" spans="1:8">
      <c r="A10" s="26">
        <v>9</v>
      </c>
      <c r="B10" s="28">
        <v>43898</v>
      </c>
      <c r="C10" s="27">
        <v>9</v>
      </c>
      <c r="D10" s="27">
        <v>9</v>
      </c>
      <c r="E10" s="27">
        <v>4.4494895000000003</v>
      </c>
      <c r="F10" s="27">
        <v>3.0232123</v>
      </c>
      <c r="G10" s="27">
        <v>6.1470222000000003</v>
      </c>
    </row>
    <row r="11" spans="1:8">
      <c r="A11" s="26">
        <v>10</v>
      </c>
      <c r="B11" s="28">
        <v>43899</v>
      </c>
      <c r="C11" s="27">
        <v>9</v>
      </c>
      <c r="D11" s="27">
        <v>10</v>
      </c>
      <c r="E11" s="27">
        <v>3.5647872</v>
      </c>
      <c r="F11" s="27">
        <v>2.5226556000000002</v>
      </c>
      <c r="G11" s="27">
        <v>4.7842846000000003</v>
      </c>
    </row>
    <row r="12" spans="1:8">
      <c r="A12" s="26">
        <v>11</v>
      </c>
      <c r="B12" s="28">
        <v>43900</v>
      </c>
      <c r="C12" s="27">
        <v>2</v>
      </c>
      <c r="D12" s="27">
        <v>11</v>
      </c>
      <c r="E12" s="27">
        <v>2.4471911</v>
      </c>
      <c r="F12" s="27">
        <v>1.731778</v>
      </c>
      <c r="G12" s="27">
        <v>3.2843638999999998</v>
      </c>
    </row>
    <row r="13" spans="1:8">
      <c r="A13" s="26">
        <v>12</v>
      </c>
      <c r="B13" s="28">
        <v>43901</v>
      </c>
      <c r="C13" s="27">
        <v>18</v>
      </c>
      <c r="D13" s="27">
        <v>12</v>
      </c>
      <c r="E13" s="27">
        <v>2.6051701</v>
      </c>
      <c r="F13" s="27">
        <v>1.9570839</v>
      </c>
      <c r="G13" s="27">
        <v>3.3445223999999998</v>
      </c>
    </row>
    <row r="14" spans="1:8">
      <c r="A14" s="26">
        <v>13</v>
      </c>
      <c r="B14" s="28">
        <v>43902</v>
      </c>
      <c r="C14" s="27">
        <v>19</v>
      </c>
      <c r="D14" s="27">
        <v>13</v>
      </c>
      <c r="E14" s="27">
        <v>2.6868400000000001</v>
      </c>
      <c r="F14" s="27">
        <v>2.0945236</v>
      </c>
      <c r="G14" s="27">
        <v>3.3517912999999999</v>
      </c>
    </row>
    <row r="15" spans="1:8">
      <c r="A15" s="26">
        <v>14</v>
      </c>
      <c r="B15" s="28">
        <v>43903</v>
      </c>
      <c r="C15" s="27">
        <v>34</v>
      </c>
      <c r="D15" s="27">
        <v>14</v>
      </c>
      <c r="E15" s="27">
        <v>3.0085022000000001</v>
      </c>
      <c r="F15" s="27">
        <v>2.4478374000000001</v>
      </c>
      <c r="G15" s="27">
        <v>3.6261160000000001</v>
      </c>
    </row>
    <row r="16" spans="1:8">
      <c r="A16" s="26">
        <v>15</v>
      </c>
      <c r="B16" s="28">
        <v>43904</v>
      </c>
      <c r="C16" s="27">
        <v>57</v>
      </c>
      <c r="D16" s="27">
        <v>15</v>
      </c>
      <c r="E16" s="27">
        <v>3.4410823000000001</v>
      </c>
      <c r="F16" s="27">
        <v>2.9107481000000002</v>
      </c>
      <c r="G16" s="27">
        <v>4.0151434000000004</v>
      </c>
    </row>
    <row r="17" spans="1:7">
      <c r="A17" s="26">
        <v>16</v>
      </c>
      <c r="B17" s="28">
        <v>43905</v>
      </c>
      <c r="C17" s="27">
        <v>76</v>
      </c>
      <c r="D17" s="27">
        <v>16</v>
      </c>
      <c r="E17" s="27">
        <v>3.6788731000000001</v>
      </c>
      <c r="F17" s="27">
        <v>3.2045889000000001</v>
      </c>
      <c r="G17" s="27">
        <v>4.1854098999999998</v>
      </c>
    </row>
    <row r="18" spans="1:7">
      <c r="A18" s="26">
        <v>17</v>
      </c>
      <c r="B18" s="28">
        <v>43906</v>
      </c>
      <c r="C18" s="27">
        <v>86</v>
      </c>
      <c r="D18" s="27">
        <v>17</v>
      </c>
      <c r="E18" s="27">
        <v>3.5506359999999999</v>
      </c>
      <c r="F18" s="27">
        <v>3.1556765000000002</v>
      </c>
      <c r="G18" s="27">
        <v>3.9685453000000002</v>
      </c>
    </row>
    <row r="19" spans="1:7">
      <c r="A19" s="26">
        <v>18</v>
      </c>
      <c r="B19" s="28">
        <v>43907</v>
      </c>
      <c r="C19" s="27">
        <v>117</v>
      </c>
      <c r="D19" s="27">
        <v>18</v>
      </c>
      <c r="E19" s="27">
        <v>3.4918250999999998</v>
      </c>
      <c r="F19" s="27">
        <v>3.1611813999999998</v>
      </c>
      <c r="G19" s="27">
        <v>3.8386781000000001</v>
      </c>
    </row>
    <row r="20" spans="1:7">
      <c r="A20" s="26">
        <v>19</v>
      </c>
      <c r="B20" s="28">
        <v>43908</v>
      </c>
      <c r="C20" s="27">
        <v>194</v>
      </c>
      <c r="D20" s="27">
        <v>19</v>
      </c>
      <c r="E20" s="27">
        <v>3.5644417000000002</v>
      </c>
      <c r="F20" s="27">
        <v>3.2811753000000001</v>
      </c>
      <c r="G20" s="27">
        <v>3.8592686</v>
      </c>
    </row>
    <row r="21" spans="1:7">
      <c r="A21" s="26">
        <v>20</v>
      </c>
      <c r="B21" s="28">
        <v>43909</v>
      </c>
      <c r="C21" s="27">
        <v>143</v>
      </c>
      <c r="D21" s="27">
        <v>20</v>
      </c>
      <c r="E21" s="27">
        <v>3.0809779000000002</v>
      </c>
      <c r="F21" s="27">
        <v>2.8581826000000001</v>
      </c>
      <c r="G21" s="27">
        <v>3.3120156999999999</v>
      </c>
    </row>
    <row r="22" spans="1:7">
      <c r="A22" s="26">
        <v>21</v>
      </c>
      <c r="B22" s="28">
        <v>43910</v>
      </c>
      <c r="C22" s="27">
        <v>235</v>
      </c>
      <c r="D22" s="27">
        <v>21</v>
      </c>
      <c r="E22" s="27">
        <v>2.8634686</v>
      </c>
      <c r="F22" s="27">
        <v>2.6803219</v>
      </c>
      <c r="G22" s="27">
        <v>3.0525821</v>
      </c>
    </row>
    <row r="23" spans="1:7">
      <c r="A23" s="26">
        <v>22</v>
      </c>
      <c r="B23" s="28">
        <v>43911</v>
      </c>
      <c r="C23" s="27">
        <v>260</v>
      </c>
      <c r="D23" s="27">
        <v>22</v>
      </c>
      <c r="E23" s="27">
        <v>2.6326960000000001</v>
      </c>
      <c r="F23" s="27">
        <v>2.4802127</v>
      </c>
      <c r="G23" s="27">
        <v>2.7896638999999999</v>
      </c>
    </row>
    <row r="24" spans="1:7">
      <c r="A24" s="26">
        <v>23</v>
      </c>
      <c r="B24" s="28">
        <v>43912</v>
      </c>
      <c r="C24" s="27">
        <v>320</v>
      </c>
      <c r="D24" s="27">
        <v>23</v>
      </c>
      <c r="E24" s="27">
        <v>2.4692205</v>
      </c>
      <c r="F24" s="27">
        <v>2.3395286</v>
      </c>
      <c r="G24" s="27">
        <v>2.6023616000000001</v>
      </c>
    </row>
    <row r="25" spans="1:7">
      <c r="A25" s="26">
        <v>24</v>
      </c>
      <c r="B25" s="28">
        <v>43913</v>
      </c>
      <c r="C25" s="27">
        <v>460</v>
      </c>
      <c r="D25" s="27">
        <v>24</v>
      </c>
      <c r="E25" s="27">
        <v>2.4781551999999998</v>
      </c>
      <c r="F25" s="27">
        <v>2.3627417999999998</v>
      </c>
      <c r="G25" s="27">
        <v>2.596282</v>
      </c>
    </row>
    <row r="26" spans="1:7">
      <c r="A26" s="26">
        <v>25</v>
      </c>
      <c r="B26" s="28">
        <v>43914</v>
      </c>
      <c r="C26" s="27">
        <v>302</v>
      </c>
      <c r="D26" s="27">
        <v>25</v>
      </c>
      <c r="E26" s="27">
        <v>2.1823921999999998</v>
      </c>
      <c r="F26" s="27">
        <v>2.0857306000000002</v>
      </c>
      <c r="G26" s="27">
        <v>2.2812125000000001</v>
      </c>
    </row>
    <row r="27" spans="1:7">
      <c r="A27" s="26">
        <v>26</v>
      </c>
      <c r="B27" s="28">
        <v>43915</v>
      </c>
      <c r="C27" s="27">
        <v>633</v>
      </c>
      <c r="D27" s="27">
        <v>26</v>
      </c>
      <c r="E27" s="27">
        <v>2.1619942000000001</v>
      </c>
      <c r="F27" s="27">
        <v>2.0755300999999999</v>
      </c>
      <c r="G27" s="27">
        <v>2.2501980000000001</v>
      </c>
    </row>
    <row r="28" spans="1:7">
      <c r="A28" s="26">
        <v>27</v>
      </c>
      <c r="B28" s="28">
        <v>43916</v>
      </c>
      <c r="C28" s="27">
        <v>549</v>
      </c>
      <c r="D28" s="27">
        <v>27</v>
      </c>
      <c r="E28" s="27">
        <v>2.0909336999999999</v>
      </c>
      <c r="F28" s="27">
        <v>2.0136466999999998</v>
      </c>
      <c r="G28" s="27">
        <v>2.1696558000000001</v>
      </c>
    </row>
    <row r="29" spans="1:7">
      <c r="A29" s="26">
        <v>28</v>
      </c>
      <c r="B29" s="28">
        <v>43917</v>
      </c>
      <c r="C29" s="27">
        <v>724</v>
      </c>
      <c r="D29" s="27">
        <v>28</v>
      </c>
      <c r="E29" s="27">
        <v>2.0422948999999999</v>
      </c>
      <c r="F29" s="27">
        <v>1.9726672000000001</v>
      </c>
      <c r="G29" s="27">
        <v>2.1131134</v>
      </c>
    </row>
    <row r="30" spans="1:7">
      <c r="A30" s="26">
        <v>29</v>
      </c>
      <c r="B30" s="28">
        <v>43918</v>
      </c>
      <c r="C30" s="27">
        <v>902</v>
      </c>
      <c r="D30" s="27">
        <v>29</v>
      </c>
      <c r="E30" s="27">
        <v>2.0458188000000002</v>
      </c>
      <c r="F30" s="27">
        <v>1.982037</v>
      </c>
      <c r="G30" s="27">
        <v>2.1105966999999999</v>
      </c>
    </row>
    <row r="31" spans="1:7">
      <c r="A31" s="26">
        <v>30</v>
      </c>
      <c r="B31" s="28">
        <v>43919</v>
      </c>
      <c r="C31" s="27">
        <v>792</v>
      </c>
      <c r="D31" s="27">
        <v>30</v>
      </c>
      <c r="E31" s="27">
        <v>1.9267911</v>
      </c>
      <c r="F31" s="27">
        <v>1.8700376000000001</v>
      </c>
      <c r="G31" s="27">
        <v>1.9843811</v>
      </c>
    </row>
    <row r="32" spans="1:7">
      <c r="A32" s="26">
        <v>31</v>
      </c>
      <c r="B32" s="28">
        <v>43920</v>
      </c>
      <c r="C32" s="27">
        <v>446</v>
      </c>
      <c r="D32" s="27">
        <v>31</v>
      </c>
      <c r="E32" s="27">
        <v>1.6222382</v>
      </c>
      <c r="F32" s="27">
        <v>1.574379</v>
      </c>
      <c r="G32" s="27">
        <v>1.6708038999999999</v>
      </c>
    </row>
    <row r="33" spans="1:7">
      <c r="A33" s="26">
        <v>32</v>
      </c>
      <c r="B33" s="28">
        <v>43921</v>
      </c>
      <c r="C33" s="27">
        <v>1035</v>
      </c>
      <c r="D33" s="27">
        <v>32</v>
      </c>
      <c r="E33" s="27">
        <v>1.641373</v>
      </c>
      <c r="F33" s="27">
        <v>1.5965525</v>
      </c>
      <c r="G33" s="27">
        <v>1.6868053000000001</v>
      </c>
    </row>
    <row r="34" spans="1:7">
      <c r="A34" s="26">
        <v>33</v>
      </c>
      <c r="B34" s="28">
        <v>43922</v>
      </c>
      <c r="C34" s="27">
        <v>808</v>
      </c>
      <c r="D34" s="27">
        <v>33</v>
      </c>
      <c r="E34" s="27">
        <v>1.5104544</v>
      </c>
      <c r="F34" s="27">
        <v>1.4698964999999999</v>
      </c>
      <c r="G34" s="27">
        <v>1.5515565</v>
      </c>
    </row>
    <row r="35" spans="1:7">
      <c r="A35" s="26">
        <v>34</v>
      </c>
      <c r="B35" s="28">
        <v>43923</v>
      </c>
      <c r="C35" s="27">
        <v>783</v>
      </c>
      <c r="D35" s="27">
        <v>34</v>
      </c>
      <c r="E35" s="27">
        <v>1.4140659</v>
      </c>
      <c r="F35" s="27">
        <v>1.3769087</v>
      </c>
      <c r="G35" s="27">
        <v>1.451711</v>
      </c>
    </row>
    <row r="36" spans="1:7">
      <c r="A36" s="26">
        <v>35</v>
      </c>
      <c r="B36" s="28">
        <v>43924</v>
      </c>
      <c r="C36" s="27">
        <v>852</v>
      </c>
      <c r="D36" s="27">
        <v>35</v>
      </c>
      <c r="E36" s="27">
        <v>1.3200805</v>
      </c>
      <c r="F36" s="27">
        <v>1.2857877</v>
      </c>
      <c r="G36" s="27">
        <v>1.3548184000000001</v>
      </c>
    </row>
    <row r="37" spans="1:7">
      <c r="A37" s="26">
        <v>36</v>
      </c>
      <c r="B37" s="28">
        <v>43925</v>
      </c>
      <c r="C37" s="27">
        <v>638</v>
      </c>
      <c r="D37" s="27">
        <v>36</v>
      </c>
      <c r="E37" s="27">
        <v>1.1664436</v>
      </c>
      <c r="F37" s="27">
        <v>1.1354089000000001</v>
      </c>
      <c r="G37" s="27">
        <v>1.1978909</v>
      </c>
    </row>
    <row r="38" spans="1:7">
      <c r="A38" s="26">
        <v>37</v>
      </c>
      <c r="B38" s="28">
        <v>43926</v>
      </c>
      <c r="C38" s="27">
        <v>754</v>
      </c>
      <c r="D38" s="27">
        <v>37</v>
      </c>
      <c r="E38" s="27">
        <v>1.0949259</v>
      </c>
      <c r="F38" s="27">
        <v>1.0656908</v>
      </c>
      <c r="G38" s="27">
        <v>1.1245510999999999</v>
      </c>
    </row>
    <row r="39" spans="1:7">
      <c r="A39" s="26">
        <v>38</v>
      </c>
      <c r="B39" s="28">
        <v>43927</v>
      </c>
      <c r="C39" s="27">
        <v>452</v>
      </c>
      <c r="D39" s="27">
        <v>38</v>
      </c>
      <c r="E39" s="27">
        <v>1.0598361999999999</v>
      </c>
      <c r="F39" s="27">
        <v>1.0315538</v>
      </c>
      <c r="G39" s="27">
        <v>1.0884957</v>
      </c>
    </row>
    <row r="40" spans="1:7">
      <c r="A40" s="26">
        <v>39</v>
      </c>
      <c r="B40" s="28">
        <v>43928</v>
      </c>
      <c r="C40" s="27">
        <v>712</v>
      </c>
      <c r="D40" s="27">
        <v>39</v>
      </c>
      <c r="E40" s="27">
        <v>0.97542439999999997</v>
      </c>
      <c r="F40" s="27">
        <v>0.94857279999999999</v>
      </c>
      <c r="G40" s="27">
        <v>1.0026455999999999</v>
      </c>
    </row>
    <row r="41" spans="1:7">
      <c r="A41" s="26">
        <v>40</v>
      </c>
      <c r="B41" s="28">
        <v>43929</v>
      </c>
      <c r="C41" s="27">
        <v>699</v>
      </c>
      <c r="D41" s="27">
        <v>40</v>
      </c>
      <c r="E41" s="27">
        <v>0.94515740000000004</v>
      </c>
      <c r="F41" s="27">
        <v>0.91885260000000002</v>
      </c>
      <c r="G41" s="27">
        <v>0.97182820000000003</v>
      </c>
    </row>
    <row r="42" spans="1:7">
      <c r="A42" s="26">
        <v>41</v>
      </c>
      <c r="B42" s="28">
        <v>43930</v>
      </c>
      <c r="C42" s="27">
        <v>815</v>
      </c>
      <c r="D42" s="27">
        <v>41</v>
      </c>
      <c r="E42" s="27">
        <v>0.95497639999999995</v>
      </c>
      <c r="F42" s="27">
        <v>0.92848419999999998</v>
      </c>
      <c r="G42" s="27">
        <v>0.98183589999999998</v>
      </c>
    </row>
    <row r="43" spans="1:7">
      <c r="A43" s="26">
        <v>42</v>
      </c>
      <c r="B43" s="28">
        <v>43931</v>
      </c>
      <c r="C43" s="27">
        <v>1516</v>
      </c>
      <c r="D43" s="27">
        <v>42</v>
      </c>
      <c r="E43" s="27">
        <v>1.0940817</v>
      </c>
      <c r="F43" s="27">
        <v>1.0655790000000001</v>
      </c>
      <c r="G43" s="27">
        <v>1.1229552</v>
      </c>
    </row>
    <row r="44" spans="1:7">
      <c r="A44" s="26">
        <v>43</v>
      </c>
      <c r="B44" s="28">
        <v>43932</v>
      </c>
      <c r="C44" s="27">
        <v>515</v>
      </c>
      <c r="D44" s="27">
        <v>43</v>
      </c>
      <c r="E44" s="27">
        <v>1.0717144000000001</v>
      </c>
      <c r="F44" s="27">
        <v>1.0434840999999999</v>
      </c>
      <c r="G44" s="27">
        <v>1.1003163</v>
      </c>
    </row>
    <row r="45" spans="1:7">
      <c r="A45" s="26">
        <v>44</v>
      </c>
      <c r="B45" s="28">
        <v>43933</v>
      </c>
      <c r="C45" s="27">
        <v>598</v>
      </c>
      <c r="D45" s="27">
        <v>44</v>
      </c>
      <c r="E45" s="27">
        <v>1.0262484000000001</v>
      </c>
      <c r="F45" s="27">
        <v>0.99882400000000005</v>
      </c>
      <c r="G45" s="27">
        <v>1.0540391</v>
      </c>
    </row>
    <row r="46" spans="1:7">
      <c r="A46" s="26">
        <v>45</v>
      </c>
      <c r="B46" s="28">
        <v>43934</v>
      </c>
      <c r="C46" s="27">
        <v>349</v>
      </c>
      <c r="D46" s="27">
        <v>45</v>
      </c>
      <c r="E46" s="27">
        <v>0.99411490000000002</v>
      </c>
      <c r="F46" s="27">
        <v>0.96728930000000002</v>
      </c>
      <c r="G46" s="27">
        <v>1.0213022</v>
      </c>
    </row>
    <row r="47" spans="1:7">
      <c r="A47" s="26">
        <v>46</v>
      </c>
      <c r="B47" s="28">
        <v>43935</v>
      </c>
      <c r="C47" s="27">
        <v>514</v>
      </c>
      <c r="D47" s="27">
        <v>46</v>
      </c>
      <c r="E47" s="27">
        <v>0.95164090000000001</v>
      </c>
      <c r="F47" s="27">
        <v>0.92546220000000001</v>
      </c>
      <c r="G47" s="27">
        <v>0.97817969999999999</v>
      </c>
    </row>
    <row r="48" spans="1:7">
      <c r="A48" s="26">
        <v>47</v>
      </c>
      <c r="B48" s="28">
        <v>43936</v>
      </c>
      <c r="C48" s="27">
        <v>643</v>
      </c>
      <c r="D48" s="27">
        <v>47</v>
      </c>
      <c r="E48" s="27">
        <v>0.94330939999999996</v>
      </c>
      <c r="F48" s="27">
        <v>0.91721450000000004</v>
      </c>
      <c r="G48" s="27">
        <v>0.96976510000000005</v>
      </c>
    </row>
    <row r="49" spans="1:7">
      <c r="A49" s="26">
        <v>48</v>
      </c>
      <c r="B49" s="28">
        <v>43937</v>
      </c>
      <c r="C49" s="27">
        <v>750</v>
      </c>
      <c r="D49" s="27">
        <v>48</v>
      </c>
      <c r="E49" s="27">
        <v>0.93953319999999996</v>
      </c>
      <c r="F49" s="27">
        <v>0.91337170000000001</v>
      </c>
      <c r="G49" s="27">
        <v>0.96605890000000005</v>
      </c>
    </row>
    <row r="50" spans="1:7">
      <c r="A50" s="26">
        <v>49</v>
      </c>
      <c r="B50" s="28">
        <v>43938</v>
      </c>
      <c r="C50" s="27">
        <v>181</v>
      </c>
      <c r="D50" s="27">
        <v>49</v>
      </c>
      <c r="E50" s="27">
        <v>0.69091380000000002</v>
      </c>
      <c r="F50" s="27">
        <v>0.66837400000000002</v>
      </c>
      <c r="G50" s="27">
        <v>0.71382210000000001</v>
      </c>
    </row>
    <row r="51" spans="1:7">
      <c r="A51" s="26">
        <v>50</v>
      </c>
      <c r="B51" s="28">
        <v>43939</v>
      </c>
      <c r="C51" s="27">
        <v>663</v>
      </c>
      <c r="D51" s="27">
        <v>50</v>
      </c>
      <c r="E51" s="27">
        <v>0.73947589999999996</v>
      </c>
      <c r="F51" s="27">
        <v>0.71583549999999996</v>
      </c>
      <c r="G51" s="27">
        <v>0.76349500000000003</v>
      </c>
    </row>
    <row r="52" spans="1:7">
      <c r="A52" s="26">
        <v>51</v>
      </c>
      <c r="B52" s="28">
        <v>43940</v>
      </c>
      <c r="C52" s="27">
        <v>521</v>
      </c>
      <c r="D52" s="27">
        <v>51</v>
      </c>
      <c r="E52" s="27">
        <v>0.76723050000000004</v>
      </c>
      <c r="F52" s="27">
        <v>0.74244560000000004</v>
      </c>
      <c r="G52" s="27">
        <v>0.79241669999999997</v>
      </c>
    </row>
    <row r="53" spans="1:7">
      <c r="A53" s="26">
        <v>52</v>
      </c>
      <c r="B53" s="28">
        <v>43941</v>
      </c>
      <c r="C53" s="27">
        <v>657</v>
      </c>
      <c r="D53" s="27">
        <v>52</v>
      </c>
      <c r="E53" s="27">
        <v>0.88211309999999998</v>
      </c>
      <c r="F53" s="27">
        <v>0.85474740000000005</v>
      </c>
      <c r="G53" s="27">
        <v>0.90990389999999999</v>
      </c>
    </row>
    <row r="54" spans="1:7">
      <c r="A54" s="26">
        <v>53</v>
      </c>
      <c r="B54" s="28">
        <v>43942</v>
      </c>
      <c r="C54" s="27">
        <v>516</v>
      </c>
      <c r="D54" s="27">
        <v>53</v>
      </c>
      <c r="E54" s="27">
        <v>0.92546050000000002</v>
      </c>
      <c r="F54" s="27">
        <v>0.89675740000000004</v>
      </c>
      <c r="G54" s="27">
        <v>0.9546095</v>
      </c>
    </row>
    <row r="55" spans="1:7">
      <c r="A55" s="26">
        <v>54</v>
      </c>
      <c r="B55" s="28">
        <v>43943</v>
      </c>
      <c r="C55" s="27">
        <v>603</v>
      </c>
      <c r="D55" s="27">
        <v>54</v>
      </c>
      <c r="E55" s="27">
        <v>0.94243060000000001</v>
      </c>
      <c r="F55" s="27">
        <v>0.91305250000000004</v>
      </c>
      <c r="G55" s="27">
        <v>0.97226749999999995</v>
      </c>
    </row>
    <row r="56" spans="1:7">
      <c r="A56" s="26">
        <v>55</v>
      </c>
      <c r="B56" s="28">
        <v>43944</v>
      </c>
      <c r="C56" s="27">
        <v>371</v>
      </c>
      <c r="D56" s="27">
        <v>55</v>
      </c>
      <c r="E56" s="27">
        <v>0.86616219999999999</v>
      </c>
      <c r="F56" s="27">
        <v>0.83775409999999995</v>
      </c>
      <c r="G56" s="27">
        <v>0.89503730000000004</v>
      </c>
    </row>
    <row r="57" spans="1:7">
      <c r="A57" s="26">
        <v>56</v>
      </c>
      <c r="B57" s="28">
        <v>43945</v>
      </c>
      <c r="C57" s="27">
        <v>444</v>
      </c>
      <c r="D57" s="27">
        <v>56</v>
      </c>
      <c r="E57" s="27">
        <v>0.9482003</v>
      </c>
      <c r="F57" s="27">
        <v>0.91819530000000005</v>
      </c>
      <c r="G57" s="27">
        <v>0.97868089999999996</v>
      </c>
    </row>
    <row r="58" spans="1:7">
      <c r="A58" s="26">
        <v>57</v>
      </c>
      <c r="B58" s="28">
        <v>43946</v>
      </c>
      <c r="C58" s="27">
        <v>474</v>
      </c>
      <c r="D58" s="27">
        <v>57</v>
      </c>
      <c r="E58" s="27">
        <v>0.9212842</v>
      </c>
      <c r="F58" s="27">
        <v>0.89137889999999997</v>
      </c>
      <c r="G58" s="27">
        <v>0.95167590000000002</v>
      </c>
    </row>
    <row r="59" spans="1:7">
      <c r="A59" s="26">
        <v>58</v>
      </c>
      <c r="B59" s="28">
        <v>43947</v>
      </c>
      <c r="C59" s="27">
        <v>412</v>
      </c>
      <c r="D59" s="27">
        <v>58</v>
      </c>
      <c r="E59" s="27">
        <v>0.90700780000000003</v>
      </c>
      <c r="F59" s="27">
        <v>0.877112</v>
      </c>
      <c r="G59" s="27">
        <v>0.93739760000000005</v>
      </c>
    </row>
    <row r="60" spans="1:7">
      <c r="A60" s="26">
        <v>59</v>
      </c>
      <c r="B60" s="28">
        <v>43948</v>
      </c>
      <c r="C60" s="27">
        <v>163</v>
      </c>
      <c r="D60" s="27">
        <v>59</v>
      </c>
      <c r="E60" s="27">
        <v>0.79200369999999998</v>
      </c>
      <c r="F60" s="27">
        <v>0.76383900000000005</v>
      </c>
      <c r="G60" s="27">
        <v>0.82067100000000004</v>
      </c>
    </row>
    <row r="61" spans="1:7">
      <c r="A61" s="26">
        <v>60</v>
      </c>
      <c r="B61" s="28">
        <v>43949</v>
      </c>
      <c r="C61" s="27">
        <v>295</v>
      </c>
      <c r="D61" s="27">
        <v>60</v>
      </c>
      <c r="E61" s="27">
        <v>0.75305089999999997</v>
      </c>
      <c r="F61" s="27">
        <v>0.72523090000000001</v>
      </c>
      <c r="G61" s="27">
        <v>0.7813871</v>
      </c>
    </row>
    <row r="62" spans="1:7">
      <c r="A62" s="26">
        <v>61</v>
      </c>
      <c r="B62" s="28">
        <v>43950</v>
      </c>
      <c r="C62" s="27">
        <v>183</v>
      </c>
      <c r="D62" s="27">
        <v>61</v>
      </c>
      <c r="E62" s="27">
        <v>0.66770560000000001</v>
      </c>
      <c r="F62" s="27">
        <v>0.64094019999999996</v>
      </c>
      <c r="G62" s="27">
        <v>0.69501080000000004</v>
      </c>
    </row>
    <row r="63" spans="1:7">
      <c r="A63" s="26">
        <v>62</v>
      </c>
      <c r="B63" s="28">
        <v>43951</v>
      </c>
      <c r="C63" s="27">
        <v>368</v>
      </c>
      <c r="D63" s="27">
        <v>62</v>
      </c>
      <c r="E63" s="27">
        <v>0.70729640000000005</v>
      </c>
      <c r="F63" s="27">
        <v>0.67892600000000003</v>
      </c>
      <c r="G63" s="27">
        <v>0.73623930000000004</v>
      </c>
    </row>
    <row r="64" spans="1:7">
      <c r="A64" s="26">
        <v>63</v>
      </c>
      <c r="B64" s="28">
        <v>43952</v>
      </c>
      <c r="C64" s="27">
        <v>295</v>
      </c>
      <c r="D64" s="27">
        <v>63</v>
      </c>
      <c r="E64" s="27">
        <v>0.71101570000000003</v>
      </c>
      <c r="F64" s="27">
        <v>0.68155239999999995</v>
      </c>
      <c r="G64" s="27">
        <v>0.74109369999999997</v>
      </c>
    </row>
    <row r="65" spans="1:7">
      <c r="A65" s="26">
        <v>64</v>
      </c>
      <c r="B65" s="28">
        <v>43953</v>
      </c>
      <c r="C65" s="27">
        <v>203</v>
      </c>
      <c r="D65" s="27">
        <v>64</v>
      </c>
      <c r="E65" s="27">
        <v>0.66756660000000001</v>
      </c>
      <c r="F65" s="27">
        <v>0.63803710000000002</v>
      </c>
      <c r="G65" s="27">
        <v>0.6977546</v>
      </c>
    </row>
    <row r="66" spans="1:7">
      <c r="A66" s="26">
        <v>65</v>
      </c>
      <c r="B66" s="28">
        <v>43954</v>
      </c>
      <c r="C66" s="27">
        <v>92</v>
      </c>
      <c r="D66" s="27">
        <v>65</v>
      </c>
      <c r="E66" s="27">
        <v>0.59702350000000004</v>
      </c>
      <c r="F66" s="27">
        <v>0.56812490000000004</v>
      </c>
      <c r="G66" s="27">
        <v>0.62662899999999999</v>
      </c>
    </row>
    <row r="67" spans="1:7">
      <c r="A67" s="26">
        <v>66</v>
      </c>
      <c r="B67" s="28">
        <v>43955</v>
      </c>
      <c r="C67" s="27">
        <v>242</v>
      </c>
      <c r="D67" s="27">
        <v>66</v>
      </c>
      <c r="E67" s="27">
        <v>0.67953739999999996</v>
      </c>
      <c r="F67" s="27">
        <v>0.64741839999999995</v>
      </c>
      <c r="G67" s="27">
        <v>0.71242289999999997</v>
      </c>
    </row>
    <row r="68" spans="1:7">
      <c r="A68" s="26">
        <v>67</v>
      </c>
      <c r="B68" s="28">
        <v>43956</v>
      </c>
      <c r="C68" s="27">
        <v>178</v>
      </c>
      <c r="D68" s="27">
        <v>67</v>
      </c>
      <c r="E68" s="27">
        <v>0.69076349999999997</v>
      </c>
      <c r="F68" s="27">
        <v>0.65692830000000002</v>
      </c>
      <c r="G68" s="27">
        <v>0.72543650000000004</v>
      </c>
    </row>
    <row r="69" spans="1:7">
      <c r="A69" s="26">
        <v>68</v>
      </c>
      <c r="B69" s="28">
        <v>43957</v>
      </c>
      <c r="C69" s="27">
        <v>480</v>
      </c>
      <c r="D69" s="27">
        <v>68</v>
      </c>
      <c r="E69" s="27">
        <v>0.88958570000000003</v>
      </c>
      <c r="F69" s="27">
        <v>0.84960230000000003</v>
      </c>
      <c r="G69" s="27">
        <v>0.93047570000000002</v>
      </c>
    </row>
    <row r="70" spans="1:7">
      <c r="A70" s="26">
        <v>69</v>
      </c>
      <c r="B70" s="28">
        <v>43958</v>
      </c>
      <c r="C70" s="27">
        <v>533</v>
      </c>
      <c r="D70" s="27">
        <v>69</v>
      </c>
      <c r="E70" s="27">
        <v>1.0312437999999999</v>
      </c>
      <c r="F70" s="27">
        <v>0.98680159999999995</v>
      </c>
      <c r="G70" s="27">
        <v>1.0766511000000001</v>
      </c>
    </row>
    <row r="71" spans="1:7">
      <c r="A71" s="26">
        <v>70</v>
      </c>
      <c r="B71" s="28">
        <v>43959</v>
      </c>
      <c r="C71" s="27">
        <v>553</v>
      </c>
      <c r="D71" s="27">
        <v>70</v>
      </c>
      <c r="E71" s="27">
        <v>1.1923334000000001</v>
      </c>
      <c r="F71" s="27">
        <v>1.14391</v>
      </c>
      <c r="G71" s="27">
        <v>1.2417465999999999</v>
      </c>
    </row>
    <row r="72" spans="1:7">
      <c r="A72" s="26">
        <v>71</v>
      </c>
      <c r="B72" s="28">
        <v>43960</v>
      </c>
      <c r="C72" s="27">
        <v>138</v>
      </c>
      <c r="D72" s="27">
        <v>71</v>
      </c>
      <c r="E72" s="27">
        <v>1.1480455000000001</v>
      </c>
      <c r="F72" s="27">
        <v>1.1007492000000001</v>
      </c>
      <c r="G72" s="27">
        <v>1.1963226</v>
      </c>
    </row>
    <row r="73" spans="1:7">
      <c r="A73" s="26">
        <v>72</v>
      </c>
      <c r="B73" s="28">
        <v>43961</v>
      </c>
      <c r="C73" s="27">
        <v>175</v>
      </c>
      <c r="D73" s="27">
        <v>72</v>
      </c>
      <c r="E73" s="27">
        <v>1.1549429</v>
      </c>
      <c r="F73" s="27">
        <v>1.10822</v>
      </c>
      <c r="G73" s="27">
        <v>1.202617</v>
      </c>
    </row>
    <row r="74" spans="1:7">
      <c r="A74" s="26">
        <v>73</v>
      </c>
      <c r="B74" s="28">
        <v>43962</v>
      </c>
      <c r="C74" s="27">
        <v>98</v>
      </c>
      <c r="D74" s="27">
        <v>73</v>
      </c>
      <c r="E74" s="27">
        <v>1.0504647</v>
      </c>
      <c r="F74" s="27">
        <v>1.0065869999999999</v>
      </c>
      <c r="G74" s="27">
        <v>1.0952653999999999</v>
      </c>
    </row>
    <row r="75" spans="1:7">
      <c r="A75" s="26">
        <v>74</v>
      </c>
      <c r="B75" s="28">
        <v>43963</v>
      </c>
      <c r="C75" s="27">
        <v>234</v>
      </c>
      <c r="D75" s="27">
        <v>74</v>
      </c>
      <c r="E75" s="27">
        <v>1.0509371999999999</v>
      </c>
      <c r="F75" s="27">
        <v>1.0075932000000001</v>
      </c>
      <c r="G75" s="27">
        <v>1.0951812999999999</v>
      </c>
    </row>
    <row r="76" spans="1:7">
      <c r="A76" s="26">
        <v>75</v>
      </c>
      <c r="B76" s="28">
        <v>43964</v>
      </c>
      <c r="C76" s="27">
        <v>219</v>
      </c>
      <c r="D76" s="27">
        <v>75</v>
      </c>
      <c r="E76" s="27">
        <v>0.91476979999999997</v>
      </c>
      <c r="F76" s="27">
        <v>0.87462459999999997</v>
      </c>
      <c r="G76" s="27">
        <v>0.95580319999999996</v>
      </c>
    </row>
    <row r="77" spans="1:7">
      <c r="A77" s="26">
        <v>76</v>
      </c>
      <c r="B77" s="28">
        <v>43965</v>
      </c>
      <c r="C77" s="27">
        <v>187</v>
      </c>
      <c r="D77" s="27">
        <v>76</v>
      </c>
      <c r="E77" s="27">
        <v>0.7499363</v>
      </c>
      <c r="F77" s="27">
        <v>0.71369190000000005</v>
      </c>
      <c r="G77" s="27">
        <v>0.78706569999999998</v>
      </c>
    </row>
    <row r="78" spans="1:7">
      <c r="A78" s="26">
        <v>77</v>
      </c>
      <c r="B78" s="28">
        <v>43966</v>
      </c>
      <c r="C78" s="27">
        <v>264</v>
      </c>
      <c r="D78" s="27">
        <v>77</v>
      </c>
      <c r="E78" s="27">
        <v>0.62940050000000003</v>
      </c>
      <c r="F78" s="27">
        <v>0.5958504</v>
      </c>
      <c r="G78" s="27">
        <v>0.66385660000000002</v>
      </c>
    </row>
    <row r="79" spans="1:7">
      <c r="A79" s="26">
        <v>78</v>
      </c>
      <c r="B79" s="28">
        <v>43967</v>
      </c>
      <c r="C79" s="27">
        <v>227</v>
      </c>
      <c r="D79" s="27">
        <v>78</v>
      </c>
      <c r="E79" s="27">
        <v>0.71080679999999996</v>
      </c>
      <c r="F79" s="27">
        <v>0.67412090000000002</v>
      </c>
      <c r="G79" s="27">
        <v>0.74845090000000003</v>
      </c>
    </row>
    <row r="80" spans="1:7">
      <c r="A80" s="26">
        <v>79</v>
      </c>
      <c r="B80" s="28">
        <v>43968</v>
      </c>
      <c r="C80" s="27">
        <v>226</v>
      </c>
      <c r="D80" s="27">
        <v>79</v>
      </c>
      <c r="E80" s="27">
        <v>0.79391610000000001</v>
      </c>
      <c r="F80" s="27">
        <v>0.75365539999999998</v>
      </c>
      <c r="G80" s="27">
        <v>0.83520950000000005</v>
      </c>
    </row>
    <row r="81" spans="1:7">
      <c r="A81" s="26">
        <v>80</v>
      </c>
      <c r="B81" s="28">
        <v>43969</v>
      </c>
      <c r="C81" s="27">
        <v>173</v>
      </c>
      <c r="D81" s="27">
        <v>80</v>
      </c>
      <c r="E81" s="27">
        <v>0.89028799999999997</v>
      </c>
      <c r="F81" s="27">
        <v>0.84624580000000005</v>
      </c>
      <c r="G81" s="27">
        <v>0.93543169999999998</v>
      </c>
    </row>
    <row r="82" spans="1:7">
      <c r="A82" s="26">
        <v>81</v>
      </c>
      <c r="B82" s="28">
        <v>43970</v>
      </c>
      <c r="C82" s="27">
        <v>223</v>
      </c>
      <c r="D82" s="27">
        <v>81</v>
      </c>
      <c r="E82" s="27">
        <v>0.92489980000000005</v>
      </c>
      <c r="F82" s="27">
        <v>0.87898220000000005</v>
      </c>
      <c r="G82" s="27">
        <v>0.97197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B3FA-561D-044D-8C3D-CE6127D86C02}">
  <dimension ref="A1:K80"/>
  <sheetViews>
    <sheetView tabSelected="1" topLeftCell="E58" zoomScale="302" workbookViewId="0">
      <selection activeCell="J38" sqref="J38"/>
    </sheetView>
  </sheetViews>
  <sheetFormatPr baseColWidth="10" defaultRowHeight="16"/>
  <cols>
    <col min="3" max="3" width="3.1640625" bestFit="1" customWidth="1"/>
    <col min="4" max="4" width="5.5" bestFit="1" customWidth="1"/>
    <col min="5" max="5" width="5.6640625" bestFit="1" customWidth="1"/>
    <col min="6" max="6" width="4.83203125" bestFit="1" customWidth="1"/>
    <col min="7" max="7" width="5.83203125" bestFit="1" customWidth="1"/>
    <col min="8" max="8" width="14.33203125" customWidth="1"/>
  </cols>
  <sheetData>
    <row r="1" spans="1:11">
      <c r="A1" t="s">
        <v>83</v>
      </c>
      <c r="B1" t="s">
        <v>84</v>
      </c>
      <c r="C1" t="s">
        <v>60</v>
      </c>
      <c r="D1" t="s">
        <v>61</v>
      </c>
      <c r="E1" t="s">
        <v>62</v>
      </c>
      <c r="F1" t="s">
        <v>86</v>
      </c>
      <c r="G1" t="s">
        <v>85</v>
      </c>
      <c r="H1" t="s">
        <v>77</v>
      </c>
      <c r="I1" t="s">
        <v>75</v>
      </c>
      <c r="J1" t="s">
        <v>76</v>
      </c>
      <c r="K1" t="s">
        <v>74</v>
      </c>
    </row>
    <row r="2" spans="1:11">
      <c r="A2" s="25">
        <f>H2-7</f>
        <v>43877</v>
      </c>
      <c r="B2" s="25">
        <v>43879</v>
      </c>
      <c r="C2">
        <v>1</v>
      </c>
      <c r="D2" s="27">
        <v>1</v>
      </c>
      <c r="E2" s="27">
        <v>2</v>
      </c>
      <c r="F2" s="27">
        <v>8</v>
      </c>
      <c r="G2" s="27">
        <v>6</v>
      </c>
      <c r="H2" s="25">
        <v>43884</v>
      </c>
      <c r="I2">
        <v>2.2179487179487101</v>
      </c>
      <c r="J2">
        <v>1.3914529914529901</v>
      </c>
      <c r="K2">
        <v>3.24615384615384</v>
      </c>
    </row>
    <row r="3" spans="1:11">
      <c r="A3" s="25">
        <f t="shared" ref="A3:A66" si="0">H3-7</f>
        <v>43878</v>
      </c>
      <c r="B3" s="25">
        <v>43880</v>
      </c>
      <c r="C3">
        <v>2</v>
      </c>
      <c r="D3" s="27">
        <v>2</v>
      </c>
      <c r="E3" s="27">
        <v>3</v>
      </c>
      <c r="F3" s="27">
        <v>9</v>
      </c>
      <c r="G3" s="27">
        <v>7</v>
      </c>
      <c r="H3" s="25">
        <v>43885</v>
      </c>
      <c r="I3">
        <v>1.8957264957264901</v>
      </c>
      <c r="J3">
        <v>1.2170940170940101</v>
      </c>
      <c r="K3">
        <v>2.72991452991453</v>
      </c>
    </row>
    <row r="4" spans="1:11">
      <c r="A4" s="25">
        <f t="shared" si="0"/>
        <v>43879</v>
      </c>
      <c r="B4" s="25">
        <v>43881</v>
      </c>
      <c r="C4">
        <v>3</v>
      </c>
      <c r="D4" s="27">
        <v>3</v>
      </c>
      <c r="E4" s="27">
        <v>4</v>
      </c>
      <c r="F4" s="27">
        <v>10</v>
      </c>
      <c r="G4" s="27">
        <v>8</v>
      </c>
      <c r="H4" s="25">
        <v>43886</v>
      </c>
      <c r="I4">
        <v>1.99487179487179</v>
      </c>
      <c r="J4">
        <v>1.35213675213675</v>
      </c>
      <c r="K4">
        <v>2.72478632478632</v>
      </c>
    </row>
    <row r="5" spans="1:11">
      <c r="A5" s="25">
        <f t="shared" si="0"/>
        <v>43880</v>
      </c>
      <c r="B5" s="25">
        <v>43882</v>
      </c>
      <c r="C5">
        <v>4</v>
      </c>
      <c r="D5" s="27">
        <v>4</v>
      </c>
      <c r="E5" s="27">
        <v>5</v>
      </c>
      <c r="F5" s="27">
        <v>11</v>
      </c>
      <c r="G5" s="27">
        <v>9</v>
      </c>
      <c r="H5" s="25">
        <v>43887</v>
      </c>
      <c r="I5">
        <v>2.3367521367521298</v>
      </c>
      <c r="J5">
        <v>1.6905982905982899</v>
      </c>
      <c r="K5">
        <v>3.0512820512820502</v>
      </c>
    </row>
    <row r="6" spans="1:11">
      <c r="A6" s="25">
        <f t="shared" si="0"/>
        <v>43881</v>
      </c>
      <c r="B6" s="25">
        <v>43883</v>
      </c>
      <c r="C6">
        <v>5</v>
      </c>
      <c r="D6" s="27">
        <v>5</v>
      </c>
      <c r="E6" s="27">
        <v>6</v>
      </c>
      <c r="F6" s="27">
        <v>12</v>
      </c>
      <c r="G6" s="27">
        <v>10</v>
      </c>
      <c r="H6" s="25">
        <v>43888</v>
      </c>
      <c r="I6">
        <v>2.01452991452991</v>
      </c>
      <c r="J6">
        <v>1.5282051282051199</v>
      </c>
      <c r="K6">
        <v>2.5692307692307699</v>
      </c>
    </row>
    <row r="7" spans="1:11">
      <c r="A7" s="25">
        <f t="shared" si="0"/>
        <v>43882</v>
      </c>
      <c r="B7" s="25">
        <v>43884</v>
      </c>
      <c r="C7">
        <v>6</v>
      </c>
      <c r="D7" s="27">
        <v>6</v>
      </c>
      <c r="E7" s="27">
        <v>7</v>
      </c>
      <c r="F7" s="27">
        <v>13</v>
      </c>
      <c r="G7" s="27">
        <v>11</v>
      </c>
      <c r="H7" s="25">
        <v>43889</v>
      </c>
      <c r="I7">
        <v>1.9512820512820499</v>
      </c>
      <c r="J7">
        <v>1.52991452991453</v>
      </c>
      <c r="K7">
        <v>2.41880341880342</v>
      </c>
    </row>
    <row r="8" spans="1:11">
      <c r="A8" s="25">
        <f t="shared" si="0"/>
        <v>43883</v>
      </c>
      <c r="B8" s="25">
        <v>43885</v>
      </c>
      <c r="C8">
        <v>7</v>
      </c>
      <c r="D8" s="27">
        <v>7</v>
      </c>
      <c r="E8" s="27">
        <v>8</v>
      </c>
      <c r="F8" s="27">
        <v>14</v>
      </c>
      <c r="G8" s="27">
        <v>12</v>
      </c>
      <c r="H8" s="25">
        <v>43890</v>
      </c>
      <c r="I8">
        <v>1.7743589743589701</v>
      </c>
      <c r="J8">
        <v>1.4102564102564099</v>
      </c>
      <c r="K8">
        <v>2.18461538461538</v>
      </c>
    </row>
    <row r="9" spans="1:11">
      <c r="A9" s="25">
        <f t="shared" si="0"/>
        <v>43884</v>
      </c>
      <c r="B9" s="25">
        <v>43886</v>
      </c>
      <c r="C9">
        <v>8</v>
      </c>
      <c r="D9" s="27">
        <v>8</v>
      </c>
      <c r="E9" s="27">
        <v>9</v>
      </c>
      <c r="F9" s="27">
        <v>15</v>
      </c>
      <c r="G9" s="27">
        <v>13</v>
      </c>
      <c r="H9" s="25">
        <v>43891</v>
      </c>
      <c r="I9">
        <v>1.9418803418803401</v>
      </c>
      <c r="J9">
        <v>1.5948717948717901</v>
      </c>
      <c r="K9">
        <v>2.3299145299145301</v>
      </c>
    </row>
    <row r="10" spans="1:11">
      <c r="A10" s="25">
        <f t="shared" si="0"/>
        <v>43885</v>
      </c>
      <c r="B10" s="25">
        <v>43887</v>
      </c>
      <c r="C10">
        <v>9</v>
      </c>
      <c r="D10" s="27">
        <v>9</v>
      </c>
      <c r="E10" s="27">
        <v>10</v>
      </c>
      <c r="F10" s="27">
        <v>16</v>
      </c>
      <c r="G10" s="27">
        <v>14</v>
      </c>
      <c r="H10" s="25">
        <v>43892</v>
      </c>
      <c r="I10">
        <v>2.0008547008547</v>
      </c>
      <c r="J10">
        <v>1.6923076923076901</v>
      </c>
      <c r="K10">
        <v>2.3390313390313402</v>
      </c>
    </row>
    <row r="11" spans="1:11">
      <c r="A11" s="25">
        <f t="shared" si="0"/>
        <v>43886</v>
      </c>
      <c r="B11" s="25">
        <v>43888</v>
      </c>
      <c r="C11">
        <v>10</v>
      </c>
      <c r="D11" s="27">
        <v>10</v>
      </c>
      <c r="E11" s="27">
        <v>11</v>
      </c>
      <c r="F11" s="27">
        <v>17</v>
      </c>
      <c r="G11" s="27">
        <v>15</v>
      </c>
      <c r="H11" s="25">
        <v>43893</v>
      </c>
      <c r="I11">
        <v>1.8034188034187999</v>
      </c>
      <c r="J11">
        <v>1.55042735042735</v>
      </c>
      <c r="K11">
        <v>2.0786324786324699</v>
      </c>
    </row>
    <row r="12" spans="1:11">
      <c r="A12" s="25">
        <f t="shared" si="0"/>
        <v>43887</v>
      </c>
      <c r="B12" s="25">
        <v>43889</v>
      </c>
      <c r="C12">
        <v>11</v>
      </c>
      <c r="D12" s="27">
        <v>11</v>
      </c>
      <c r="E12" s="27">
        <v>12</v>
      </c>
      <c r="F12" s="27">
        <v>18</v>
      </c>
      <c r="G12" s="27">
        <v>16</v>
      </c>
      <c r="H12" s="25">
        <v>43894</v>
      </c>
      <c r="I12">
        <v>1.65213675213675</v>
      </c>
      <c r="J12">
        <v>1.44957264957265</v>
      </c>
      <c r="K12">
        <v>1.87692307692307</v>
      </c>
    </row>
    <row r="13" spans="1:11">
      <c r="A13" s="25">
        <f t="shared" si="0"/>
        <v>43888</v>
      </c>
      <c r="B13" s="25">
        <v>43890</v>
      </c>
      <c r="C13">
        <v>12</v>
      </c>
      <c r="D13" s="27">
        <v>12</v>
      </c>
      <c r="E13" s="27">
        <v>13</v>
      </c>
      <c r="F13" s="27">
        <v>19</v>
      </c>
      <c r="G13" s="27">
        <v>17</v>
      </c>
      <c r="H13" s="25">
        <v>43895</v>
      </c>
      <c r="I13">
        <v>1.58205128205128</v>
      </c>
      <c r="J13">
        <v>1.38290598290598</v>
      </c>
      <c r="K13">
        <v>1.7931623931623899</v>
      </c>
    </row>
    <row r="14" spans="1:11">
      <c r="A14" s="25">
        <f t="shared" si="0"/>
        <v>43889</v>
      </c>
      <c r="B14" s="25">
        <v>43891</v>
      </c>
      <c r="C14">
        <v>13</v>
      </c>
      <c r="D14" s="27">
        <v>13</v>
      </c>
      <c r="E14" s="27">
        <v>14</v>
      </c>
      <c r="F14" s="27">
        <v>20</v>
      </c>
      <c r="G14" s="27">
        <v>18</v>
      </c>
      <c r="H14" s="25">
        <v>43896</v>
      </c>
      <c r="I14">
        <v>1.5128205128205101</v>
      </c>
      <c r="J14">
        <v>1.3282051282051199</v>
      </c>
      <c r="K14">
        <v>1.7076923076923001</v>
      </c>
    </row>
    <row r="15" spans="1:11">
      <c r="A15" s="25">
        <f t="shared" si="0"/>
        <v>43890</v>
      </c>
      <c r="B15" s="25">
        <v>43892</v>
      </c>
      <c r="C15">
        <v>14</v>
      </c>
      <c r="D15" s="27">
        <v>14</v>
      </c>
      <c r="E15" s="27">
        <v>15</v>
      </c>
      <c r="F15" s="27">
        <v>21</v>
      </c>
      <c r="G15" s="27">
        <v>19</v>
      </c>
      <c r="H15" s="25">
        <v>43897</v>
      </c>
      <c r="I15">
        <v>1.6615384615384601</v>
      </c>
      <c r="J15">
        <v>1.5042735042735</v>
      </c>
      <c r="K15">
        <v>1.8606837606837601</v>
      </c>
    </row>
    <row r="16" spans="1:11">
      <c r="A16" s="25">
        <f t="shared" si="0"/>
        <v>43891</v>
      </c>
      <c r="B16" s="25">
        <v>43893</v>
      </c>
      <c r="C16">
        <v>15</v>
      </c>
      <c r="D16" s="27">
        <v>15</v>
      </c>
      <c r="E16" s="27">
        <v>16</v>
      </c>
      <c r="F16" s="27">
        <v>22</v>
      </c>
      <c r="G16" s="27">
        <v>20</v>
      </c>
      <c r="H16" s="25">
        <v>43898</v>
      </c>
      <c r="I16">
        <v>1.6008547008547001</v>
      </c>
      <c r="J16">
        <v>1.4470085470085401</v>
      </c>
      <c r="K16">
        <v>1.7675213675213599</v>
      </c>
    </row>
    <row r="17" spans="1:11">
      <c r="A17" s="25">
        <f t="shared" si="0"/>
        <v>43892</v>
      </c>
      <c r="B17" s="25">
        <v>43894</v>
      </c>
      <c r="C17">
        <v>16</v>
      </c>
      <c r="D17" s="27">
        <v>16</v>
      </c>
      <c r="E17" s="27">
        <v>17</v>
      </c>
      <c r="F17" s="27">
        <v>23</v>
      </c>
      <c r="G17" s="27">
        <v>21</v>
      </c>
      <c r="H17" s="25">
        <v>43899</v>
      </c>
      <c r="I17">
        <v>1.708547008547</v>
      </c>
      <c r="J17">
        <v>1.5589743589743501</v>
      </c>
      <c r="K17">
        <v>1.8709401709401701</v>
      </c>
    </row>
    <row r="18" spans="1:11">
      <c r="A18" s="25">
        <f t="shared" si="0"/>
        <v>43893</v>
      </c>
      <c r="B18" s="25">
        <v>43895</v>
      </c>
      <c r="C18">
        <v>17</v>
      </c>
      <c r="D18" s="27">
        <v>17</v>
      </c>
      <c r="E18" s="27">
        <v>18</v>
      </c>
      <c r="F18" s="27">
        <v>24</v>
      </c>
      <c r="G18" s="27">
        <v>22</v>
      </c>
      <c r="H18" s="25">
        <v>43900</v>
      </c>
      <c r="I18">
        <v>1.84786324786324</v>
      </c>
      <c r="J18">
        <v>1.70940170940171</v>
      </c>
      <c r="K18">
        <v>2.0008547008547</v>
      </c>
    </row>
    <row r="19" spans="1:11">
      <c r="A19" s="25">
        <f t="shared" si="0"/>
        <v>43894</v>
      </c>
      <c r="B19" s="25">
        <v>43896</v>
      </c>
      <c r="C19">
        <v>18</v>
      </c>
      <c r="D19" s="27">
        <v>18</v>
      </c>
      <c r="E19" s="27">
        <v>19</v>
      </c>
      <c r="F19" s="27">
        <v>25</v>
      </c>
      <c r="G19" s="27">
        <v>23</v>
      </c>
      <c r="H19" s="25">
        <v>43901</v>
      </c>
      <c r="I19">
        <v>1.8034188034187999</v>
      </c>
      <c r="J19">
        <v>1.6717948717948701</v>
      </c>
      <c r="K19">
        <v>1.93846153846153</v>
      </c>
    </row>
    <row r="20" spans="1:11">
      <c r="A20" s="25">
        <f t="shared" si="0"/>
        <v>43895</v>
      </c>
      <c r="B20" s="25">
        <v>43897</v>
      </c>
      <c r="C20">
        <v>19</v>
      </c>
      <c r="D20" s="27">
        <v>19</v>
      </c>
      <c r="E20" s="27">
        <v>20</v>
      </c>
      <c r="F20" s="27">
        <v>26</v>
      </c>
      <c r="G20" s="27">
        <v>24</v>
      </c>
      <c r="H20" s="25">
        <v>43902</v>
      </c>
      <c r="I20">
        <v>1.82222222222222</v>
      </c>
      <c r="J20">
        <v>1.71965811965812</v>
      </c>
      <c r="K20">
        <v>1.9350427350427299</v>
      </c>
    </row>
    <row r="21" spans="1:11">
      <c r="A21" s="25">
        <f t="shared" si="0"/>
        <v>43896</v>
      </c>
      <c r="B21" s="25">
        <v>43898</v>
      </c>
      <c r="C21">
        <v>20</v>
      </c>
      <c r="D21" s="27">
        <v>20</v>
      </c>
      <c r="E21" s="27">
        <v>21</v>
      </c>
      <c r="F21" s="27">
        <v>27</v>
      </c>
      <c r="G21" s="27">
        <v>25</v>
      </c>
      <c r="H21" s="25">
        <v>43903</v>
      </c>
      <c r="I21">
        <v>1.8752136752136701</v>
      </c>
      <c r="J21">
        <v>1.7880341880341799</v>
      </c>
      <c r="K21">
        <v>1.9863247863247799</v>
      </c>
    </row>
    <row r="22" spans="1:11">
      <c r="A22" s="25">
        <f t="shared" si="0"/>
        <v>43897</v>
      </c>
      <c r="B22" s="25">
        <v>43899</v>
      </c>
      <c r="C22">
        <v>21</v>
      </c>
      <c r="D22" s="27">
        <v>21</v>
      </c>
      <c r="E22" s="27">
        <v>22</v>
      </c>
      <c r="F22" s="27">
        <v>28</v>
      </c>
      <c r="G22" s="27">
        <v>26</v>
      </c>
      <c r="H22" s="25">
        <v>43904</v>
      </c>
      <c r="I22">
        <v>1.83247863247863</v>
      </c>
      <c r="J22">
        <v>1.74529914529914</v>
      </c>
      <c r="K22">
        <v>1.9264957264957201</v>
      </c>
    </row>
    <row r="23" spans="1:11">
      <c r="A23" s="25">
        <f t="shared" si="0"/>
        <v>43898</v>
      </c>
      <c r="B23" s="25">
        <v>43900</v>
      </c>
      <c r="C23">
        <v>22</v>
      </c>
      <c r="D23" s="27">
        <v>22</v>
      </c>
      <c r="E23" s="27">
        <v>23</v>
      </c>
      <c r="F23" s="27">
        <v>29</v>
      </c>
      <c r="G23" s="27">
        <v>27</v>
      </c>
      <c r="H23" s="25">
        <v>43905</v>
      </c>
      <c r="I23">
        <v>1.82735042735042</v>
      </c>
      <c r="J23">
        <v>1.7470085470085399</v>
      </c>
      <c r="K23">
        <v>1.9111111111111101</v>
      </c>
    </row>
    <row r="24" spans="1:11">
      <c r="A24" s="25">
        <f t="shared" si="0"/>
        <v>43899</v>
      </c>
      <c r="B24" s="25">
        <v>43901</v>
      </c>
      <c r="C24">
        <v>23</v>
      </c>
      <c r="D24" s="27">
        <v>23</v>
      </c>
      <c r="E24" s="27">
        <v>24</v>
      </c>
      <c r="F24" s="27">
        <v>30</v>
      </c>
      <c r="G24" s="27">
        <v>28</v>
      </c>
      <c r="H24" s="25">
        <v>43906</v>
      </c>
      <c r="I24">
        <v>1.7777777777777699</v>
      </c>
      <c r="J24">
        <v>1.7008547008546999</v>
      </c>
      <c r="K24">
        <v>1.84102564102564</v>
      </c>
    </row>
    <row r="25" spans="1:11">
      <c r="A25" s="25">
        <f t="shared" si="0"/>
        <v>43900</v>
      </c>
      <c r="B25" s="25">
        <v>43902</v>
      </c>
      <c r="C25">
        <v>24</v>
      </c>
      <c r="D25" s="27">
        <v>24</v>
      </c>
      <c r="E25" s="27">
        <v>25</v>
      </c>
      <c r="F25" s="27">
        <v>31</v>
      </c>
      <c r="G25" s="27">
        <v>29</v>
      </c>
      <c r="H25" s="25">
        <v>43907</v>
      </c>
      <c r="I25">
        <v>1.6854700854700799</v>
      </c>
      <c r="J25">
        <v>1.61709401709401</v>
      </c>
      <c r="K25">
        <v>1.75555555555555</v>
      </c>
    </row>
    <row r="26" spans="1:11">
      <c r="A26" s="25">
        <f t="shared" si="0"/>
        <v>43901</v>
      </c>
      <c r="B26" s="25">
        <v>43903</v>
      </c>
      <c r="C26">
        <v>25</v>
      </c>
      <c r="D26" s="27">
        <v>25</v>
      </c>
      <c r="E26" s="27">
        <v>26</v>
      </c>
      <c r="F26" s="27">
        <v>32</v>
      </c>
      <c r="G26" s="27">
        <v>30</v>
      </c>
      <c r="H26" s="25">
        <v>43908</v>
      </c>
      <c r="I26">
        <v>1.6555555555555499</v>
      </c>
      <c r="J26">
        <v>1.5846153846153801</v>
      </c>
      <c r="K26">
        <v>1.71452991452991</v>
      </c>
    </row>
    <row r="27" spans="1:11">
      <c r="A27" s="25">
        <f t="shared" si="0"/>
        <v>43902</v>
      </c>
      <c r="B27" s="25">
        <v>43904</v>
      </c>
      <c r="C27">
        <v>26</v>
      </c>
      <c r="D27" s="27">
        <v>26</v>
      </c>
      <c r="E27" s="27">
        <v>27</v>
      </c>
      <c r="F27" s="27">
        <v>33</v>
      </c>
      <c r="G27" s="27">
        <v>31</v>
      </c>
      <c r="H27" s="25">
        <v>43909</v>
      </c>
      <c r="I27">
        <v>1.5757359924026499</v>
      </c>
      <c r="J27">
        <v>1.5042735042735</v>
      </c>
      <c r="K27">
        <v>1.6358974358974301</v>
      </c>
    </row>
    <row r="28" spans="1:11">
      <c r="A28" s="25">
        <f t="shared" si="0"/>
        <v>43903</v>
      </c>
      <c r="B28" s="25">
        <v>43905</v>
      </c>
      <c r="C28">
        <v>27</v>
      </c>
      <c r="D28" s="27">
        <v>27</v>
      </c>
      <c r="E28" s="27">
        <v>28</v>
      </c>
      <c r="F28" s="27">
        <v>34</v>
      </c>
      <c r="G28" s="27">
        <v>32</v>
      </c>
      <c r="H28" s="25">
        <v>43910</v>
      </c>
      <c r="I28">
        <v>1.52136752136752</v>
      </c>
      <c r="J28">
        <v>1.46723646723646</v>
      </c>
      <c r="K28">
        <v>1.5726495726495699</v>
      </c>
    </row>
    <row r="29" spans="1:11">
      <c r="A29" s="25">
        <f t="shared" si="0"/>
        <v>43904</v>
      </c>
      <c r="B29" s="25">
        <v>43906</v>
      </c>
      <c r="C29">
        <v>28</v>
      </c>
      <c r="D29" s="27">
        <v>28</v>
      </c>
      <c r="E29" s="27">
        <v>29</v>
      </c>
      <c r="F29" s="27">
        <v>35</v>
      </c>
      <c r="G29" s="27">
        <v>33</v>
      </c>
      <c r="H29" s="25">
        <v>43911</v>
      </c>
      <c r="I29">
        <v>1.42022792022792</v>
      </c>
      <c r="J29">
        <v>1.37321937321937</v>
      </c>
      <c r="K29">
        <v>1.47008547008547</v>
      </c>
    </row>
    <row r="30" spans="1:11">
      <c r="A30" s="25">
        <f t="shared" si="0"/>
        <v>43905</v>
      </c>
      <c r="B30" s="25">
        <v>43907</v>
      </c>
      <c r="C30">
        <v>29</v>
      </c>
      <c r="D30" s="27">
        <v>29</v>
      </c>
      <c r="E30" s="27">
        <v>30</v>
      </c>
      <c r="F30" s="27">
        <v>36</v>
      </c>
      <c r="G30" s="27">
        <v>34</v>
      </c>
      <c r="H30" s="25">
        <v>43912</v>
      </c>
      <c r="I30">
        <v>1.37986704653371</v>
      </c>
      <c r="J30">
        <v>1.3395061728394999</v>
      </c>
      <c r="K30">
        <v>1.4190408357074999</v>
      </c>
    </row>
    <row r="31" spans="1:11">
      <c r="A31" s="25">
        <f t="shared" si="0"/>
        <v>43906</v>
      </c>
      <c r="B31" s="25">
        <v>43908</v>
      </c>
      <c r="C31">
        <v>30</v>
      </c>
      <c r="D31" s="27">
        <v>30</v>
      </c>
      <c r="E31" s="27">
        <v>31</v>
      </c>
      <c r="F31" s="27">
        <v>37</v>
      </c>
      <c r="G31" s="27">
        <v>35</v>
      </c>
      <c r="H31" s="25">
        <v>43913</v>
      </c>
      <c r="I31">
        <v>1.36324786324786</v>
      </c>
      <c r="J31">
        <v>1.3276353276353201</v>
      </c>
      <c r="K31">
        <v>1.4107312440645701</v>
      </c>
    </row>
    <row r="32" spans="1:11">
      <c r="A32" s="25">
        <f t="shared" si="0"/>
        <v>43907</v>
      </c>
      <c r="B32" s="25">
        <v>43909</v>
      </c>
      <c r="C32">
        <v>31</v>
      </c>
      <c r="D32" s="27">
        <v>31</v>
      </c>
      <c r="E32" s="27">
        <v>32</v>
      </c>
      <c r="F32" s="27">
        <v>38</v>
      </c>
      <c r="G32" s="27">
        <v>36</v>
      </c>
      <c r="H32" s="25">
        <v>43914</v>
      </c>
      <c r="I32">
        <v>1.30864197530864</v>
      </c>
      <c r="J32">
        <v>1.27540360873694</v>
      </c>
      <c r="K32">
        <v>1.34188034188034</v>
      </c>
    </row>
    <row r="33" spans="1:11">
      <c r="A33" s="25">
        <f t="shared" si="0"/>
        <v>43908</v>
      </c>
      <c r="B33" s="25">
        <v>43910</v>
      </c>
      <c r="C33">
        <v>32</v>
      </c>
      <c r="D33" s="27">
        <v>32</v>
      </c>
      <c r="E33" s="27">
        <v>33</v>
      </c>
      <c r="F33" s="27">
        <v>39</v>
      </c>
      <c r="G33" s="27">
        <v>37</v>
      </c>
      <c r="H33" s="25">
        <v>43915</v>
      </c>
      <c r="I33">
        <v>1.2765906932573601</v>
      </c>
      <c r="J33">
        <v>1.2386039886039799</v>
      </c>
      <c r="K33">
        <v>1.3181386514719799</v>
      </c>
    </row>
    <row r="34" spans="1:11">
      <c r="A34" s="25">
        <f t="shared" si="0"/>
        <v>43909</v>
      </c>
      <c r="B34" s="25">
        <v>43911</v>
      </c>
      <c r="C34">
        <v>33</v>
      </c>
      <c r="D34" s="27">
        <v>33</v>
      </c>
      <c r="E34" s="27">
        <v>34</v>
      </c>
      <c r="F34" s="27">
        <v>40</v>
      </c>
      <c r="G34" s="27">
        <v>38</v>
      </c>
      <c r="H34" s="25">
        <v>43916</v>
      </c>
      <c r="I34">
        <v>1.2196106362773</v>
      </c>
      <c r="J34">
        <v>1.1887464387464399</v>
      </c>
      <c r="K34">
        <v>1.252849002849</v>
      </c>
    </row>
    <row r="35" spans="1:11">
      <c r="A35" s="25">
        <f t="shared" si="0"/>
        <v>43910</v>
      </c>
      <c r="B35" s="25">
        <v>43912</v>
      </c>
      <c r="C35">
        <v>34</v>
      </c>
      <c r="D35" s="27">
        <v>34</v>
      </c>
      <c r="E35" s="27">
        <v>35</v>
      </c>
      <c r="F35" s="27">
        <v>41</v>
      </c>
      <c r="G35" s="27">
        <v>39</v>
      </c>
      <c r="H35" s="25">
        <v>43917</v>
      </c>
      <c r="I35">
        <v>1.1721272554605799</v>
      </c>
      <c r="J35">
        <v>1.13888888888888</v>
      </c>
      <c r="K35">
        <v>1.21248812915479</v>
      </c>
    </row>
    <row r="36" spans="1:11">
      <c r="A36" s="25">
        <f t="shared" si="0"/>
        <v>43911</v>
      </c>
      <c r="B36" s="25">
        <v>43913</v>
      </c>
      <c r="C36">
        <v>35</v>
      </c>
      <c r="D36" s="27">
        <v>35</v>
      </c>
      <c r="E36" s="27">
        <v>36</v>
      </c>
      <c r="F36" s="27">
        <v>42</v>
      </c>
      <c r="G36" s="27">
        <v>40</v>
      </c>
      <c r="H36" s="25">
        <v>43918</v>
      </c>
      <c r="I36">
        <v>1.1240503323836599</v>
      </c>
      <c r="J36">
        <v>1.0985280151946799</v>
      </c>
      <c r="K36">
        <v>1.1531339031339001</v>
      </c>
    </row>
    <row r="37" spans="1:11">
      <c r="A37" s="25">
        <f t="shared" si="0"/>
        <v>43912</v>
      </c>
      <c r="B37" s="25">
        <v>43914</v>
      </c>
      <c r="C37">
        <v>36</v>
      </c>
      <c r="D37" s="27">
        <v>36</v>
      </c>
      <c r="E37" s="27">
        <v>37</v>
      </c>
      <c r="F37" s="27">
        <v>43</v>
      </c>
      <c r="G37" s="27">
        <v>41</v>
      </c>
      <c r="H37" s="25">
        <v>43919</v>
      </c>
      <c r="I37">
        <v>1.07953466286799</v>
      </c>
      <c r="J37">
        <v>1.0486704653371299</v>
      </c>
      <c r="K37">
        <v>1.1151471984805299</v>
      </c>
    </row>
    <row r="38" spans="1:11">
      <c r="A38" s="25">
        <f t="shared" si="0"/>
        <v>43913</v>
      </c>
      <c r="B38" s="25">
        <v>43915</v>
      </c>
      <c r="C38">
        <v>37</v>
      </c>
      <c r="D38" s="27">
        <v>37</v>
      </c>
      <c r="E38" s="27">
        <v>38</v>
      </c>
      <c r="F38" s="27">
        <v>44</v>
      </c>
      <c r="G38" s="27">
        <v>42</v>
      </c>
      <c r="H38" s="25">
        <v>43920</v>
      </c>
      <c r="I38">
        <v>1.04510921177587</v>
      </c>
      <c r="J38">
        <v>1.0201804368470999</v>
      </c>
      <c r="K38">
        <v>1.0664767331434</v>
      </c>
    </row>
    <row r="39" spans="1:11">
      <c r="A39" s="25">
        <f t="shared" si="0"/>
        <v>43914</v>
      </c>
      <c r="B39" s="25">
        <v>43916</v>
      </c>
      <c r="C39">
        <v>38</v>
      </c>
      <c r="D39" s="27">
        <v>38</v>
      </c>
      <c r="E39" s="27">
        <v>39</v>
      </c>
      <c r="F39" s="27">
        <v>45</v>
      </c>
      <c r="G39" s="27">
        <v>43</v>
      </c>
      <c r="H39" s="25">
        <v>43921</v>
      </c>
      <c r="I39">
        <v>1.0035612535612499</v>
      </c>
      <c r="J39">
        <v>0.97625830959164295</v>
      </c>
      <c r="K39">
        <v>1.03442545109211</v>
      </c>
    </row>
    <row r="40" spans="1:11">
      <c r="A40" s="25">
        <f t="shared" si="0"/>
        <v>43915</v>
      </c>
      <c r="B40" s="25">
        <v>43917</v>
      </c>
      <c r="C40">
        <v>39</v>
      </c>
      <c r="D40" s="27">
        <v>39</v>
      </c>
      <c r="E40" s="27">
        <v>40</v>
      </c>
      <c r="F40" s="27">
        <v>46</v>
      </c>
      <c r="G40" s="27">
        <v>44</v>
      </c>
      <c r="H40" s="25">
        <v>43922</v>
      </c>
      <c r="I40">
        <v>0.98812915479582197</v>
      </c>
      <c r="J40">
        <v>0.95845204178537602</v>
      </c>
      <c r="K40">
        <v>1.0130579297245901</v>
      </c>
    </row>
    <row r="41" spans="1:11">
      <c r="A41" s="25">
        <f t="shared" si="0"/>
        <v>43916</v>
      </c>
      <c r="B41" s="25">
        <v>43918</v>
      </c>
      <c r="C41">
        <v>40</v>
      </c>
      <c r="D41" s="27">
        <v>40</v>
      </c>
      <c r="E41" s="27">
        <v>41</v>
      </c>
      <c r="F41" s="27">
        <v>47</v>
      </c>
      <c r="G41" s="27">
        <v>45</v>
      </c>
      <c r="H41" s="25">
        <v>43923</v>
      </c>
      <c r="I41">
        <v>0.95726495726495797</v>
      </c>
      <c r="J41">
        <v>0.93114909781576405</v>
      </c>
      <c r="K41">
        <v>0.98338081671415001</v>
      </c>
    </row>
    <row r="42" spans="1:11">
      <c r="A42" s="25">
        <f t="shared" si="0"/>
        <v>43917</v>
      </c>
      <c r="B42" s="25">
        <v>43919</v>
      </c>
      <c r="C42">
        <v>41</v>
      </c>
      <c r="D42" s="27">
        <v>41</v>
      </c>
      <c r="E42" s="27">
        <v>42</v>
      </c>
      <c r="F42" s="27">
        <v>48</v>
      </c>
      <c r="G42" s="27">
        <v>46</v>
      </c>
      <c r="H42" s="25">
        <v>43924</v>
      </c>
      <c r="I42">
        <v>0.94183285849952603</v>
      </c>
      <c r="J42">
        <v>0.91571699905033199</v>
      </c>
      <c r="K42">
        <v>0.97032288698955405</v>
      </c>
    </row>
    <row r="43" spans="1:11">
      <c r="A43" s="25">
        <f t="shared" si="0"/>
        <v>43918</v>
      </c>
      <c r="B43" s="25">
        <v>43920</v>
      </c>
      <c r="C43">
        <v>42</v>
      </c>
      <c r="D43" s="27">
        <v>42</v>
      </c>
      <c r="E43" s="27">
        <v>43</v>
      </c>
      <c r="F43" s="27">
        <v>49</v>
      </c>
      <c r="G43" s="27">
        <v>47</v>
      </c>
      <c r="H43" s="25">
        <v>43925</v>
      </c>
      <c r="I43">
        <v>0.95489078822412199</v>
      </c>
      <c r="J43">
        <v>0.929962013295346</v>
      </c>
      <c r="K43">
        <v>0.98100664767331502</v>
      </c>
    </row>
    <row r="44" spans="1:11">
      <c r="A44" s="25">
        <f t="shared" si="0"/>
        <v>43919</v>
      </c>
      <c r="B44" s="25">
        <v>43921</v>
      </c>
      <c r="C44">
        <v>43</v>
      </c>
      <c r="D44" s="27">
        <v>43</v>
      </c>
      <c r="E44" s="27">
        <v>44</v>
      </c>
      <c r="F44" s="27">
        <v>50</v>
      </c>
      <c r="G44" s="27">
        <v>48</v>
      </c>
      <c r="H44" s="25">
        <v>43926</v>
      </c>
      <c r="I44">
        <v>0.97032288698955405</v>
      </c>
      <c r="J44">
        <v>0.94658119658119599</v>
      </c>
      <c r="K44">
        <v>0.99525166191832903</v>
      </c>
    </row>
    <row r="45" spans="1:11">
      <c r="A45" s="25">
        <f t="shared" si="0"/>
        <v>43920</v>
      </c>
      <c r="B45" s="25">
        <v>43922</v>
      </c>
      <c r="C45">
        <v>44</v>
      </c>
      <c r="D45" s="27">
        <v>44</v>
      </c>
      <c r="E45" s="27">
        <v>45</v>
      </c>
      <c r="F45" s="27">
        <v>51</v>
      </c>
      <c r="G45" s="27">
        <v>49</v>
      </c>
      <c r="H45" s="25">
        <v>43927</v>
      </c>
      <c r="I45">
        <v>0.97507122507122501</v>
      </c>
      <c r="J45">
        <v>0.94301994301994396</v>
      </c>
      <c r="K45">
        <v>0.99881291547958195</v>
      </c>
    </row>
    <row r="46" spans="1:11">
      <c r="A46" s="25">
        <f t="shared" si="0"/>
        <v>43921</v>
      </c>
      <c r="B46" s="25">
        <v>43923</v>
      </c>
      <c r="C46">
        <v>45</v>
      </c>
      <c r="D46" s="27">
        <v>45</v>
      </c>
      <c r="E46" s="27">
        <v>46</v>
      </c>
      <c r="F46" s="27">
        <v>52</v>
      </c>
      <c r="G46" s="27">
        <v>50</v>
      </c>
      <c r="H46" s="25">
        <v>43928</v>
      </c>
      <c r="I46">
        <v>0.97032288698955405</v>
      </c>
      <c r="J46">
        <v>0.94776828110161404</v>
      </c>
      <c r="K46">
        <v>0.99347103513770396</v>
      </c>
    </row>
    <row r="47" spans="1:11">
      <c r="A47" s="25">
        <f t="shared" si="0"/>
        <v>43922</v>
      </c>
      <c r="B47" s="25">
        <v>43924</v>
      </c>
      <c r="C47">
        <v>46</v>
      </c>
      <c r="D47" s="27">
        <v>46</v>
      </c>
      <c r="E47" s="27">
        <v>47</v>
      </c>
      <c r="F47" s="27">
        <v>53</v>
      </c>
      <c r="G47" s="27">
        <v>51</v>
      </c>
      <c r="H47" s="25">
        <v>43929</v>
      </c>
      <c r="I47">
        <v>0.94420702754036001</v>
      </c>
      <c r="J47">
        <v>0.91690408357075004</v>
      </c>
      <c r="K47">
        <v>0.97150997150997198</v>
      </c>
    </row>
    <row r="48" spans="1:11">
      <c r="A48" s="25">
        <f t="shared" si="0"/>
        <v>43923</v>
      </c>
      <c r="B48" s="25">
        <v>43925</v>
      </c>
      <c r="C48">
        <v>47</v>
      </c>
      <c r="D48" s="27">
        <v>47</v>
      </c>
      <c r="E48" s="27">
        <v>48</v>
      </c>
      <c r="F48" s="27">
        <v>54</v>
      </c>
      <c r="G48" s="27">
        <v>52</v>
      </c>
      <c r="H48" s="25">
        <v>43930</v>
      </c>
      <c r="I48">
        <v>0.95311016144349503</v>
      </c>
      <c r="J48">
        <v>0.93114909781576405</v>
      </c>
      <c r="K48">
        <v>0.97507122507122501</v>
      </c>
    </row>
    <row r="49" spans="1:11">
      <c r="A49" s="25">
        <f t="shared" si="0"/>
        <v>43924</v>
      </c>
      <c r="B49" s="25">
        <v>43926</v>
      </c>
      <c r="C49">
        <v>48</v>
      </c>
      <c r="D49" s="27">
        <v>48</v>
      </c>
      <c r="E49" s="27">
        <v>49</v>
      </c>
      <c r="F49" s="27">
        <v>55</v>
      </c>
      <c r="G49" s="27">
        <v>53</v>
      </c>
      <c r="H49" s="25">
        <v>43931</v>
      </c>
      <c r="I49">
        <v>0.94301994301994096</v>
      </c>
      <c r="J49">
        <v>0.91571699905033199</v>
      </c>
      <c r="K49">
        <v>0.97447768281101599</v>
      </c>
    </row>
    <row r="50" spans="1:11">
      <c r="A50" s="25">
        <f t="shared" si="0"/>
        <v>43925</v>
      </c>
      <c r="B50" s="25">
        <v>43927</v>
      </c>
      <c r="C50">
        <v>49</v>
      </c>
      <c r="D50" s="27">
        <v>49</v>
      </c>
      <c r="E50" s="27">
        <v>50</v>
      </c>
      <c r="F50" s="27">
        <v>56</v>
      </c>
      <c r="G50" s="27">
        <v>54</v>
      </c>
      <c r="H50" s="25">
        <v>43932</v>
      </c>
      <c r="I50">
        <v>0.93708452041785195</v>
      </c>
      <c r="J50">
        <v>0.91334283000949601</v>
      </c>
      <c r="K50">
        <v>0.96320037986704998</v>
      </c>
    </row>
    <row r="51" spans="1:11">
      <c r="A51" s="25">
        <f t="shared" si="0"/>
        <v>43926</v>
      </c>
      <c r="B51" s="25">
        <v>43928</v>
      </c>
      <c r="C51">
        <v>50</v>
      </c>
      <c r="D51" s="27">
        <v>50</v>
      </c>
      <c r="E51" s="27">
        <v>51</v>
      </c>
      <c r="F51" s="27">
        <v>57</v>
      </c>
      <c r="G51" s="27">
        <v>55</v>
      </c>
      <c r="H51" s="25">
        <v>43933</v>
      </c>
      <c r="I51">
        <v>0.91334283000949601</v>
      </c>
      <c r="J51">
        <v>0.88366571699905005</v>
      </c>
      <c r="K51">
        <v>0.95132953466286796</v>
      </c>
    </row>
    <row r="52" spans="1:11">
      <c r="A52" s="25">
        <f t="shared" si="0"/>
        <v>43927</v>
      </c>
      <c r="B52" s="25">
        <v>43929</v>
      </c>
      <c r="C52">
        <v>51</v>
      </c>
      <c r="D52" s="27">
        <v>51</v>
      </c>
      <c r="E52" s="27">
        <v>52</v>
      </c>
      <c r="F52" s="27">
        <v>58</v>
      </c>
      <c r="G52" s="27">
        <v>56</v>
      </c>
      <c r="H52" s="25">
        <v>43934</v>
      </c>
      <c r="I52">
        <v>0.89197530864197505</v>
      </c>
      <c r="J52">
        <v>0.86585944919278302</v>
      </c>
      <c r="K52">
        <v>0.92046533713200296</v>
      </c>
    </row>
    <row r="53" spans="1:11">
      <c r="A53" s="25">
        <f t="shared" si="0"/>
        <v>43928</v>
      </c>
      <c r="B53" s="25">
        <v>43930</v>
      </c>
      <c r="C53">
        <v>52</v>
      </c>
      <c r="D53" s="27">
        <v>52</v>
      </c>
      <c r="E53" s="27">
        <v>53</v>
      </c>
      <c r="F53" s="27">
        <v>59</v>
      </c>
      <c r="G53" s="27">
        <v>57</v>
      </c>
      <c r="H53" s="25">
        <v>43935</v>
      </c>
      <c r="I53">
        <v>0.90384615384615496</v>
      </c>
      <c r="J53">
        <v>0.87179487179487203</v>
      </c>
      <c r="K53">
        <v>0.93589743589743601</v>
      </c>
    </row>
    <row r="54" spans="1:11">
      <c r="A54" s="25">
        <f t="shared" si="0"/>
        <v>43929</v>
      </c>
      <c r="B54" s="25">
        <v>43931</v>
      </c>
      <c r="C54">
        <v>53</v>
      </c>
      <c r="D54" s="27">
        <v>53</v>
      </c>
      <c r="E54" s="27">
        <v>54</v>
      </c>
      <c r="F54" s="27">
        <v>60</v>
      </c>
      <c r="G54" s="27">
        <v>58</v>
      </c>
      <c r="H54" s="25">
        <v>43936</v>
      </c>
      <c r="I54">
        <v>0.89672364672364702</v>
      </c>
      <c r="J54">
        <v>0.87298195631528996</v>
      </c>
      <c r="K54">
        <v>0.92283950617283905</v>
      </c>
    </row>
    <row r="55" spans="1:11">
      <c r="A55" s="25">
        <f t="shared" si="0"/>
        <v>43930</v>
      </c>
      <c r="B55" s="25">
        <v>43932</v>
      </c>
      <c r="C55">
        <v>54</v>
      </c>
      <c r="D55" s="27">
        <v>54</v>
      </c>
      <c r="E55" s="27">
        <v>55</v>
      </c>
      <c r="F55" s="27">
        <v>61</v>
      </c>
      <c r="G55" s="27">
        <v>59</v>
      </c>
      <c r="H55" s="25">
        <v>43937</v>
      </c>
      <c r="I55">
        <v>0.890788224121557</v>
      </c>
      <c r="J55">
        <v>0.85636277302943997</v>
      </c>
      <c r="K55">
        <v>0.92165242165242101</v>
      </c>
    </row>
    <row r="56" spans="1:11">
      <c r="A56" s="25">
        <f t="shared" si="0"/>
        <v>43931</v>
      </c>
      <c r="B56" s="25">
        <v>43933</v>
      </c>
      <c r="C56">
        <v>55</v>
      </c>
      <c r="D56" s="27">
        <v>55</v>
      </c>
      <c r="E56" s="27">
        <v>56</v>
      </c>
      <c r="F56" s="27">
        <v>62</v>
      </c>
      <c r="G56" s="27">
        <v>60</v>
      </c>
      <c r="H56" s="25">
        <v>43938</v>
      </c>
      <c r="I56">
        <v>0.88603988603988704</v>
      </c>
      <c r="J56">
        <v>0.859924026590693</v>
      </c>
      <c r="K56">
        <v>0.91096866096866103</v>
      </c>
    </row>
    <row r="57" spans="1:11">
      <c r="A57" s="25">
        <f t="shared" si="0"/>
        <v>43932</v>
      </c>
      <c r="B57" s="25">
        <v>43934</v>
      </c>
      <c r="C57">
        <v>56</v>
      </c>
      <c r="D57" s="27">
        <v>56</v>
      </c>
      <c r="E57" s="27">
        <v>57</v>
      </c>
      <c r="F57" s="27">
        <v>63</v>
      </c>
      <c r="G57" s="27">
        <v>61</v>
      </c>
      <c r="H57" s="25">
        <v>43939</v>
      </c>
      <c r="I57">
        <v>0.88247863247863201</v>
      </c>
      <c r="J57">
        <v>0.85398860398860399</v>
      </c>
      <c r="K57">
        <v>0.90978157644824298</v>
      </c>
    </row>
    <row r="58" spans="1:11">
      <c r="A58" s="25">
        <f t="shared" si="0"/>
        <v>43933</v>
      </c>
      <c r="B58" s="25">
        <v>43935</v>
      </c>
      <c r="C58">
        <v>57</v>
      </c>
      <c r="D58" s="27">
        <v>57</v>
      </c>
      <c r="E58" s="27">
        <v>58</v>
      </c>
      <c r="F58" s="27">
        <v>64</v>
      </c>
      <c r="G58" s="27">
        <v>62</v>
      </c>
      <c r="H58" s="25">
        <v>43940</v>
      </c>
      <c r="I58">
        <v>0.88603988603988504</v>
      </c>
      <c r="J58">
        <v>0.86229819563152899</v>
      </c>
      <c r="K58">
        <v>0.91571699905033199</v>
      </c>
    </row>
    <row r="59" spans="1:11">
      <c r="A59" s="25">
        <f t="shared" si="0"/>
        <v>43934</v>
      </c>
      <c r="B59" s="25">
        <v>43936</v>
      </c>
      <c r="C59">
        <v>58</v>
      </c>
      <c r="D59" s="27">
        <v>58</v>
      </c>
      <c r="E59" s="27">
        <v>59</v>
      </c>
      <c r="F59" s="27">
        <v>65</v>
      </c>
      <c r="G59" s="27">
        <v>63</v>
      </c>
      <c r="H59" s="25">
        <v>43941</v>
      </c>
      <c r="I59">
        <v>0.87891737891737898</v>
      </c>
      <c r="J59">
        <v>0.85398860398860399</v>
      </c>
      <c r="K59">
        <v>0.91215574548907896</v>
      </c>
    </row>
    <row r="60" spans="1:11">
      <c r="A60" s="25">
        <f t="shared" si="0"/>
        <v>43935</v>
      </c>
      <c r="B60" s="25">
        <v>43937</v>
      </c>
      <c r="C60">
        <v>59</v>
      </c>
      <c r="D60" s="27">
        <v>59</v>
      </c>
      <c r="E60" s="27">
        <v>60</v>
      </c>
      <c r="F60" s="27">
        <v>66</v>
      </c>
      <c r="G60" s="27">
        <v>64</v>
      </c>
      <c r="H60" s="25">
        <v>43942</v>
      </c>
      <c r="I60">
        <v>0.85517568850902204</v>
      </c>
      <c r="J60">
        <v>0.82431149097815803</v>
      </c>
      <c r="K60">
        <v>0.88722697056030497</v>
      </c>
    </row>
    <row r="61" spans="1:11">
      <c r="A61" s="25">
        <f t="shared" si="0"/>
        <v>43936</v>
      </c>
      <c r="B61" s="25">
        <v>43938</v>
      </c>
      <c r="C61">
        <v>60</v>
      </c>
      <c r="D61" s="27">
        <v>60</v>
      </c>
      <c r="E61" s="27">
        <v>61</v>
      </c>
      <c r="F61" s="27">
        <v>67</v>
      </c>
      <c r="G61" s="27">
        <v>65</v>
      </c>
      <c r="H61" s="25">
        <v>43943</v>
      </c>
      <c r="I61">
        <v>0.87179487179487203</v>
      </c>
      <c r="J61">
        <v>0.84449192782526095</v>
      </c>
      <c r="K61">
        <v>0.90028490028490005</v>
      </c>
    </row>
    <row r="62" spans="1:11">
      <c r="A62" s="25">
        <f t="shared" si="0"/>
        <v>43937</v>
      </c>
      <c r="B62" s="25">
        <v>43939</v>
      </c>
      <c r="C62">
        <v>61</v>
      </c>
      <c r="D62" s="27">
        <v>61</v>
      </c>
      <c r="E62" s="27">
        <v>62</v>
      </c>
      <c r="F62" s="27">
        <v>68</v>
      </c>
      <c r="G62" s="27">
        <v>66</v>
      </c>
      <c r="H62" s="25">
        <v>43944</v>
      </c>
      <c r="I62">
        <v>0.88366571699904894</v>
      </c>
      <c r="J62">
        <v>0.86111111111111105</v>
      </c>
      <c r="K62">
        <v>0.907407407407407</v>
      </c>
    </row>
    <row r="63" spans="1:11">
      <c r="A63" s="25">
        <f t="shared" si="0"/>
        <v>43938</v>
      </c>
      <c r="B63" s="25">
        <v>43940</v>
      </c>
      <c r="C63">
        <v>62</v>
      </c>
      <c r="D63" s="27">
        <v>62</v>
      </c>
      <c r="E63" s="27">
        <v>63</v>
      </c>
      <c r="F63" s="27">
        <v>69</v>
      </c>
      <c r="G63" s="27">
        <v>67</v>
      </c>
      <c r="H63" s="25">
        <v>43945</v>
      </c>
      <c r="I63">
        <v>0.88485280151946899</v>
      </c>
      <c r="J63">
        <v>0.85873694207027496</v>
      </c>
      <c r="K63">
        <v>0.91096866096866103</v>
      </c>
    </row>
    <row r="64" spans="1:11">
      <c r="A64" s="25">
        <f t="shared" si="0"/>
        <v>43939</v>
      </c>
      <c r="B64" s="25">
        <v>43941</v>
      </c>
      <c r="C64">
        <v>63</v>
      </c>
      <c r="D64" s="27">
        <v>63</v>
      </c>
      <c r="E64" s="27">
        <v>64</v>
      </c>
      <c r="F64" s="27">
        <v>70</v>
      </c>
      <c r="G64" s="27">
        <v>68</v>
      </c>
      <c r="H64" s="25">
        <v>43946</v>
      </c>
      <c r="I64">
        <v>0.88841405508072302</v>
      </c>
      <c r="J64">
        <v>0.86942070275403605</v>
      </c>
      <c r="K64">
        <v>0.90978157644824298</v>
      </c>
    </row>
    <row r="65" spans="1:11">
      <c r="A65" s="25">
        <f t="shared" si="0"/>
        <v>43940</v>
      </c>
      <c r="B65" s="25">
        <v>43942</v>
      </c>
      <c r="C65">
        <v>64</v>
      </c>
      <c r="D65" s="27">
        <v>64</v>
      </c>
      <c r="E65" s="27">
        <v>65</v>
      </c>
      <c r="F65" s="27">
        <v>71</v>
      </c>
      <c r="G65" s="27">
        <v>69</v>
      </c>
      <c r="H65" s="25">
        <v>43947</v>
      </c>
      <c r="I65">
        <v>0.887820512820511</v>
      </c>
      <c r="J65">
        <v>0.86229819563152899</v>
      </c>
      <c r="K65">
        <v>0.91809116809116897</v>
      </c>
    </row>
    <row r="66" spans="1:11">
      <c r="A66" s="25">
        <f t="shared" si="0"/>
        <v>43941</v>
      </c>
      <c r="B66" s="25">
        <v>43943</v>
      </c>
      <c r="C66">
        <v>65</v>
      </c>
      <c r="D66" s="27">
        <v>65</v>
      </c>
      <c r="E66" s="27">
        <v>66</v>
      </c>
      <c r="F66" s="27">
        <v>72</v>
      </c>
      <c r="G66" s="27">
        <v>70</v>
      </c>
      <c r="H66" s="25">
        <v>43948</v>
      </c>
      <c r="I66">
        <v>0.88010446343779702</v>
      </c>
      <c r="J66">
        <v>0.907407407407407</v>
      </c>
      <c r="K66">
        <v>0.93945868945869004</v>
      </c>
    </row>
    <row r="67" spans="1:11">
      <c r="A67" s="25">
        <f t="shared" ref="A67:A80" si="1">H67-7</f>
        <v>43942</v>
      </c>
      <c r="B67" s="25">
        <v>43944</v>
      </c>
      <c r="C67">
        <v>66</v>
      </c>
      <c r="D67" s="27">
        <v>66</v>
      </c>
      <c r="E67" s="27">
        <v>67</v>
      </c>
      <c r="F67" s="27">
        <v>73</v>
      </c>
      <c r="G67" s="27">
        <v>71</v>
      </c>
      <c r="H67" s="25">
        <v>43949</v>
      </c>
      <c r="I67">
        <v>0.93292972459638901</v>
      </c>
      <c r="J67">
        <v>0.90800094966761302</v>
      </c>
      <c r="K67">
        <v>0.95607787274454104</v>
      </c>
    </row>
    <row r="68" spans="1:11">
      <c r="A68" s="25">
        <f t="shared" si="1"/>
        <v>43943</v>
      </c>
      <c r="B68" s="25">
        <v>43945</v>
      </c>
      <c r="C68">
        <v>67</v>
      </c>
      <c r="D68" s="27">
        <v>67</v>
      </c>
      <c r="E68" s="27">
        <v>68</v>
      </c>
      <c r="F68" s="27">
        <v>74</v>
      </c>
      <c r="G68" s="27">
        <v>72</v>
      </c>
      <c r="H68" s="25">
        <v>43950</v>
      </c>
      <c r="I68">
        <v>0.94420702754036001</v>
      </c>
      <c r="J68">
        <v>0.91927825261158702</v>
      </c>
      <c r="K68">
        <v>0.96972934472934502</v>
      </c>
    </row>
    <row r="69" spans="1:11">
      <c r="A69" s="25">
        <f t="shared" si="1"/>
        <v>43944</v>
      </c>
      <c r="B69" s="25">
        <v>43946</v>
      </c>
      <c r="C69">
        <v>68</v>
      </c>
      <c r="D69" s="27">
        <v>68</v>
      </c>
      <c r="E69" s="27">
        <v>69</v>
      </c>
      <c r="F69" s="27">
        <v>75</v>
      </c>
      <c r="G69" s="27">
        <v>73</v>
      </c>
      <c r="H69" s="25">
        <v>43951</v>
      </c>
      <c r="I69">
        <v>0.96438746438746203</v>
      </c>
      <c r="J69">
        <v>0.94183285849952603</v>
      </c>
      <c r="K69">
        <v>0.98812915479582197</v>
      </c>
    </row>
    <row r="70" spans="1:11">
      <c r="A70" s="25">
        <f t="shared" si="1"/>
        <v>43945</v>
      </c>
      <c r="B70" s="25">
        <v>43947</v>
      </c>
      <c r="C70">
        <v>69</v>
      </c>
      <c r="D70" s="27">
        <v>69</v>
      </c>
      <c r="E70" s="27">
        <v>70</v>
      </c>
      <c r="F70" s="27">
        <v>76</v>
      </c>
      <c r="G70" s="27">
        <v>74</v>
      </c>
      <c r="H70" s="25">
        <v>43952</v>
      </c>
      <c r="I70">
        <v>0.97981956315289498</v>
      </c>
      <c r="J70">
        <v>0.95726495726495797</v>
      </c>
      <c r="K70">
        <v>1.00296771130104</v>
      </c>
    </row>
    <row r="71" spans="1:11">
      <c r="A71" s="25">
        <f t="shared" si="1"/>
        <v>43946</v>
      </c>
      <c r="B71" s="25">
        <v>43948</v>
      </c>
      <c r="C71">
        <v>70</v>
      </c>
      <c r="D71" s="27">
        <v>70</v>
      </c>
      <c r="E71" s="27">
        <v>71</v>
      </c>
      <c r="F71" s="27">
        <v>77</v>
      </c>
      <c r="G71" s="27">
        <v>75</v>
      </c>
      <c r="H71" s="25">
        <v>43953</v>
      </c>
      <c r="I71">
        <v>0.98931623931624002</v>
      </c>
      <c r="J71">
        <v>0.95963912630579196</v>
      </c>
      <c r="K71">
        <v>1.0201804368470999</v>
      </c>
    </row>
    <row r="72" spans="1:11">
      <c r="A72" s="25">
        <f t="shared" si="1"/>
        <v>43947</v>
      </c>
      <c r="B72" s="25">
        <v>43949</v>
      </c>
      <c r="C72">
        <v>71</v>
      </c>
      <c r="D72" s="27">
        <v>71</v>
      </c>
      <c r="E72" s="27">
        <v>72</v>
      </c>
      <c r="F72" s="27">
        <v>78</v>
      </c>
      <c r="G72" s="27">
        <v>76</v>
      </c>
      <c r="H72" s="25">
        <v>43954</v>
      </c>
      <c r="I72">
        <v>1.0041547958214601</v>
      </c>
      <c r="J72">
        <v>0.97150997150997198</v>
      </c>
      <c r="K72">
        <v>1.0397673314339999</v>
      </c>
    </row>
    <row r="73" spans="1:11">
      <c r="A73" s="25">
        <f t="shared" si="1"/>
        <v>43948</v>
      </c>
      <c r="B73" s="25">
        <v>43950</v>
      </c>
      <c r="C73">
        <v>72</v>
      </c>
      <c r="D73" s="27">
        <v>72</v>
      </c>
      <c r="E73" s="27">
        <v>73</v>
      </c>
      <c r="F73" s="27">
        <v>79</v>
      </c>
      <c r="G73" s="27">
        <v>77</v>
      </c>
      <c r="H73" s="25">
        <v>43955</v>
      </c>
      <c r="I73">
        <v>1.0154320987654299</v>
      </c>
      <c r="J73">
        <v>0.98694207027540404</v>
      </c>
      <c r="K73">
        <v>1.0462962962962901</v>
      </c>
    </row>
    <row r="74" spans="1:11">
      <c r="A74" s="25">
        <f t="shared" si="1"/>
        <v>43949</v>
      </c>
      <c r="B74" s="25">
        <v>43951</v>
      </c>
      <c r="C74">
        <v>73</v>
      </c>
      <c r="D74" s="27">
        <v>73</v>
      </c>
      <c r="E74" s="27">
        <v>74</v>
      </c>
      <c r="F74" s="27">
        <v>80</v>
      </c>
      <c r="G74" s="27">
        <v>78</v>
      </c>
      <c r="H74" s="25">
        <v>43956</v>
      </c>
      <c r="I74">
        <v>1.0237416904083501</v>
      </c>
      <c r="J74">
        <v>0.99406457739791099</v>
      </c>
      <c r="K74">
        <v>1.0546058879392199</v>
      </c>
    </row>
    <row r="75" spans="1:11">
      <c r="A75" s="25">
        <f t="shared" si="1"/>
        <v>43950</v>
      </c>
      <c r="B75" s="25">
        <v>43952</v>
      </c>
      <c r="C75">
        <v>74</v>
      </c>
      <c r="D75" s="27">
        <v>74</v>
      </c>
      <c r="E75" s="27">
        <v>75</v>
      </c>
      <c r="F75" s="27">
        <v>81</v>
      </c>
      <c r="G75" s="27">
        <v>79</v>
      </c>
      <c r="H75" s="25">
        <v>43957</v>
      </c>
      <c r="I75">
        <v>0.99050332383665696</v>
      </c>
      <c r="J75">
        <v>1.02255460588793</v>
      </c>
      <c r="K75">
        <v>1.0534188034187999</v>
      </c>
    </row>
    <row r="76" spans="1:11">
      <c r="A76" s="25">
        <f t="shared" si="1"/>
        <v>43951</v>
      </c>
      <c r="B76" s="25">
        <v>43953</v>
      </c>
      <c r="C76">
        <v>75</v>
      </c>
      <c r="D76" s="27">
        <v>75</v>
      </c>
      <c r="E76" s="27">
        <v>76</v>
      </c>
      <c r="F76" s="27">
        <v>82</v>
      </c>
      <c r="G76" s="27">
        <v>80</v>
      </c>
      <c r="H76" s="25">
        <v>43958</v>
      </c>
      <c r="I76">
        <v>1.0083095916429199</v>
      </c>
      <c r="J76">
        <v>0.98219373219373196</v>
      </c>
      <c r="K76">
        <v>1.0403608736942001</v>
      </c>
    </row>
    <row r="77" spans="1:11">
      <c r="A77" s="25">
        <f t="shared" si="1"/>
        <v>43952</v>
      </c>
      <c r="B77" s="25">
        <v>43954</v>
      </c>
      <c r="C77">
        <v>76</v>
      </c>
      <c r="D77" s="27">
        <v>76</v>
      </c>
      <c r="E77" s="27">
        <v>77</v>
      </c>
      <c r="F77" s="27">
        <v>83</v>
      </c>
      <c r="G77" s="27">
        <v>81</v>
      </c>
      <c r="H77" s="25">
        <v>43959</v>
      </c>
      <c r="I77">
        <v>1.0249287749287701</v>
      </c>
      <c r="J77">
        <v>0.99643874643874697</v>
      </c>
      <c r="K77">
        <v>1.0546058879392199</v>
      </c>
    </row>
    <row r="78" spans="1:11">
      <c r="A78" s="25">
        <f t="shared" si="1"/>
        <v>43953</v>
      </c>
      <c r="B78" s="25">
        <v>43955</v>
      </c>
      <c r="C78">
        <v>77</v>
      </c>
      <c r="D78" s="27">
        <v>77</v>
      </c>
      <c r="E78" s="27">
        <v>78</v>
      </c>
      <c r="F78" s="27">
        <v>84</v>
      </c>
      <c r="G78" s="27">
        <v>82</v>
      </c>
      <c r="H78" s="25">
        <v>43960</v>
      </c>
      <c r="I78">
        <v>0.99406457739791099</v>
      </c>
      <c r="J78">
        <v>0.96320037986704599</v>
      </c>
      <c r="K78">
        <v>1.02849002849002</v>
      </c>
    </row>
    <row r="79" spans="1:11">
      <c r="A79" s="25">
        <f t="shared" si="1"/>
        <v>43954</v>
      </c>
      <c r="B79" s="25">
        <v>43956</v>
      </c>
      <c r="C79">
        <v>78</v>
      </c>
      <c r="D79" s="27">
        <v>78</v>
      </c>
      <c r="E79" s="27">
        <v>79</v>
      </c>
      <c r="F79" s="27">
        <v>85</v>
      </c>
      <c r="G79" s="27">
        <v>83</v>
      </c>
      <c r="H79" s="25">
        <v>43961</v>
      </c>
      <c r="I79">
        <v>0.94420702754036001</v>
      </c>
      <c r="J79">
        <v>0.91927825261158702</v>
      </c>
      <c r="K79">
        <v>0.97507122507122501</v>
      </c>
    </row>
    <row r="80" spans="1:11">
      <c r="A80" s="25">
        <f t="shared" si="1"/>
        <v>43955</v>
      </c>
      <c r="B80" s="25">
        <v>43957</v>
      </c>
      <c r="C80">
        <v>79</v>
      </c>
      <c r="D80" s="27">
        <v>79</v>
      </c>
      <c r="E80" s="27">
        <v>80</v>
      </c>
      <c r="F80" s="27">
        <v>86</v>
      </c>
      <c r="G80" s="27">
        <v>84</v>
      </c>
      <c r="H80" s="25">
        <v>43962</v>
      </c>
      <c r="I80">
        <v>0.91512345679012597</v>
      </c>
      <c r="J80">
        <v>0.88960113960113896</v>
      </c>
      <c r="K80">
        <v>0.938271604938269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10" t="s">
        <v>48</v>
      </c>
      <c r="I1" s="10"/>
      <c r="J1" s="10" t="s">
        <v>53</v>
      </c>
      <c r="K1" s="10"/>
      <c r="L1" s="10" t="s">
        <v>54</v>
      </c>
      <c r="M1" s="10"/>
    </row>
    <row r="2" spans="2:25" s="10" customFormat="1" ht="61" customHeight="1">
      <c r="B2" s="9" t="s">
        <v>37</v>
      </c>
      <c r="C2" s="10" t="s">
        <v>41</v>
      </c>
      <c r="D2" s="10" t="s">
        <v>40</v>
      </c>
      <c r="E2" s="10" t="s">
        <v>39</v>
      </c>
      <c r="F2" s="10" t="s">
        <v>38</v>
      </c>
      <c r="G2" s="12">
        <v>43890</v>
      </c>
    </row>
    <row r="3" spans="2:25" s="10" customFormat="1" ht="61" customHeight="1">
      <c r="B3" s="11" t="s">
        <v>44</v>
      </c>
      <c r="C3" s="14" t="s">
        <v>20</v>
      </c>
      <c r="D3" s="11" t="s">
        <v>21</v>
      </c>
      <c r="E3" s="11" t="s">
        <v>22</v>
      </c>
      <c r="F3" s="11" t="s">
        <v>23</v>
      </c>
      <c r="G3" s="10" t="s">
        <v>56</v>
      </c>
      <c r="H3" s="13">
        <f>H6-21</f>
        <v>43832</v>
      </c>
      <c r="I3" s="10">
        <f>ROUND(I6*0.02,0)</f>
        <v>9</v>
      </c>
      <c r="J3" s="13">
        <f>J6-21</f>
        <v>43833</v>
      </c>
      <c r="K3" s="10">
        <f>ROUND(K6*0.02,0)</f>
        <v>4</v>
      </c>
      <c r="L3" s="13">
        <f>L6-21</f>
        <v>43833</v>
      </c>
      <c r="M3" s="10">
        <f>ROUND(M6*0.02,0)</f>
        <v>13</v>
      </c>
      <c r="R3" s="10" t="s">
        <v>40</v>
      </c>
      <c r="S3" s="10" t="s">
        <v>39</v>
      </c>
      <c r="T3" s="10" t="s">
        <v>59</v>
      </c>
    </row>
    <row r="4" spans="2:25" s="10" customFormat="1" ht="61" customHeight="1">
      <c r="B4" s="11" t="s">
        <v>43</v>
      </c>
      <c r="C4" s="14" t="s">
        <v>16</v>
      </c>
      <c r="D4" s="11" t="s">
        <v>17</v>
      </c>
      <c r="E4" s="11" t="s">
        <v>18</v>
      </c>
      <c r="F4" s="11" t="s">
        <v>19</v>
      </c>
      <c r="G4" s="10" t="s">
        <v>57</v>
      </c>
      <c r="H4" s="13">
        <f>H6-14</f>
        <v>43839</v>
      </c>
      <c r="I4" s="10">
        <f>ROUND(I6*0.09,0)</f>
        <v>40</v>
      </c>
      <c r="J4" s="13">
        <f>J6-14</f>
        <v>43840</v>
      </c>
      <c r="K4" s="10">
        <f>ROUND(K6*0.09,0)</f>
        <v>18</v>
      </c>
      <c r="L4" s="13">
        <f>L6-14</f>
        <v>43840</v>
      </c>
      <c r="M4" s="10">
        <f>ROUND(M6*0.09,0)</f>
        <v>58</v>
      </c>
      <c r="R4" s="11">
        <f>ROUND(0.03^-1,2)</f>
        <v>33.33</v>
      </c>
      <c r="S4" s="11">
        <f>ROUND(0.02^-1,2)</f>
        <v>50</v>
      </c>
      <c r="T4" s="11">
        <f>ROUND(0.05^-1,2)</f>
        <v>20</v>
      </c>
      <c r="W4" s="16" t="s">
        <v>21</v>
      </c>
      <c r="X4" s="16" t="s">
        <v>22</v>
      </c>
      <c r="Y4" s="16" t="s">
        <v>23</v>
      </c>
    </row>
    <row r="5" spans="2:25" s="10" customFormat="1" ht="61" customHeight="1">
      <c r="B5" s="11" t="s">
        <v>42</v>
      </c>
      <c r="C5" s="14" t="s">
        <v>12</v>
      </c>
      <c r="D5" s="11" t="s">
        <v>13</v>
      </c>
      <c r="E5" s="11" t="s">
        <v>14</v>
      </c>
      <c r="F5" s="11" t="s">
        <v>15</v>
      </c>
      <c r="G5" s="10" t="s">
        <v>55</v>
      </c>
      <c r="H5" s="13">
        <f>H6-7</f>
        <v>43846</v>
      </c>
      <c r="I5" s="10">
        <f>ROUND(I6*0.22,0)</f>
        <v>98</v>
      </c>
      <c r="J5" s="13">
        <f>J6-7</f>
        <v>43847</v>
      </c>
      <c r="K5" s="10">
        <f>ROUND(K6*0.22,0)</f>
        <v>44</v>
      </c>
      <c r="L5" s="13">
        <f>L6-7</f>
        <v>43847</v>
      </c>
      <c r="M5" s="10">
        <f>ROUND(M6*0.22,0)</f>
        <v>141</v>
      </c>
      <c r="R5" s="11">
        <f>ROUND(0.1^-1,2)</f>
        <v>10</v>
      </c>
      <c r="S5" s="11">
        <f>ROUND(0.09^-1,2)</f>
        <v>11.11</v>
      </c>
      <c r="T5" s="11">
        <f>ROUND(0.14^-1,2)</f>
        <v>7.14</v>
      </c>
      <c r="W5" s="16" t="s">
        <v>17</v>
      </c>
      <c r="X5" s="16" t="s">
        <v>18</v>
      </c>
      <c r="Y5" s="16" t="s">
        <v>19</v>
      </c>
    </row>
    <row r="6" spans="2:25" s="10" customFormat="1" ht="61" customHeight="1">
      <c r="B6" s="9" t="s">
        <v>36</v>
      </c>
      <c r="C6" s="15"/>
      <c r="G6" s="10" t="s">
        <v>52</v>
      </c>
      <c r="H6" s="12">
        <v>43853</v>
      </c>
      <c r="I6" s="10">
        <v>444</v>
      </c>
      <c r="J6" s="12">
        <v>43854</v>
      </c>
      <c r="K6" s="10">
        <f>M6-I6</f>
        <v>199</v>
      </c>
      <c r="L6" s="12">
        <v>43854</v>
      </c>
      <c r="M6" s="10">
        <v>643</v>
      </c>
      <c r="R6" s="11">
        <f>ROUND(0.29^-1,2)</f>
        <v>3.45</v>
      </c>
      <c r="S6" s="11">
        <f>ROUND(0.22^-1,2)</f>
        <v>4.55</v>
      </c>
      <c r="T6" s="11">
        <f>ROUND(0.34^-1,2)</f>
        <v>2.94</v>
      </c>
      <c r="W6" s="16" t="s">
        <v>13</v>
      </c>
      <c r="X6" s="16" t="s">
        <v>14</v>
      </c>
      <c r="Y6" s="16" t="s">
        <v>15</v>
      </c>
    </row>
    <row r="7" spans="2:25" s="10" customFormat="1" ht="61" customHeight="1">
      <c r="B7" s="9"/>
      <c r="C7" s="15"/>
      <c r="G7" s="10" t="s">
        <v>58</v>
      </c>
      <c r="H7" s="12"/>
      <c r="J7" s="12"/>
      <c r="L7" s="12"/>
      <c r="Q7" s="10" t="s">
        <v>52</v>
      </c>
    </row>
    <row r="8" spans="2:25" s="10" customFormat="1" ht="61" customHeight="1">
      <c r="B8" s="11" t="s">
        <v>45</v>
      </c>
      <c r="C8" s="14" t="s">
        <v>24</v>
      </c>
      <c r="D8" s="11" t="s">
        <v>25</v>
      </c>
      <c r="E8" s="11" t="s">
        <v>26</v>
      </c>
      <c r="F8" s="14" t="s">
        <v>27</v>
      </c>
      <c r="G8" s="11" t="s">
        <v>50</v>
      </c>
      <c r="H8" s="13">
        <f>H6+7</f>
        <v>43860</v>
      </c>
      <c r="I8" s="10">
        <f>ROUND($I$6/D17,0)</f>
        <v>728</v>
      </c>
      <c r="J8" s="13">
        <f>J6+7</f>
        <v>43861</v>
      </c>
      <c r="K8" s="10">
        <f>ROUND($K$6/E17,0)</f>
        <v>349</v>
      </c>
      <c r="L8" s="13">
        <f>L6+7</f>
        <v>43861</v>
      </c>
      <c r="M8" s="10">
        <f>I8+K8</f>
        <v>1077</v>
      </c>
      <c r="O8" s="10">
        <f>ROUND($M$6/M8,2)</f>
        <v>0.6</v>
      </c>
      <c r="R8" s="11">
        <v>0.61</v>
      </c>
      <c r="S8" s="11">
        <v>0.56999999999999995</v>
      </c>
      <c r="T8" s="10">
        <v>0.6</v>
      </c>
    </row>
    <row r="9" spans="2:25" s="10" customFormat="1" ht="61" customHeight="1">
      <c r="B9" s="11" t="s">
        <v>46</v>
      </c>
      <c r="C9" s="14" t="s">
        <v>28</v>
      </c>
      <c r="D9" s="11" t="s">
        <v>29</v>
      </c>
      <c r="E9" s="11" t="s">
        <v>30</v>
      </c>
      <c r="F9" s="14" t="s">
        <v>31</v>
      </c>
      <c r="G9" s="11" t="s">
        <v>49</v>
      </c>
      <c r="H9" s="13">
        <f>H6+14</f>
        <v>43867</v>
      </c>
      <c r="I9" s="10">
        <f>ROUND($I$6/D18,0)</f>
        <v>1345</v>
      </c>
      <c r="J9" s="13">
        <f>J6+14</f>
        <v>43868</v>
      </c>
      <c r="K9" s="10">
        <f>ROUND($K$6/E18,0)</f>
        <v>642</v>
      </c>
      <c r="L9" s="13">
        <f>L6+14</f>
        <v>43868</v>
      </c>
      <c r="M9" s="10">
        <f>I9+K9</f>
        <v>1987</v>
      </c>
      <c r="O9" s="10">
        <f>ROUND($M$6/M9,2)</f>
        <v>0.32</v>
      </c>
      <c r="R9" s="11">
        <v>0.33</v>
      </c>
      <c r="S9" s="11">
        <v>0.31</v>
      </c>
      <c r="T9" s="10">
        <v>0.32</v>
      </c>
    </row>
    <row r="10" spans="2:25" s="10" customFormat="1" ht="61" customHeight="1">
      <c r="B10" s="11" t="s">
        <v>47</v>
      </c>
      <c r="C10" s="14" t="s">
        <v>32</v>
      </c>
      <c r="D10" s="11" t="s">
        <v>33</v>
      </c>
      <c r="E10" s="11" t="s">
        <v>34</v>
      </c>
      <c r="F10" s="14" t="s">
        <v>35</v>
      </c>
      <c r="G10" s="11" t="s">
        <v>51</v>
      </c>
      <c r="H10" s="13">
        <f>H6+21</f>
        <v>43874</v>
      </c>
      <c r="I10" s="10">
        <f>ROUND($I$6/D19,0)</f>
        <v>2018</v>
      </c>
      <c r="J10" s="13">
        <f>J6+21</f>
        <v>43875</v>
      </c>
      <c r="K10" s="10">
        <f>ROUND($K$6/E19,0)</f>
        <v>948</v>
      </c>
      <c r="L10" s="13">
        <f>L6+21</f>
        <v>43875</v>
      </c>
      <c r="M10" s="10">
        <f>I10+K10</f>
        <v>2966</v>
      </c>
      <c r="O10" s="10">
        <f>ROUND($M$6/M10,2)</f>
        <v>0.22</v>
      </c>
      <c r="R10" s="11">
        <v>0.22</v>
      </c>
      <c r="S10" s="11">
        <v>0.21</v>
      </c>
      <c r="T10" s="10">
        <v>0.22</v>
      </c>
    </row>
    <row r="17" spans="3:6" ht="26">
      <c r="C17" s="11">
        <v>0.85</v>
      </c>
      <c r="D17" s="11">
        <v>0.61</v>
      </c>
      <c r="E17" s="11">
        <v>0.56999999999999995</v>
      </c>
      <c r="F17" s="11">
        <v>0.76</v>
      </c>
    </row>
    <row r="18" spans="3:6" ht="26">
      <c r="C18" s="11">
        <v>0.39</v>
      </c>
      <c r="D18" s="11">
        <v>0.33</v>
      </c>
      <c r="E18" s="11">
        <v>0.31</v>
      </c>
      <c r="F18" s="11">
        <v>0.36</v>
      </c>
    </row>
    <row r="19" spans="3:6" ht="26">
      <c r="C19" s="11">
        <v>0.26</v>
      </c>
      <c r="D19" s="11">
        <v>0.22</v>
      </c>
      <c r="E19" s="11">
        <v>0.21</v>
      </c>
      <c r="F19" s="11">
        <v>0.24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F9CBF-3B7F-E849-AB37-B8718B4961F9}">
  <dimension ref="A1:K85"/>
  <sheetViews>
    <sheetView workbookViewId="0">
      <selection activeCell="F7" sqref="F7"/>
    </sheetView>
  </sheetViews>
  <sheetFormatPr baseColWidth="10" defaultRowHeight="16"/>
  <cols>
    <col min="1" max="1" width="45.5" bestFit="1" customWidth="1"/>
    <col min="2" max="2" width="25.33203125" bestFit="1" customWidth="1"/>
    <col min="11" max="11" width="45.5" bestFit="1" customWidth="1"/>
    <col min="12" max="12" width="22.33203125" bestFit="1" customWidth="1"/>
  </cols>
  <sheetData>
    <row r="1" spans="1:2" ht="22">
      <c r="A1" s="71" t="s">
        <v>114</v>
      </c>
    </row>
    <row r="2" spans="1:2" ht="19">
      <c r="A2" s="72"/>
      <c r="B2" s="72" t="s">
        <v>103</v>
      </c>
    </row>
    <row r="3" spans="1:2" ht="19">
      <c r="A3" s="73" t="s">
        <v>104</v>
      </c>
      <c r="B3" s="73" t="s">
        <v>105</v>
      </c>
    </row>
    <row r="4" spans="1:2" ht="19">
      <c r="A4" s="73" t="s">
        <v>106</v>
      </c>
      <c r="B4" s="73" t="s">
        <v>107</v>
      </c>
    </row>
    <row r="5" spans="1:2" ht="19">
      <c r="A5" s="73" t="s">
        <v>108</v>
      </c>
      <c r="B5" s="73" t="s">
        <v>109</v>
      </c>
    </row>
    <row r="6" spans="1:2" ht="19">
      <c r="A6" s="73" t="s">
        <v>110</v>
      </c>
      <c r="B6" s="73" t="s">
        <v>111</v>
      </c>
    </row>
    <row r="7" spans="1:2" ht="19">
      <c r="A7" s="73" t="s">
        <v>112</v>
      </c>
      <c r="B7" s="73" t="s">
        <v>113</v>
      </c>
    </row>
    <row r="13" spans="1:2" ht="22">
      <c r="A13" s="71" t="s">
        <v>118</v>
      </c>
    </row>
    <row r="14" spans="1:2" ht="19">
      <c r="A14" s="72"/>
      <c r="B14" s="72" t="s">
        <v>103</v>
      </c>
    </row>
    <row r="15" spans="1:2" ht="19">
      <c r="A15" s="73" t="s">
        <v>104</v>
      </c>
      <c r="B15" s="73" t="s">
        <v>115</v>
      </c>
    </row>
    <row r="16" spans="1:2" ht="19">
      <c r="A16" s="73" t="s">
        <v>106</v>
      </c>
      <c r="B16" s="73" t="s">
        <v>107</v>
      </c>
    </row>
    <row r="17" spans="1:2" ht="19">
      <c r="A17" s="73" t="s">
        <v>108</v>
      </c>
      <c r="B17" s="73" t="s">
        <v>109</v>
      </c>
    </row>
    <row r="18" spans="1:2" ht="19">
      <c r="A18" s="73" t="s">
        <v>110</v>
      </c>
      <c r="B18" s="73" t="s">
        <v>116</v>
      </c>
    </row>
    <row r="19" spans="1:2" ht="19">
      <c r="A19" s="73" t="s">
        <v>112</v>
      </c>
      <c r="B19" s="73" t="s">
        <v>117</v>
      </c>
    </row>
    <row r="20" spans="1:2">
      <c r="B20" s="25"/>
    </row>
    <row r="21" spans="1:2">
      <c r="B21" s="25"/>
    </row>
    <row r="22" spans="1:2">
      <c r="B22" s="25"/>
    </row>
    <row r="23" spans="1:2">
      <c r="B23" s="25"/>
    </row>
    <row r="24" spans="1:2">
      <c r="B24" s="25"/>
    </row>
    <row r="25" spans="1:2">
      <c r="B25" s="25"/>
    </row>
    <row r="26" spans="1:2">
      <c r="B26" s="25"/>
    </row>
    <row r="27" spans="1:2">
      <c r="B27" s="25"/>
    </row>
    <row r="28" spans="1:2">
      <c r="B28" s="25"/>
    </row>
    <row r="29" spans="1:2">
      <c r="B29" s="25"/>
    </row>
    <row r="30" spans="1:2">
      <c r="B30" s="25"/>
    </row>
    <row r="31" spans="1:2">
      <c r="B31" s="25"/>
    </row>
    <row r="32" spans="1:2">
      <c r="B32" s="25"/>
    </row>
    <row r="33" spans="2:2">
      <c r="B33" s="25"/>
    </row>
    <row r="34" spans="2:2">
      <c r="B34" s="25"/>
    </row>
    <row r="35" spans="2:2">
      <c r="B35" s="25"/>
    </row>
    <row r="36" spans="2:2">
      <c r="B36" s="25"/>
    </row>
    <row r="37" spans="2:2">
      <c r="B37" s="25"/>
    </row>
    <row r="38" spans="2:2">
      <c r="B38" s="25"/>
    </row>
    <row r="39" spans="2:2">
      <c r="B39" s="25"/>
    </row>
    <row r="40" spans="2:2">
      <c r="B40" s="25"/>
    </row>
    <row r="41" spans="2:2">
      <c r="B41" s="25"/>
    </row>
    <row r="42" spans="2:2">
      <c r="B42" s="25"/>
    </row>
    <row r="43" spans="2:2">
      <c r="B43" s="25"/>
    </row>
    <row r="44" spans="2:2">
      <c r="B44" s="25"/>
    </row>
    <row r="45" spans="2:2">
      <c r="B45" s="25"/>
    </row>
    <row r="46" spans="2:2">
      <c r="B46" s="25"/>
    </row>
    <row r="47" spans="2:2">
      <c r="B47" s="25"/>
    </row>
    <row r="48" spans="2:2">
      <c r="B48" s="25"/>
    </row>
    <row r="49" spans="2:2">
      <c r="B49" s="25"/>
    </row>
    <row r="50" spans="2:2">
      <c r="B50" s="25"/>
    </row>
    <row r="51" spans="2:2">
      <c r="B51" s="25"/>
    </row>
    <row r="52" spans="2:2">
      <c r="B52" s="25"/>
    </row>
    <row r="53" spans="2:2">
      <c r="B53" s="25"/>
    </row>
    <row r="54" spans="2:2">
      <c r="B54" s="25"/>
    </row>
    <row r="55" spans="2:2">
      <c r="B55" s="25"/>
    </row>
    <row r="56" spans="2:2">
      <c r="B56" s="25"/>
    </row>
    <row r="57" spans="2:2">
      <c r="B57" s="25"/>
    </row>
    <row r="58" spans="2:2">
      <c r="B58" s="25"/>
    </row>
    <row r="59" spans="2:2">
      <c r="B59" s="25"/>
    </row>
    <row r="60" spans="2:2">
      <c r="B60" s="25"/>
    </row>
    <row r="61" spans="2:2">
      <c r="B61" s="25"/>
    </row>
    <row r="62" spans="2:2">
      <c r="B62" s="25"/>
    </row>
    <row r="63" spans="2:2">
      <c r="B63" s="25"/>
    </row>
    <row r="64" spans="2:2">
      <c r="B64" s="25"/>
    </row>
    <row r="65" spans="2:2">
      <c r="B65" s="25"/>
    </row>
    <row r="66" spans="2:2">
      <c r="B66" s="25"/>
    </row>
    <row r="67" spans="2:2">
      <c r="B67" s="25"/>
    </row>
    <row r="68" spans="2:2">
      <c r="B68" s="25"/>
    </row>
    <row r="69" spans="2:2">
      <c r="B69" s="25"/>
    </row>
    <row r="70" spans="2:2">
      <c r="B70" s="25"/>
    </row>
    <row r="71" spans="2:2">
      <c r="B71" s="25"/>
    </row>
    <row r="72" spans="2:2">
      <c r="B72" s="25"/>
    </row>
    <row r="73" spans="2:2">
      <c r="B73" s="25"/>
    </row>
    <row r="74" spans="2:2">
      <c r="B74" s="25"/>
    </row>
    <row r="75" spans="2:2">
      <c r="B75" s="25"/>
    </row>
    <row r="76" spans="2:2">
      <c r="B76" s="25"/>
    </row>
    <row r="77" spans="2:2">
      <c r="B77" s="25"/>
    </row>
    <row r="78" spans="2:2">
      <c r="B78" s="25"/>
    </row>
    <row r="79" spans="2:2">
      <c r="B79" s="25"/>
    </row>
    <row r="80" spans="2:2">
      <c r="B80" s="25"/>
    </row>
    <row r="85" spans="11:11" ht="45">
      <c r="K85" s="90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FFA8C-B2B9-8D41-8909-F60D5328A077}">
  <dimension ref="A1:D39"/>
  <sheetViews>
    <sheetView workbookViewId="0">
      <selection activeCell="I29" sqref="I29"/>
    </sheetView>
  </sheetViews>
  <sheetFormatPr baseColWidth="10" defaultRowHeight="16"/>
  <cols>
    <col min="1" max="1" width="10.83203125" bestFit="1" customWidth="1"/>
    <col min="2" max="2" width="6.1640625" bestFit="1" customWidth="1"/>
    <col min="3" max="3" width="5.1640625" bestFit="1" customWidth="1"/>
    <col min="4" max="4" width="11" bestFit="1" customWidth="1"/>
  </cols>
  <sheetData>
    <row r="1" spans="1:4">
      <c r="A1" t="s">
        <v>119</v>
      </c>
      <c r="B1" t="s">
        <v>120</v>
      </c>
      <c r="C1" t="s">
        <v>121</v>
      </c>
      <c r="D1" t="s">
        <v>122</v>
      </c>
    </row>
    <row r="2" spans="1:4">
      <c r="A2" s="25">
        <v>43892</v>
      </c>
      <c r="B2">
        <v>0.11</v>
      </c>
      <c r="C2">
        <v>2.79</v>
      </c>
      <c r="D2">
        <v>6.16</v>
      </c>
    </row>
    <row r="3" spans="1:4">
      <c r="A3" s="25">
        <v>43894</v>
      </c>
      <c r="B3">
        <v>0.15</v>
      </c>
      <c r="C3">
        <v>2.79</v>
      </c>
      <c r="D3">
        <v>4.8099999999999996</v>
      </c>
    </row>
    <row r="4" spans="1:4">
      <c r="A4" s="25">
        <v>43896</v>
      </c>
      <c r="B4">
        <v>0.56999999999999995</v>
      </c>
      <c r="C4">
        <v>2.66</v>
      </c>
      <c r="D4">
        <v>3.97</v>
      </c>
    </row>
    <row r="5" spans="1:4">
      <c r="A5" s="25">
        <v>43898</v>
      </c>
      <c r="B5">
        <v>0.26</v>
      </c>
      <c r="C5">
        <v>1.55</v>
      </c>
      <c r="D5">
        <v>2.85</v>
      </c>
    </row>
    <row r="6" spans="1:4">
      <c r="A6" s="25">
        <v>43900</v>
      </c>
      <c r="B6">
        <v>1.1000000000000001</v>
      </c>
      <c r="C6">
        <v>2.36</v>
      </c>
      <c r="D6">
        <v>2.38</v>
      </c>
    </row>
    <row r="7" spans="1:4">
      <c r="A7" s="25">
        <v>43902</v>
      </c>
      <c r="B7">
        <v>2.08</v>
      </c>
      <c r="C7">
        <v>2.98</v>
      </c>
      <c r="D7">
        <v>1.71</v>
      </c>
    </row>
    <row r="8" spans="1:4">
      <c r="A8" s="25">
        <v>43904</v>
      </c>
      <c r="B8">
        <v>2.0699999999999998</v>
      </c>
      <c r="C8">
        <v>2.68</v>
      </c>
      <c r="D8">
        <v>1.2</v>
      </c>
    </row>
    <row r="9" spans="1:4">
      <c r="A9" s="25">
        <v>43906</v>
      </c>
      <c r="B9">
        <v>2.2799999999999998</v>
      </c>
      <c r="C9">
        <v>2.72</v>
      </c>
      <c r="D9">
        <v>0.87</v>
      </c>
    </row>
    <row r="10" spans="1:4">
      <c r="A10" s="25">
        <v>43908</v>
      </c>
      <c r="B10">
        <v>1.82</v>
      </c>
      <c r="C10">
        <v>2.17</v>
      </c>
      <c r="D10">
        <v>0.69</v>
      </c>
    </row>
    <row r="11" spans="1:4">
      <c r="A11" s="25">
        <v>43910</v>
      </c>
      <c r="B11">
        <v>1.89</v>
      </c>
      <c r="C11">
        <v>2.16</v>
      </c>
      <c r="D11">
        <v>0.54</v>
      </c>
    </row>
    <row r="12" spans="1:4">
      <c r="A12" s="25">
        <v>43912</v>
      </c>
      <c r="B12">
        <v>1.74</v>
      </c>
      <c r="C12">
        <v>1.96</v>
      </c>
      <c r="D12">
        <v>0.43</v>
      </c>
    </row>
    <row r="13" spans="1:4">
      <c r="A13" s="25">
        <v>43914</v>
      </c>
      <c r="B13">
        <v>1.81</v>
      </c>
      <c r="C13">
        <v>1.99</v>
      </c>
      <c r="D13">
        <v>0.35</v>
      </c>
    </row>
    <row r="14" spans="1:4">
      <c r="A14" s="25">
        <v>43916</v>
      </c>
      <c r="B14">
        <v>1.83</v>
      </c>
      <c r="C14">
        <v>1.98</v>
      </c>
      <c r="D14">
        <v>0.3</v>
      </c>
    </row>
    <row r="15" spans="1:4">
      <c r="A15" s="25">
        <v>43918</v>
      </c>
      <c r="B15">
        <v>1.44</v>
      </c>
      <c r="C15">
        <v>1.57</v>
      </c>
      <c r="D15">
        <v>0.26</v>
      </c>
    </row>
    <row r="16" spans="1:4">
      <c r="A16" s="25">
        <v>43920</v>
      </c>
      <c r="B16">
        <v>1.49</v>
      </c>
      <c r="C16">
        <v>1.61</v>
      </c>
      <c r="D16">
        <v>0.23</v>
      </c>
    </row>
    <row r="17" spans="1:4">
      <c r="A17" s="25">
        <v>43922</v>
      </c>
      <c r="B17">
        <v>1.36</v>
      </c>
      <c r="C17">
        <v>1.47</v>
      </c>
      <c r="D17">
        <v>0.22</v>
      </c>
    </row>
    <row r="18" spans="1:4">
      <c r="A18" s="25">
        <v>43924</v>
      </c>
      <c r="B18">
        <v>1.24</v>
      </c>
      <c r="C18">
        <v>1.34</v>
      </c>
      <c r="D18">
        <v>0.2</v>
      </c>
    </row>
    <row r="19" spans="1:4">
      <c r="A19" s="25">
        <v>43926</v>
      </c>
      <c r="B19">
        <v>1.1499999999999999</v>
      </c>
      <c r="C19">
        <v>1.24</v>
      </c>
      <c r="D19">
        <v>0.19</v>
      </c>
    </row>
    <row r="20" spans="1:4">
      <c r="A20" s="25">
        <v>43928</v>
      </c>
      <c r="B20">
        <v>1.21</v>
      </c>
      <c r="C20">
        <v>1.29</v>
      </c>
      <c r="D20">
        <v>0.18</v>
      </c>
    </row>
    <row r="21" spans="1:4">
      <c r="A21" s="25">
        <v>43930</v>
      </c>
      <c r="B21">
        <v>1.22</v>
      </c>
      <c r="C21">
        <v>1.3</v>
      </c>
      <c r="D21">
        <v>0.16</v>
      </c>
    </row>
    <row r="22" spans="1:4">
      <c r="A22" s="25">
        <v>43932</v>
      </c>
      <c r="B22">
        <v>1.07</v>
      </c>
      <c r="C22">
        <v>1.1499999999999999</v>
      </c>
      <c r="D22">
        <v>0.16</v>
      </c>
    </row>
    <row r="23" spans="1:4">
      <c r="A23" s="25">
        <v>43934</v>
      </c>
      <c r="B23">
        <v>1.1000000000000001</v>
      </c>
      <c r="C23">
        <v>1.17</v>
      </c>
      <c r="D23">
        <v>0.15</v>
      </c>
    </row>
    <row r="24" spans="1:4">
      <c r="A24" s="25">
        <v>43936</v>
      </c>
      <c r="B24">
        <v>1.05</v>
      </c>
      <c r="C24">
        <v>1.1200000000000001</v>
      </c>
      <c r="D24">
        <v>0.14000000000000001</v>
      </c>
    </row>
    <row r="25" spans="1:4">
      <c r="A25" s="25">
        <v>43938</v>
      </c>
      <c r="B25">
        <v>1.07</v>
      </c>
      <c r="C25">
        <v>1.1499999999999999</v>
      </c>
      <c r="D25">
        <v>0.15</v>
      </c>
    </row>
    <row r="26" spans="1:4">
      <c r="A26" s="25">
        <v>43940</v>
      </c>
      <c r="B26">
        <v>1.08</v>
      </c>
      <c r="C26">
        <v>1.1499999999999999</v>
      </c>
      <c r="D26">
        <v>0.14000000000000001</v>
      </c>
    </row>
    <row r="27" spans="1:4">
      <c r="A27" s="25">
        <v>43942</v>
      </c>
      <c r="B27">
        <v>1.05</v>
      </c>
      <c r="C27">
        <v>1.1100000000000001</v>
      </c>
      <c r="D27">
        <v>0.13</v>
      </c>
    </row>
    <row r="28" spans="1:4">
      <c r="A28" s="25">
        <v>43944</v>
      </c>
      <c r="B28">
        <v>1.05</v>
      </c>
      <c r="C28">
        <v>1.1200000000000001</v>
      </c>
      <c r="D28">
        <v>0.13</v>
      </c>
    </row>
    <row r="29" spans="1:4">
      <c r="A29" s="25">
        <v>43946</v>
      </c>
      <c r="B29">
        <v>1.01</v>
      </c>
      <c r="C29">
        <v>1.07</v>
      </c>
      <c r="D29">
        <v>0.13</v>
      </c>
    </row>
    <row r="30" spans="1:4">
      <c r="A30" s="25">
        <v>43948</v>
      </c>
      <c r="B30">
        <v>0.98</v>
      </c>
      <c r="C30">
        <v>1.05</v>
      </c>
      <c r="D30">
        <v>0.13</v>
      </c>
    </row>
    <row r="31" spans="1:4">
      <c r="A31" s="25">
        <v>43950</v>
      </c>
      <c r="B31">
        <v>0.98</v>
      </c>
      <c r="C31">
        <v>1.04</v>
      </c>
      <c r="D31">
        <v>0.13</v>
      </c>
    </row>
    <row r="32" spans="1:4">
      <c r="A32" s="25">
        <v>43952</v>
      </c>
      <c r="B32">
        <v>0.95</v>
      </c>
      <c r="C32">
        <v>1.01</v>
      </c>
      <c r="D32">
        <v>0.13</v>
      </c>
    </row>
    <row r="33" spans="1:4">
      <c r="A33" s="25">
        <v>43954</v>
      </c>
      <c r="B33">
        <v>0.98</v>
      </c>
      <c r="C33">
        <v>1.04</v>
      </c>
      <c r="D33">
        <v>0.13</v>
      </c>
    </row>
    <row r="34" spans="1:4">
      <c r="A34" s="25">
        <v>43956</v>
      </c>
      <c r="B34">
        <v>1.04</v>
      </c>
      <c r="C34">
        <v>1.1000000000000001</v>
      </c>
      <c r="D34">
        <v>0.13</v>
      </c>
    </row>
    <row r="35" spans="1:4">
      <c r="A35" s="25">
        <v>43958</v>
      </c>
      <c r="B35">
        <v>1</v>
      </c>
      <c r="C35">
        <v>1.06</v>
      </c>
      <c r="D35">
        <v>0.12</v>
      </c>
    </row>
    <row r="36" spans="1:4">
      <c r="A36" s="25">
        <v>43960</v>
      </c>
      <c r="B36">
        <v>0.96</v>
      </c>
      <c r="C36">
        <v>1.02</v>
      </c>
      <c r="D36">
        <v>0.12</v>
      </c>
    </row>
    <row r="37" spans="1:4">
      <c r="A37" s="25">
        <v>43962</v>
      </c>
      <c r="B37">
        <v>0.98</v>
      </c>
      <c r="C37">
        <v>1.04</v>
      </c>
      <c r="D37">
        <v>0.12</v>
      </c>
    </row>
    <row r="38" spans="1:4">
      <c r="A38" s="25">
        <v>43964</v>
      </c>
      <c r="B38">
        <v>0.98</v>
      </c>
      <c r="C38">
        <v>1.04</v>
      </c>
      <c r="D38">
        <v>0.12</v>
      </c>
    </row>
    <row r="39" spans="1:4">
      <c r="A39" s="25">
        <v>43966</v>
      </c>
      <c r="B39">
        <v>0.98</v>
      </c>
      <c r="C39">
        <v>1.04</v>
      </c>
      <c r="D39">
        <v>0.12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EKL &amp; VOST</vt:lpstr>
      <vt:lpstr>DGS - Regiões</vt:lpstr>
      <vt:lpstr>EKL - Rt-PT-7</vt:lpstr>
      <vt:lpstr>DGS - Rt-PT-7</vt:lpstr>
      <vt:lpstr>BEAR PT - EKL</vt:lpstr>
      <vt:lpstr>EPIFORECASTS - Rt</vt:lpstr>
      <vt:lpstr>COTEC-Rt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2020-05-20T20:06:46Z</dcterms:modified>
</cp:coreProperties>
</file>