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univubs-my.sharepoint.com/personal/pascal_baudont_univ-ubs_fr/Documents/R4 09/"/>
    </mc:Choice>
  </mc:AlternateContent>
  <xr:revisionPtr revIDLastSave="0" documentId="8_{A09300C8-29F7-5D4E-99D1-1535B671A89E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ROI ERP" sheetId="1" state="hidden" r:id="rId1"/>
    <sheet name="ROI ERP étudiants" sheetId="2" r:id="rId2"/>
    <sheet name="Staff Yor" sheetId="3" r:id="rId3"/>
    <sheet name="Staff Yor - avec Emprunt" sheetId="4" r:id="rId4"/>
    <sheet name="Nelloni" sheetId="5" r:id="rId5"/>
    <sheet name="Empru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+pt+/aJFZ8zca/SOW9FiIt0n+1BXqIQ9q6y+vPFnx88="/>
    </ext>
  </extLst>
</workbook>
</file>

<file path=xl/calcChain.xml><?xml version="1.0" encoding="utf-8"?>
<calcChain xmlns="http://schemas.openxmlformats.org/spreadsheetml/2006/main">
  <c r="D29" i="5" l="1"/>
  <c r="D49" i="3" l="1"/>
  <c r="E49" i="3"/>
  <c r="F49" i="3"/>
  <c r="G49" i="3"/>
  <c r="G47" i="3"/>
  <c r="F47" i="3"/>
  <c r="E47" i="3"/>
  <c r="D47" i="3"/>
  <c r="D70" i="2"/>
  <c r="F41" i="6"/>
  <c r="F40" i="6"/>
  <c r="F39" i="6"/>
  <c r="F38" i="6"/>
  <c r="F37" i="6"/>
  <c r="F36" i="6"/>
  <c r="E36" i="6"/>
  <c r="G36" i="6" s="1"/>
  <c r="D36" i="6"/>
  <c r="D37" i="6" s="1"/>
  <c r="C36" i="6"/>
  <c r="C37" i="6" s="1"/>
  <c r="C38" i="6" s="1"/>
  <c r="C39" i="6" s="1"/>
  <c r="C40" i="6" s="1"/>
  <c r="H35" i="6"/>
  <c r="D35" i="6"/>
  <c r="E35" i="6" s="1"/>
  <c r="G35" i="6" s="1"/>
  <c r="C35" i="6"/>
  <c r="H34" i="6"/>
  <c r="E34" i="6"/>
  <c r="G34" i="6" s="1"/>
  <c r="D27" i="6"/>
  <c r="E27" i="6" s="1"/>
  <c r="H26" i="6"/>
  <c r="E26" i="6"/>
  <c r="D26" i="6"/>
  <c r="K25" i="6"/>
  <c r="J25" i="6"/>
  <c r="J30" i="6" s="1"/>
  <c r="H25" i="6"/>
  <c r="G25" i="6"/>
  <c r="G26" i="6" s="1"/>
  <c r="E25" i="6"/>
  <c r="J14" i="6"/>
  <c r="J19" i="6" s="1"/>
  <c r="G14" i="6"/>
  <c r="E14" i="6"/>
  <c r="F8" i="6"/>
  <c r="F7" i="6"/>
  <c r="F6" i="6"/>
  <c r="F5" i="6"/>
  <c r="F9" i="6" s="1"/>
  <c r="D5" i="6"/>
  <c r="E5" i="6" s="1"/>
  <c r="G5" i="6" s="1"/>
  <c r="K5" i="6" s="1"/>
  <c r="J4" i="6"/>
  <c r="J9" i="6" s="1"/>
  <c r="H4" i="6"/>
  <c r="F4" i="6"/>
  <c r="E4" i="6"/>
  <c r="H39" i="5"/>
  <c r="G39" i="5"/>
  <c r="F39" i="5"/>
  <c r="E39" i="5"/>
  <c r="D39" i="5"/>
  <c r="B39" i="5"/>
  <c r="I38" i="5"/>
  <c r="I37" i="5"/>
  <c r="I36" i="5"/>
  <c r="I39" i="5" s="1"/>
  <c r="G33" i="5"/>
  <c r="F33" i="5"/>
  <c r="E33" i="5"/>
  <c r="B33" i="5"/>
  <c r="I31" i="5"/>
  <c r="I30" i="5"/>
  <c r="G28" i="5"/>
  <c r="F28" i="5"/>
  <c r="E28" i="5"/>
  <c r="H28" i="5" s="1"/>
  <c r="D26" i="5"/>
  <c r="B26" i="5"/>
  <c r="H24" i="5"/>
  <c r="G24" i="5"/>
  <c r="F24" i="5"/>
  <c r="E24" i="5"/>
  <c r="I24" i="5" s="1"/>
  <c r="I20" i="5"/>
  <c r="H20" i="5"/>
  <c r="G20" i="5"/>
  <c r="F20" i="5"/>
  <c r="E20" i="5"/>
  <c r="G18" i="5"/>
  <c r="F18" i="5"/>
  <c r="H17" i="5"/>
  <c r="G17" i="5"/>
  <c r="F17" i="5"/>
  <c r="E17" i="5"/>
  <c r="I17" i="5" s="1"/>
  <c r="H16" i="5"/>
  <c r="I16" i="5" s="1"/>
  <c r="G16" i="5"/>
  <c r="F16" i="5"/>
  <c r="E16" i="5"/>
  <c r="H15" i="5"/>
  <c r="G15" i="5"/>
  <c r="F15" i="5"/>
  <c r="E15" i="5"/>
  <c r="I15" i="5" s="1"/>
  <c r="H14" i="5"/>
  <c r="G14" i="5"/>
  <c r="F14" i="5"/>
  <c r="E14" i="5"/>
  <c r="H13" i="5"/>
  <c r="G13" i="5"/>
  <c r="I13" i="5" s="1"/>
  <c r="F13" i="5"/>
  <c r="E13" i="5"/>
  <c r="H11" i="5"/>
  <c r="E11" i="5"/>
  <c r="I10" i="5"/>
  <c r="H10" i="5"/>
  <c r="G10" i="5"/>
  <c r="F10" i="5"/>
  <c r="E10" i="5"/>
  <c r="H9" i="5"/>
  <c r="G9" i="5"/>
  <c r="G11" i="5" s="1"/>
  <c r="F9" i="5"/>
  <c r="E9" i="5"/>
  <c r="G7" i="5"/>
  <c r="F7" i="5"/>
  <c r="E7" i="5"/>
  <c r="H6" i="5"/>
  <c r="H7" i="5" s="1"/>
  <c r="G6" i="5"/>
  <c r="F6" i="5"/>
  <c r="E6" i="5"/>
  <c r="I5" i="5"/>
  <c r="E3" i="5"/>
  <c r="F3" i="5" s="1"/>
  <c r="G3" i="5" s="1"/>
  <c r="F2" i="5"/>
  <c r="G2" i="5" s="1"/>
  <c r="H2" i="5" s="1"/>
  <c r="D52" i="4"/>
  <c r="D28" i="4"/>
  <c r="B28" i="4"/>
  <c r="M27" i="4"/>
  <c r="H27" i="4"/>
  <c r="M26" i="4"/>
  <c r="M25" i="4"/>
  <c r="N25" i="4" s="1"/>
  <c r="E26" i="4" s="1"/>
  <c r="L25" i="4"/>
  <c r="K25" i="4"/>
  <c r="K26" i="4" s="1"/>
  <c r="K27" i="4" s="1"/>
  <c r="L27" i="4" s="1"/>
  <c r="H25" i="4"/>
  <c r="F22" i="4"/>
  <c r="E22" i="4"/>
  <c r="D22" i="4"/>
  <c r="B22" i="4"/>
  <c r="H20" i="4"/>
  <c r="H19" i="4"/>
  <c r="H18" i="4"/>
  <c r="H22" i="4" s="1"/>
  <c r="G18" i="4"/>
  <c r="G22" i="4" s="1"/>
  <c r="D15" i="4"/>
  <c r="B15" i="4"/>
  <c r="E9" i="4"/>
  <c r="G8" i="4"/>
  <c r="G7" i="4"/>
  <c r="F7" i="4"/>
  <c r="E7" i="4"/>
  <c r="H6" i="4"/>
  <c r="H5" i="4"/>
  <c r="E3" i="4"/>
  <c r="F3" i="4" s="1"/>
  <c r="G3" i="4" s="1"/>
  <c r="G26" i="3"/>
  <c r="F26" i="3"/>
  <c r="E26" i="3"/>
  <c r="D26" i="3"/>
  <c r="B26" i="3"/>
  <c r="H25" i="3"/>
  <c r="H24" i="3"/>
  <c r="H23" i="3"/>
  <c r="F20" i="3"/>
  <c r="E20" i="3"/>
  <c r="D20" i="3"/>
  <c r="B20" i="3"/>
  <c r="H18" i="3"/>
  <c r="H17" i="3"/>
  <c r="G16" i="3"/>
  <c r="G20" i="3" s="1"/>
  <c r="D13" i="3"/>
  <c r="B13" i="3"/>
  <c r="C9" i="3"/>
  <c r="G7" i="3"/>
  <c r="G8" i="3" s="1"/>
  <c r="G30" i="3" s="1"/>
  <c r="F7" i="3"/>
  <c r="F11" i="3" s="1"/>
  <c r="E7" i="3"/>
  <c r="E11" i="3" s="1"/>
  <c r="H6" i="3"/>
  <c r="H5" i="3"/>
  <c r="E3" i="3"/>
  <c r="F3" i="3" s="1"/>
  <c r="J59" i="2"/>
  <c r="I59" i="2"/>
  <c r="H59" i="2"/>
  <c r="G59" i="2"/>
  <c r="F59" i="2"/>
  <c r="E59" i="2"/>
  <c r="D59" i="2"/>
  <c r="B57" i="2"/>
  <c r="F56" i="2"/>
  <c r="G56" i="2" s="1"/>
  <c r="H56" i="2" s="1"/>
  <c r="I56" i="2" s="1"/>
  <c r="I55" i="2"/>
  <c r="G55" i="2"/>
  <c r="H55" i="2" s="1"/>
  <c r="F55" i="2"/>
  <c r="J55" i="2" s="1"/>
  <c r="J54" i="2"/>
  <c r="G51" i="2"/>
  <c r="F51" i="2"/>
  <c r="C51" i="2"/>
  <c r="G49" i="2"/>
  <c r="F49" i="2"/>
  <c r="E49" i="2"/>
  <c r="B48" i="2"/>
  <c r="H47" i="2"/>
  <c r="H49" i="2" s="1"/>
  <c r="F47" i="2"/>
  <c r="G47" i="2" s="1"/>
  <c r="B44" i="2"/>
  <c r="F43" i="2"/>
  <c r="G43" i="2" s="1"/>
  <c r="H43" i="2" s="1"/>
  <c r="I43" i="2" s="1"/>
  <c r="J42" i="2"/>
  <c r="I39" i="2"/>
  <c r="H39" i="2"/>
  <c r="G39" i="2"/>
  <c r="F39" i="2"/>
  <c r="E39" i="2"/>
  <c r="J39" i="2" s="1"/>
  <c r="C39" i="2"/>
  <c r="I37" i="2"/>
  <c r="H37" i="2"/>
  <c r="G37" i="2"/>
  <c r="F37" i="2"/>
  <c r="E37" i="2"/>
  <c r="B36" i="2"/>
  <c r="B32" i="2"/>
  <c r="H31" i="2"/>
  <c r="I31" i="2" s="1"/>
  <c r="F31" i="2"/>
  <c r="G31" i="2" s="1"/>
  <c r="J30" i="2"/>
  <c r="J29" i="2"/>
  <c r="I26" i="2"/>
  <c r="G26" i="2"/>
  <c r="F26" i="2"/>
  <c r="C26" i="2"/>
  <c r="E26" i="2" s="1"/>
  <c r="I24" i="2"/>
  <c r="H24" i="2"/>
  <c r="G24" i="2"/>
  <c r="F24" i="2"/>
  <c r="E24" i="2"/>
  <c r="D17" i="2"/>
  <c r="D27" i="2" s="1"/>
  <c r="J15" i="2"/>
  <c r="H14" i="2"/>
  <c r="I14" i="2" s="1"/>
  <c r="G14" i="2"/>
  <c r="F14" i="2"/>
  <c r="J13" i="2"/>
  <c r="F12" i="2"/>
  <c r="E12" i="2"/>
  <c r="C12" i="2"/>
  <c r="I11" i="2"/>
  <c r="H11" i="2"/>
  <c r="G11" i="2"/>
  <c r="F11" i="2"/>
  <c r="E11" i="2"/>
  <c r="J11" i="2" s="1"/>
  <c r="J10" i="2"/>
  <c r="I10" i="2"/>
  <c r="H10" i="2"/>
  <c r="G10" i="2"/>
  <c r="F10" i="2"/>
  <c r="E10" i="2"/>
  <c r="G9" i="2"/>
  <c r="H9" i="2" s="1"/>
  <c r="F9" i="2"/>
  <c r="D54" i="1"/>
  <c r="D13" i="1" s="1"/>
  <c r="G51" i="1"/>
  <c r="H51" i="1" s="1"/>
  <c r="I51" i="1" s="1"/>
  <c r="F49" i="1"/>
  <c r="E49" i="1"/>
  <c r="I48" i="1"/>
  <c r="H48" i="1"/>
  <c r="G48" i="1"/>
  <c r="F48" i="1"/>
  <c r="E48" i="1"/>
  <c r="I47" i="1"/>
  <c r="H47" i="1"/>
  <c r="G47" i="1"/>
  <c r="G54" i="1" s="1"/>
  <c r="F47" i="1"/>
  <c r="E47" i="1"/>
  <c r="E54" i="1" s="1"/>
  <c r="H46" i="1"/>
  <c r="H49" i="1" s="1"/>
  <c r="G46" i="1"/>
  <c r="G49" i="1" s="1"/>
  <c r="F46" i="1"/>
  <c r="B43" i="1"/>
  <c r="H42" i="1"/>
  <c r="I42" i="1" s="1"/>
  <c r="G42" i="1"/>
  <c r="F42" i="1"/>
  <c r="G41" i="1"/>
  <c r="H41" i="1" s="1"/>
  <c r="I41" i="1" s="1"/>
  <c r="F41" i="1"/>
  <c r="F37" i="1"/>
  <c r="E37" i="1"/>
  <c r="F35" i="1"/>
  <c r="E35" i="1"/>
  <c r="G33" i="1"/>
  <c r="G37" i="1" s="1"/>
  <c r="F33" i="1"/>
  <c r="B30" i="1"/>
  <c r="G29" i="1"/>
  <c r="H29" i="1" s="1"/>
  <c r="I29" i="1" s="1"/>
  <c r="F29" i="1"/>
  <c r="I25" i="1"/>
  <c r="H25" i="1"/>
  <c r="G25" i="1"/>
  <c r="F25" i="1"/>
  <c r="E25" i="1"/>
  <c r="I23" i="1"/>
  <c r="H23" i="1"/>
  <c r="G23" i="1"/>
  <c r="F23" i="1"/>
  <c r="E23" i="1"/>
  <c r="B18" i="1"/>
  <c r="F17" i="1"/>
  <c r="G17" i="1" s="1"/>
  <c r="H17" i="1" s="1"/>
  <c r="I17" i="1" s="1"/>
  <c r="I12" i="1"/>
  <c r="H12" i="1"/>
  <c r="G12" i="1"/>
  <c r="F12" i="1"/>
  <c r="E12" i="1"/>
  <c r="I10" i="1"/>
  <c r="H10" i="1"/>
  <c r="G10" i="1"/>
  <c r="F10" i="1"/>
  <c r="E10" i="1"/>
  <c r="F8" i="3" l="1"/>
  <c r="F30" i="3" s="1"/>
  <c r="D28" i="3"/>
  <c r="E8" i="3"/>
  <c r="H8" i="3" s="1"/>
  <c r="H16" i="3"/>
  <c r="H20" i="3" s="1"/>
  <c r="G9" i="3"/>
  <c r="I9" i="2"/>
  <c r="I12" i="2" s="1"/>
  <c r="H12" i="2"/>
  <c r="H17" i="2" s="1"/>
  <c r="G3" i="3"/>
  <c r="G38" i="1"/>
  <c r="G26" i="1"/>
  <c r="G13" i="1"/>
  <c r="E26" i="1"/>
  <c r="E30" i="1" s="1"/>
  <c r="E59" i="1" s="1"/>
  <c r="E13" i="1"/>
  <c r="E55" i="1" s="1"/>
  <c r="E56" i="1" s="1"/>
  <c r="E58" i="1" s="1"/>
  <c r="E38" i="1"/>
  <c r="E43" i="1" s="1"/>
  <c r="E60" i="1" s="1"/>
  <c r="H54" i="1"/>
  <c r="D32" i="2"/>
  <c r="H3" i="5"/>
  <c r="G30" i="1"/>
  <c r="G59" i="1" s="1"/>
  <c r="E28" i="4"/>
  <c r="D55" i="1"/>
  <c r="D56" i="1" s="1"/>
  <c r="D58" i="1" s="1"/>
  <c r="D62" i="1" s="1"/>
  <c r="D64" i="1" s="1"/>
  <c r="D18" i="1"/>
  <c r="D61" i="1" s="1"/>
  <c r="J49" i="2"/>
  <c r="I46" i="1"/>
  <c r="I49" i="1" s="1"/>
  <c r="I54" i="1" s="1"/>
  <c r="J14" i="2"/>
  <c r="D33" i="3"/>
  <c r="H7" i="4"/>
  <c r="E8" i="4"/>
  <c r="I9" i="5"/>
  <c r="F11" i="5"/>
  <c r="F21" i="5" s="1"/>
  <c r="E37" i="6"/>
  <c r="G37" i="6" s="1"/>
  <c r="D38" i="6"/>
  <c r="H37" i="6"/>
  <c r="F54" i="1"/>
  <c r="J24" i="2"/>
  <c r="G13" i="4"/>
  <c r="G9" i="4"/>
  <c r="G10" i="4" s="1"/>
  <c r="N27" i="4"/>
  <c r="G26" i="4" s="1"/>
  <c r="G28" i="4" s="1"/>
  <c r="G27" i="6"/>
  <c r="K26" i="6"/>
  <c r="H33" i="1"/>
  <c r="E17" i="2"/>
  <c r="E51" i="2"/>
  <c r="J56" i="2"/>
  <c r="H7" i="3"/>
  <c r="G10" i="3"/>
  <c r="E13" i="4"/>
  <c r="I6" i="5"/>
  <c r="F17" i="2"/>
  <c r="J37" i="2"/>
  <c r="D40" i="2"/>
  <c r="J43" i="2"/>
  <c r="E9" i="3"/>
  <c r="I7" i="5"/>
  <c r="D33" i="5"/>
  <c r="D41" i="5" s="1"/>
  <c r="D26" i="1"/>
  <c r="D30" i="1" s="1"/>
  <c r="D59" i="1" s="1"/>
  <c r="D38" i="1"/>
  <c r="D43" i="1" s="1"/>
  <c r="D60" i="1" s="1"/>
  <c r="I47" i="2"/>
  <c r="I49" i="2" s="1"/>
  <c r="G11" i="3"/>
  <c r="H11" i="3" s="1"/>
  <c r="H26" i="3"/>
  <c r="H18" i="5"/>
  <c r="H21" i="5" s="1"/>
  <c r="H29" i="5"/>
  <c r="H33" i="5" s="1"/>
  <c r="G35" i="1"/>
  <c r="G12" i="2"/>
  <c r="G17" i="2" s="1"/>
  <c r="H51" i="2"/>
  <c r="D57" i="4"/>
  <c r="D49" i="4"/>
  <c r="D30" i="4"/>
  <c r="L26" i="4"/>
  <c r="G21" i="5"/>
  <c r="E18" i="5"/>
  <c r="I17" i="2"/>
  <c r="D52" i="2"/>
  <c r="E30" i="3"/>
  <c r="E31" i="3" s="1"/>
  <c r="H27" i="6"/>
  <c r="H26" i="2"/>
  <c r="J31" i="2"/>
  <c r="F8" i="4"/>
  <c r="G4" i="6"/>
  <c r="H5" i="6"/>
  <c r="I14" i="5"/>
  <c r="K14" i="6"/>
  <c r="D28" i="6"/>
  <c r="H36" i="6"/>
  <c r="D6" i="6"/>
  <c r="F14" i="6"/>
  <c r="G15" i="6"/>
  <c r="F9" i="3" l="1"/>
  <c r="F10" i="3" s="1"/>
  <c r="F13" i="3" s="1"/>
  <c r="F28" i="3" s="1"/>
  <c r="F39" i="3" s="1"/>
  <c r="F40" i="3" s="1"/>
  <c r="H9" i="3"/>
  <c r="F31" i="3"/>
  <c r="G31" i="3" s="1"/>
  <c r="D48" i="3"/>
  <c r="D39" i="3"/>
  <c r="D52" i="5"/>
  <c r="J17" i="2"/>
  <c r="H43" i="5"/>
  <c r="H22" i="5"/>
  <c r="H23" i="5" s="1"/>
  <c r="H26" i="5" s="1"/>
  <c r="H41" i="5" s="1"/>
  <c r="H52" i="5" s="1"/>
  <c r="G40" i="2"/>
  <c r="G44" i="2" s="1"/>
  <c r="G61" i="2" s="1"/>
  <c r="G27" i="2"/>
  <c r="G52" i="2"/>
  <c r="G57" i="2" s="1"/>
  <c r="G62" i="2" s="1"/>
  <c r="H40" i="2"/>
  <c r="H44" i="2" s="1"/>
  <c r="H61" i="2" s="1"/>
  <c r="H52" i="2"/>
  <c r="H57" i="2" s="1"/>
  <c r="H62" i="2" s="1"/>
  <c r="H27" i="2"/>
  <c r="H18" i="2" s="1"/>
  <c r="H19" i="2" s="1"/>
  <c r="H60" i="2" s="1"/>
  <c r="H64" i="2" s="1"/>
  <c r="H67" i="2" s="1"/>
  <c r="H6" i="6"/>
  <c r="E6" i="6"/>
  <c r="D7" i="6"/>
  <c r="I29" i="5"/>
  <c r="I33" i="5" s="1"/>
  <c r="D57" i="2"/>
  <c r="I51" i="2"/>
  <c r="I57" i="2" s="1"/>
  <c r="I62" i="2" s="1"/>
  <c r="G32" i="4"/>
  <c r="G11" i="4"/>
  <c r="G12" i="4" s="1"/>
  <c r="G15" i="4" s="1"/>
  <c r="G30" i="4" s="1"/>
  <c r="G41" i="4" s="1"/>
  <c r="H38" i="6"/>
  <c r="E38" i="6"/>
  <c r="G38" i="6" s="1"/>
  <c r="D39" i="6"/>
  <c r="J12" i="2"/>
  <c r="E18" i="1"/>
  <c r="E61" i="1" s="1"/>
  <c r="E62" i="1" s="1"/>
  <c r="E64" i="1" s="1"/>
  <c r="F38" i="1"/>
  <c r="F43" i="1" s="1"/>
  <c r="F60" i="1" s="1"/>
  <c r="F26" i="1"/>
  <c r="F30" i="1" s="1"/>
  <c r="F59" i="1" s="1"/>
  <c r="F13" i="1"/>
  <c r="H32" i="2"/>
  <c r="H63" i="2" s="1"/>
  <c r="D44" i="2"/>
  <c r="I33" i="1"/>
  <c r="H37" i="1"/>
  <c r="H35" i="1"/>
  <c r="D29" i="6"/>
  <c r="H28" i="6"/>
  <c r="E28" i="6"/>
  <c r="I18" i="5"/>
  <c r="E21" i="5"/>
  <c r="F27" i="2"/>
  <c r="F52" i="2"/>
  <c r="F57" i="2" s="1"/>
  <c r="F62" i="2" s="1"/>
  <c r="F40" i="2"/>
  <c r="F44" i="2" s="1"/>
  <c r="F61" i="2" s="1"/>
  <c r="G13" i="3"/>
  <c r="G28" i="3" s="1"/>
  <c r="I11" i="5"/>
  <c r="I38" i="1"/>
  <c r="I13" i="1"/>
  <c r="I26" i="1"/>
  <c r="I30" i="1" s="1"/>
  <c r="I59" i="1" s="1"/>
  <c r="D63" i="2"/>
  <c r="I40" i="2"/>
  <c r="I44" i="2" s="1"/>
  <c r="I61" i="2" s="1"/>
  <c r="I27" i="2"/>
  <c r="I52" i="2"/>
  <c r="E27" i="2"/>
  <c r="E40" i="2"/>
  <c r="E44" i="2" s="1"/>
  <c r="E61" i="2" s="1"/>
  <c r="E52" i="2"/>
  <c r="E57" i="2" s="1"/>
  <c r="E62" i="2" s="1"/>
  <c r="G43" i="5"/>
  <c r="G22" i="5"/>
  <c r="G23" i="5" s="1"/>
  <c r="G26" i="5" s="1"/>
  <c r="G41" i="5" s="1"/>
  <c r="G52" i="5" s="1"/>
  <c r="F22" i="5"/>
  <c r="F23" i="5" s="1"/>
  <c r="F26" i="5" s="1"/>
  <c r="F41" i="5" s="1"/>
  <c r="F52" i="5" s="1"/>
  <c r="F43" i="5"/>
  <c r="D18" i="2"/>
  <c r="D19" i="2" s="1"/>
  <c r="D60" i="2" s="1"/>
  <c r="J26" i="2"/>
  <c r="G16" i="6"/>
  <c r="K15" i="6"/>
  <c r="F9" i="4"/>
  <c r="F10" i="4" s="1"/>
  <c r="N26" i="4"/>
  <c r="F26" i="4" s="1"/>
  <c r="G43" i="1"/>
  <c r="G60" i="1" s="1"/>
  <c r="G28" i="6"/>
  <c r="K27" i="6"/>
  <c r="H13" i="1"/>
  <c r="H26" i="1"/>
  <c r="H30" i="1" s="1"/>
  <c r="H59" i="1" s="1"/>
  <c r="H38" i="1"/>
  <c r="D15" i="6"/>
  <c r="H14" i="6"/>
  <c r="K4" i="6"/>
  <c r="D41" i="4"/>
  <c r="D35" i="4"/>
  <c r="E10" i="3"/>
  <c r="J51" i="2"/>
  <c r="E10" i="4"/>
  <c r="H8" i="4"/>
  <c r="G55" i="1"/>
  <c r="G56" i="1" s="1"/>
  <c r="G58" i="1" s="1"/>
  <c r="G62" i="1" s="1"/>
  <c r="G64" i="1" s="1"/>
  <c r="G18" i="1"/>
  <c r="G61" i="1" s="1"/>
  <c r="F48" i="3" l="1"/>
  <c r="G39" i="3"/>
  <c r="G40" i="3" s="1"/>
  <c r="G48" i="3"/>
  <c r="F32" i="4"/>
  <c r="F11" i="4"/>
  <c r="F12" i="4" s="1"/>
  <c r="F15" i="4" s="1"/>
  <c r="F30" i="4" s="1"/>
  <c r="F41" i="4" s="1"/>
  <c r="J40" i="2"/>
  <c r="I18" i="2"/>
  <c r="I19" i="2" s="1"/>
  <c r="I60" i="2" s="1"/>
  <c r="I64" i="2" s="1"/>
  <c r="I67" i="2" s="1"/>
  <c r="I32" i="2"/>
  <c r="I63" i="2" s="1"/>
  <c r="D61" i="2"/>
  <c r="J44" i="2"/>
  <c r="D40" i="6"/>
  <c r="H39" i="6"/>
  <c r="E39" i="6"/>
  <c r="G39" i="6" s="1"/>
  <c r="D62" i="2"/>
  <c r="J57" i="2"/>
  <c r="J52" i="2"/>
  <c r="G6" i="6"/>
  <c r="K28" i="6"/>
  <c r="G30" i="6"/>
  <c r="F55" i="1"/>
  <c r="F56" i="1" s="1"/>
  <c r="F58" i="1" s="1"/>
  <c r="F62" i="1" s="1"/>
  <c r="F64" i="1" s="1"/>
  <c r="F18" i="1"/>
  <c r="F61" i="1" s="1"/>
  <c r="E15" i="6"/>
  <c r="F29" i="6"/>
  <c r="F30" i="6" s="1"/>
  <c r="E29" i="6"/>
  <c r="G29" i="6" s="1"/>
  <c r="K29" i="6" s="1"/>
  <c r="K30" i="6" s="1"/>
  <c r="L30" i="6" s="1"/>
  <c r="D54" i="5"/>
  <c r="I35" i="1"/>
  <c r="I37" i="1"/>
  <c r="G18" i="2"/>
  <c r="G19" i="2" s="1"/>
  <c r="G60" i="2" s="1"/>
  <c r="G64" i="2" s="1"/>
  <c r="G67" i="2" s="1"/>
  <c r="G32" i="2"/>
  <c r="G63" i="2" s="1"/>
  <c r="F28" i="4"/>
  <c r="H26" i="4"/>
  <c r="H28" i="4" s="1"/>
  <c r="E18" i="2"/>
  <c r="E19" i="2" s="1"/>
  <c r="E60" i="2" s="1"/>
  <c r="J60" i="2" s="1"/>
  <c r="E32" i="2"/>
  <c r="J27" i="2"/>
  <c r="H43" i="1"/>
  <c r="H60" i="1" s="1"/>
  <c r="E43" i="5"/>
  <c r="E44" i="5" s="1"/>
  <c r="F44" i="5" s="1"/>
  <c r="G44" i="5" s="1"/>
  <c r="H44" i="5" s="1"/>
  <c r="E22" i="5"/>
  <c r="I22" i="5" s="1"/>
  <c r="I21" i="5"/>
  <c r="H10" i="3"/>
  <c r="H13" i="3" s="1"/>
  <c r="H28" i="3" s="1"/>
  <c r="E13" i="3"/>
  <c r="E28" i="3" s="1"/>
  <c r="K16" i="6"/>
  <c r="G17" i="6"/>
  <c r="H55" i="1"/>
  <c r="H56" i="1" s="1"/>
  <c r="H58" i="1" s="1"/>
  <c r="H62" i="1" s="1"/>
  <c r="H64" i="1" s="1"/>
  <c r="H18" i="1"/>
  <c r="H61" i="1" s="1"/>
  <c r="E32" i="4"/>
  <c r="E33" i="4" s="1"/>
  <c r="H10" i="4"/>
  <c r="E11" i="4"/>
  <c r="E12" i="4" s="1"/>
  <c r="F13" i="4"/>
  <c r="H13" i="4" s="1"/>
  <c r="H9" i="4"/>
  <c r="I18" i="1"/>
  <c r="I61" i="1" s="1"/>
  <c r="I55" i="1"/>
  <c r="I56" i="1" s="1"/>
  <c r="I58" i="1" s="1"/>
  <c r="F18" i="2"/>
  <c r="F19" i="2" s="1"/>
  <c r="F60" i="2" s="1"/>
  <c r="F64" i="2" s="1"/>
  <c r="F67" i="2" s="1"/>
  <c r="F32" i="2"/>
  <c r="F63" i="2" s="1"/>
  <c r="D8" i="6"/>
  <c r="H7" i="6"/>
  <c r="E7" i="6"/>
  <c r="G7" i="6" s="1"/>
  <c r="K7" i="6" s="1"/>
  <c r="E48" i="3" l="1"/>
  <c r="H48" i="3" s="1"/>
  <c r="H49" i="3"/>
  <c r="C51" i="3" s="1"/>
  <c r="K6" i="6"/>
  <c r="E40" i="6"/>
  <c r="D41" i="6"/>
  <c r="H40" i="6"/>
  <c r="H41" i="6" s="1"/>
  <c r="D9" i="6"/>
  <c r="H8" i="6"/>
  <c r="H9" i="6" s="1"/>
  <c r="E8" i="6"/>
  <c r="G8" i="6" s="1"/>
  <c r="K8" i="6" s="1"/>
  <c r="K17" i="6"/>
  <c r="G18" i="6"/>
  <c r="H29" i="6"/>
  <c r="H30" i="6" s="1"/>
  <c r="D30" i="6"/>
  <c r="K61" i="2"/>
  <c r="J61" i="2"/>
  <c r="E23" i="5"/>
  <c r="E30" i="6"/>
  <c r="H11" i="4"/>
  <c r="D64" i="2"/>
  <c r="F33" i="4"/>
  <c r="G33" i="4" s="1"/>
  <c r="G33" i="3"/>
  <c r="E33" i="3"/>
  <c r="E39" i="3"/>
  <c r="D42" i="3"/>
  <c r="F42" i="3"/>
  <c r="F33" i="3"/>
  <c r="D37" i="3" s="1"/>
  <c r="E37" i="3" s="1"/>
  <c r="F37" i="3" s="1"/>
  <c r="D35" i="3"/>
  <c r="E15" i="4"/>
  <c r="E30" i="4" s="1"/>
  <c r="H12" i="4"/>
  <c r="E63" i="2"/>
  <c r="J32" i="2"/>
  <c r="F15" i="6"/>
  <c r="K62" i="2"/>
  <c r="J62" i="2"/>
  <c r="I43" i="1"/>
  <c r="I60" i="1" s="1"/>
  <c r="I62" i="1" s="1"/>
  <c r="I64" i="1" s="1"/>
  <c r="D66" i="1" s="1"/>
  <c r="H15" i="6" l="1"/>
  <c r="D16" i="6"/>
  <c r="E9" i="6"/>
  <c r="K63" i="2"/>
  <c r="J63" i="2"/>
  <c r="E64" i="2"/>
  <c r="J64" i="2" s="1"/>
  <c r="D48" i="4"/>
  <c r="D50" i="4" s="1"/>
  <c r="H15" i="4"/>
  <c r="H30" i="4" s="1"/>
  <c r="E41" i="4"/>
  <c r="F35" i="4"/>
  <c r="D39" i="4" s="1"/>
  <c r="E39" i="4" s="1"/>
  <c r="F39" i="4" s="1"/>
  <c r="G35" i="4"/>
  <c r="D43" i="4"/>
  <c r="F43" i="4"/>
  <c r="E35" i="4"/>
  <c r="D37" i="4"/>
  <c r="D67" i="2"/>
  <c r="G37" i="3"/>
  <c r="H37" i="3"/>
  <c r="D56" i="4"/>
  <c r="D51" i="4"/>
  <c r="D53" i="4" s="1"/>
  <c r="K18" i="6"/>
  <c r="G19" i="6"/>
  <c r="G40" i="6"/>
  <c r="G41" i="6" s="1"/>
  <c r="E41" i="6"/>
  <c r="G9" i="6"/>
  <c r="E26" i="5"/>
  <c r="E41" i="5" s="1"/>
  <c r="I23" i="5"/>
  <c r="I26" i="5" s="1"/>
  <c r="I41" i="5" s="1"/>
  <c r="K19" i="6"/>
  <c r="L19" i="6" s="1"/>
  <c r="K9" i="6"/>
  <c r="L9" i="6" s="1"/>
  <c r="E40" i="3"/>
  <c r="H39" i="3"/>
  <c r="D43" i="3" s="1"/>
  <c r="D44" i="3"/>
  <c r="H39" i="4" l="1"/>
  <c r="G39" i="4"/>
  <c r="E16" i="6"/>
  <c r="E46" i="5"/>
  <c r="H46" i="5"/>
  <c r="E52" i="5"/>
  <c r="G46" i="5"/>
  <c r="D50" i="5" s="1"/>
  <c r="E50" i="5" s="1"/>
  <c r="F50" i="5" s="1"/>
  <c r="H50" i="5" s="1"/>
  <c r="F46" i="5"/>
  <c r="F56" i="5"/>
  <c r="D56" i="5"/>
  <c r="D48" i="5"/>
  <c r="D45" i="4"/>
  <c r="E45" i="4" s="1"/>
  <c r="H41" i="4"/>
  <c r="D44" i="4" s="1"/>
  <c r="D54" i="4"/>
  <c r="E67" i="2"/>
  <c r="J67" i="2" s="1"/>
  <c r="D71" i="2" s="1"/>
  <c r="G65" i="2"/>
  <c r="I65" i="2"/>
  <c r="E65" i="2"/>
  <c r="H65" i="2"/>
  <c r="F65" i="2"/>
  <c r="K64" i="2"/>
  <c r="F16" i="6" l="1"/>
  <c r="E54" i="5"/>
  <c r="D58" i="5"/>
  <c r="I52" i="5"/>
  <c r="D57" i="5" s="1"/>
  <c r="G54" i="5"/>
  <c r="F54" i="5"/>
  <c r="H54" i="5"/>
  <c r="D72" i="2"/>
  <c r="H68" i="2"/>
  <c r="G68" i="2"/>
  <c r="F68" i="2"/>
  <c r="I68" i="2"/>
  <c r="E68" i="2"/>
  <c r="D17" i="6" l="1"/>
  <c r="H16" i="6"/>
  <c r="E17" i="6" l="1"/>
  <c r="F17" i="6" l="1"/>
  <c r="D18" i="6" l="1"/>
  <c r="H17" i="6"/>
  <c r="E18" i="6" l="1"/>
  <c r="F18" i="6" l="1"/>
  <c r="E19" i="6"/>
  <c r="F19" i="6" l="1"/>
  <c r="D19" i="6"/>
  <c r="H18" i="6"/>
  <c r="H1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ID#AAABO4CSrHA
Propriétaire    (2024-05-29 06:29:30)
Salaire moyen</t>
        </r>
      </text>
    </comment>
    <comment ref="C2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ID#AAABO4CSrG8
Propriétaire    (2024-05-29 06:29:30)
Salaire moyen</t>
        </r>
      </text>
    </comment>
    <comment ref="C3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ID#AAABO4CSrHE
Propriétaire    (2024-05-29 06:29:30)
Salaire moyen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IESo/NQYvcGR1R2iv9IDabeVVow=="/>
    </ext>
  </extLst>
</comments>
</file>

<file path=xl/sharedStrings.xml><?xml version="1.0" encoding="utf-8"?>
<sst xmlns="http://schemas.openxmlformats.org/spreadsheetml/2006/main" count="318" uniqueCount="132">
  <si>
    <t>Inflation</t>
  </si>
  <si>
    <t>Augmentation des salaires</t>
  </si>
  <si>
    <t>Taux d'actualisation</t>
  </si>
  <si>
    <t>Equipe Comptable</t>
  </si>
  <si>
    <t>Nombre d'utilisateurs</t>
  </si>
  <si>
    <t>ROI</t>
  </si>
  <si>
    <t>ROI estimé sur les salaires moyens</t>
  </si>
  <si>
    <t>Coûts récurrents</t>
  </si>
  <si>
    <t>Licence</t>
  </si>
  <si>
    <t>Refacturation temps DSI</t>
  </si>
  <si>
    <t>Coûts spécifiques</t>
  </si>
  <si>
    <t>Projets spécifiques avec consultant externe</t>
  </si>
  <si>
    <t>- Coûts de licence CEGID économisés</t>
  </si>
  <si>
    <t>Budget annuel d'intervention</t>
  </si>
  <si>
    <t>Equipe Production / Logistique</t>
  </si>
  <si>
    <t>Equipe Ventes</t>
  </si>
  <si>
    <t>- Budget publicitaire web</t>
  </si>
  <si>
    <t>- Fees référencement</t>
  </si>
  <si>
    <t>Equipe DSI</t>
  </si>
  <si>
    <t>- Hébergement site internet &amp; Bases ODOO</t>
  </si>
  <si>
    <t>- Salaire interne</t>
  </si>
  <si>
    <t>- Fee implémentation</t>
  </si>
  <si>
    <t>- Fees externes &amp; ticketing spécialistes</t>
  </si>
  <si>
    <t>- Economie sur les coûts de maintenance de l'ancienne solution logistique porté par la DSI</t>
  </si>
  <si>
    <t>Total coûts DSI à refacturer aux autres services</t>
  </si>
  <si>
    <t>Refacturation</t>
  </si>
  <si>
    <t>Flux de trésorerie</t>
  </si>
  <si>
    <t>DSI</t>
  </si>
  <si>
    <t>Production</t>
  </si>
  <si>
    <t>Ventes</t>
  </si>
  <si>
    <t>Compta</t>
  </si>
  <si>
    <t>TOTAL Flux de trésorerie</t>
  </si>
  <si>
    <t>TOTAL Flux de trésorerie actualisés</t>
  </si>
  <si>
    <t>TRI</t>
  </si>
  <si>
    <t>Hypothèses générales</t>
  </si>
  <si>
    <t>Coût mensuel d'une licence ODOO</t>
  </si>
  <si>
    <t>Liste des éléments tangibles</t>
  </si>
  <si>
    <t>Hypothèse</t>
  </si>
  <si>
    <t>TOTAL</t>
  </si>
  <si>
    <t>- Licence ODOO</t>
  </si>
  <si>
    <t>- Coût d'implémentation</t>
  </si>
  <si>
    <t>- Prestataires externes &amp; tickets spécialistes</t>
  </si>
  <si>
    <t>Contrôle refacturation</t>
  </si>
  <si>
    <t>Temps économisé</t>
  </si>
  <si>
    <t>- Projets spécifiques avec consultant externe</t>
  </si>
  <si>
    <t>Flux de trésorerie et ROI par équipe</t>
  </si>
  <si>
    <t>Flux de trésorerie cumulé</t>
  </si>
  <si>
    <t>Taux de rentabilité interne</t>
  </si>
  <si>
    <t>TRI - Taux de rentabilité interne</t>
  </si>
  <si>
    <t>VAN  - Valeur actuelle nette</t>
  </si>
  <si>
    <t>IP - Indice de profitabilité</t>
  </si>
  <si>
    <t>Eléments du prévisionnel</t>
  </si>
  <si>
    <t>Temporalité des périodes</t>
  </si>
  <si>
    <t>&gt;</t>
  </si>
  <si>
    <t>Flux d'exploitation</t>
  </si>
  <si>
    <t>Chiffre d'Affaires</t>
  </si>
  <si>
    <t>Charges</t>
  </si>
  <si>
    <t>Amortissement</t>
  </si>
  <si>
    <t>Résultat comptable avant IS</t>
  </si>
  <si>
    <t>- Impôt sur les sociétés</t>
  </si>
  <si>
    <t>Résultat comptable après IS</t>
  </si>
  <si>
    <t>- Réintégration non-cash (amortissement)</t>
  </si>
  <si>
    <t>Flux d'investissement</t>
  </si>
  <si>
    <t>BFR</t>
  </si>
  <si>
    <t>Investissement de départ</t>
  </si>
  <si>
    <t>Prix de cession</t>
  </si>
  <si>
    <t>Flux de financement</t>
  </si>
  <si>
    <t>Constatation crédit d'impôt</t>
  </si>
  <si>
    <t>Cumul crédit d'impôt</t>
  </si>
  <si>
    <r>
      <rPr>
        <b/>
        <sz val="11"/>
        <color theme="1"/>
        <rFont val="Calibri"/>
        <family val="2"/>
      </rPr>
      <t xml:space="preserve">ROI </t>
    </r>
    <r>
      <rPr>
        <sz val="11"/>
        <color theme="1"/>
        <rFont val="Calibri"/>
        <family val="2"/>
      </rPr>
      <t>(Return on Investment)</t>
    </r>
  </si>
  <si>
    <t>% de l'année</t>
  </si>
  <si>
    <t>Nb de jour dans l'année</t>
  </si>
  <si>
    <t>Date de récupération</t>
  </si>
  <si>
    <t>Années</t>
  </si>
  <si>
    <t>Mois</t>
  </si>
  <si>
    <t>Délai de récupération</t>
  </si>
  <si>
    <t>Flux de trésorerie actualisés</t>
  </si>
  <si>
    <t>TRI.PAIEMENTS :</t>
  </si>
  <si>
    <t>=&gt; Gère la temporalité des paiements &lt;&gt; 1 an</t>
  </si>
  <si>
    <t>Résultat d'exploitation</t>
  </si>
  <si>
    <t>X</t>
  </si>
  <si>
    <t>Intérêt</t>
  </si>
  <si>
    <t>- Réintégration non-cash (amortissement ou intérêt repris plus bas)</t>
  </si>
  <si>
    <t>Année</t>
  </si>
  <si>
    <t>K dû</t>
  </si>
  <si>
    <t>Intérêts</t>
  </si>
  <si>
    <t>Capital</t>
  </si>
  <si>
    <t>Annuités</t>
  </si>
  <si>
    <t>Souscription de l'emprunt</t>
  </si>
  <si>
    <t>Remboursements</t>
  </si>
  <si>
    <r>
      <rPr>
        <b/>
        <sz val="11"/>
        <color theme="1"/>
        <rFont val="Calibri"/>
        <family val="2"/>
      </rPr>
      <t xml:space="preserve">ROI </t>
    </r>
    <r>
      <rPr>
        <sz val="11"/>
        <color theme="1"/>
        <rFont val="Calibri"/>
        <family val="2"/>
      </rPr>
      <t>(Return on Investment)</t>
    </r>
  </si>
  <si>
    <t>Rentabilité financière (RoE)</t>
  </si>
  <si>
    <t>Rentabilité</t>
  </si>
  <si>
    <t>incl. Intérêts</t>
  </si>
  <si>
    <t>CP investis</t>
  </si>
  <si>
    <t>ROE</t>
  </si>
  <si>
    <t>Rentabilité économique (RoC)</t>
  </si>
  <si>
    <t>Hors intérêts</t>
  </si>
  <si>
    <t>CP engagés</t>
  </si>
  <si>
    <t>ROC</t>
  </si>
  <si>
    <t>Effet de levier de l'emprunt</t>
  </si>
  <si>
    <t>Charges directes</t>
  </si>
  <si>
    <t>Marge commerciale</t>
  </si>
  <si>
    <t>Paiement en ligne</t>
  </si>
  <si>
    <t>Logistique</t>
  </si>
  <si>
    <t>Salaires</t>
  </si>
  <si>
    <t>Fournitures diverses</t>
  </si>
  <si>
    <t>Hébergement</t>
  </si>
  <si>
    <t>Maintenance</t>
  </si>
  <si>
    <t>Référencement</t>
  </si>
  <si>
    <t>Charges indirectes</t>
  </si>
  <si>
    <r>
      <rPr>
        <b/>
        <sz val="11"/>
        <color theme="1"/>
        <rFont val="Calibri"/>
        <family val="2"/>
      </rPr>
      <t xml:space="preserve">ROI </t>
    </r>
    <r>
      <rPr>
        <sz val="11"/>
        <color theme="1"/>
        <rFont val="Calibri"/>
        <family val="2"/>
      </rPr>
      <t>(Return on Investment)</t>
    </r>
  </si>
  <si>
    <r>
      <rPr>
        <b/>
        <u/>
        <sz val="11"/>
        <color theme="1"/>
        <rFont val="Calibri"/>
        <family val="2"/>
      </rPr>
      <t xml:space="preserve">Amortissement </t>
    </r>
    <r>
      <rPr>
        <u/>
        <sz val="11"/>
        <color theme="1"/>
        <rFont val="Calibri"/>
        <family val="2"/>
      </rPr>
      <t>constant</t>
    </r>
  </si>
  <si>
    <t>+</t>
  </si>
  <si>
    <t>=</t>
  </si>
  <si>
    <t>Capital dû
en début de période</t>
  </si>
  <si>
    <t>Capital AMORTI</t>
  </si>
  <si>
    <t>Capital dû
en fin de période</t>
  </si>
  <si>
    <t>Recu</t>
  </si>
  <si>
    <t>Paiement</t>
  </si>
  <si>
    <t>Ordre de calcul</t>
  </si>
  <si>
    <r>
      <rPr>
        <b/>
        <u/>
        <sz val="11"/>
        <color theme="1"/>
        <rFont val="Calibri"/>
        <family val="2"/>
      </rPr>
      <t xml:space="preserve">Annuité </t>
    </r>
    <r>
      <rPr>
        <u/>
        <sz val="11"/>
        <color theme="1"/>
        <rFont val="Calibri"/>
        <family val="2"/>
      </rPr>
      <t>constante</t>
    </r>
  </si>
  <si>
    <t>Capital dû</t>
  </si>
  <si>
    <t>Capital Amorti</t>
  </si>
  <si>
    <t>Remboursement In Fine</t>
  </si>
  <si>
    <r>
      <rPr>
        <b/>
        <u/>
        <sz val="11"/>
        <color theme="1"/>
        <rFont val="Calibri"/>
        <family val="2"/>
      </rPr>
      <t xml:space="preserve">Amortissement </t>
    </r>
    <r>
      <rPr>
        <u/>
        <sz val="11"/>
        <color theme="1"/>
        <rFont val="Calibri"/>
        <family val="2"/>
      </rPr>
      <t>constant avec différé</t>
    </r>
  </si>
  <si>
    <t>TRI par interpolation linéaire</t>
  </si>
  <si>
    <t xml:space="preserve">Van positive avec un taux de </t>
  </si>
  <si>
    <t>Van</t>
  </si>
  <si>
    <t xml:space="preserve">Van négative avec un taux de </t>
  </si>
  <si>
    <t>Calcul du TRI par interpolation linéaire</t>
  </si>
  <si>
    <t>Calcul de TRI manuel (faisable à la calculatrice)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</si>
</sst>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"/>
    <numFmt numFmtId="165" formatCode="#,##0.00\ [$€-1]"/>
    <numFmt numFmtId="166" formatCode="_-* #,##0\ &quot;€&quot;_-;\-* #,##0\ &quot;€&quot;_-;_-* &quot;-&quot;??\ &quot;€&quot;_-;_-@"/>
    <numFmt numFmtId="167" formatCode="d/m/yyyy"/>
    <numFmt numFmtId="168" formatCode="0.0%"/>
  </numFmts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C55A11"/>
      <name val="Calibri"/>
      <family val="2"/>
    </font>
    <font>
      <b/>
      <sz val="12"/>
      <color rgb="FFC55A11"/>
      <name val="Calibri"/>
      <family val="2"/>
    </font>
    <font>
      <sz val="12"/>
      <color rgb="FFC55A11"/>
      <name val="Calibri"/>
      <family val="2"/>
    </font>
    <font>
      <i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rgb="FFFFFFFF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222A35"/>
      <name val="Calibri"/>
      <family val="2"/>
    </font>
    <font>
      <sz val="11"/>
      <color rgb="FF222A35"/>
      <name val="Calibri"/>
      <family val="2"/>
    </font>
    <font>
      <sz val="9"/>
      <color theme="1"/>
      <name val="Calibri"/>
      <family val="2"/>
    </font>
    <font>
      <sz val="11"/>
      <color rgb="FFC55A11"/>
      <name val="Calibri"/>
      <family val="2"/>
    </font>
    <font>
      <sz val="11"/>
      <name val="Calibri"/>
      <family val="2"/>
    </font>
    <font>
      <i/>
      <sz val="11"/>
      <color theme="0"/>
      <name val="Calibri"/>
      <family val="2"/>
    </font>
    <font>
      <i/>
      <sz val="11"/>
      <color rgb="FFFF0000"/>
      <name val="Calibri"/>
      <family val="2"/>
    </font>
    <font>
      <u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FF0000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B45F06"/>
        <bgColor rgb="FFB45F06"/>
      </patternFill>
    </fill>
    <fill>
      <patternFill patternType="solid">
        <fgColor rgb="FFC5E0B3"/>
        <bgColor rgb="FFC5E0B3"/>
      </patternFill>
    </fill>
    <fill>
      <patternFill patternType="solid">
        <fgColor rgb="FFC55A11"/>
        <bgColor rgb="FFC55A11"/>
      </patternFill>
    </fill>
    <fill>
      <patternFill patternType="solid">
        <fgColor rgb="FF2F5496"/>
        <bgColor rgb="FF2F5496"/>
      </patternFill>
    </fill>
    <fill>
      <patternFill patternType="solid">
        <fgColor rgb="FFD0CECE"/>
        <bgColor rgb="FFD0CECE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BDD6EE"/>
        <bgColor rgb="FFBDD6EE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9" fontId="2" fillId="0" borderId="0" xfId="0" applyNumberFormat="1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4" fontId="2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8" fillId="0" borderId="0" xfId="0" quotePrefix="1" applyFont="1"/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0" fontId="9" fillId="0" borderId="0" xfId="0" applyFont="1"/>
    <xf numFmtId="165" fontId="2" fillId="0" borderId="0" xfId="0" applyNumberFormat="1" applyFont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center"/>
    </xf>
    <xf numFmtId="166" fontId="1" fillId="2" borderId="0" xfId="0" applyNumberFormat="1" applyFont="1" applyFill="1"/>
    <xf numFmtId="166" fontId="13" fillId="0" borderId="0" xfId="0" applyNumberFormat="1" applyFont="1"/>
    <xf numFmtId="166" fontId="14" fillId="0" borderId="0" xfId="0" applyNumberFormat="1" applyFont="1"/>
    <xf numFmtId="166" fontId="15" fillId="2" borderId="0" xfId="0" applyNumberFormat="1" applyFont="1" applyFill="1"/>
    <xf numFmtId="165" fontId="1" fillId="0" borderId="0" xfId="0" applyNumberFormat="1" applyFont="1"/>
    <xf numFmtId="166" fontId="1" fillId="0" borderId="0" xfId="0" applyNumberFormat="1" applyFont="1"/>
    <xf numFmtId="0" fontId="6" fillId="0" borderId="2" xfId="0" applyFont="1" applyBorder="1"/>
    <xf numFmtId="0" fontId="7" fillId="0" borderId="3" xfId="0" applyFont="1" applyBorder="1"/>
    <xf numFmtId="166" fontId="7" fillId="0" borderId="3" xfId="0" applyNumberFormat="1" applyFont="1" applyBorder="1"/>
    <xf numFmtId="166" fontId="7" fillId="0" borderId="4" xfId="0" applyNumberFormat="1" applyFont="1" applyBorder="1"/>
    <xf numFmtId="166" fontId="6" fillId="2" borderId="4" xfId="0" applyNumberFormat="1" applyFont="1" applyFill="1" applyBorder="1"/>
    <xf numFmtId="166" fontId="16" fillId="0" borderId="0" xfId="0" applyNumberFormat="1" applyFont="1"/>
    <xf numFmtId="164" fontId="16" fillId="0" borderId="0" xfId="0" applyNumberFormat="1" applyFont="1"/>
    <xf numFmtId="0" fontId="17" fillId="0" borderId="0" xfId="0" applyFont="1"/>
    <xf numFmtId="0" fontId="18" fillId="0" borderId="0" xfId="0" applyFont="1"/>
    <xf numFmtId="164" fontId="14" fillId="0" borderId="0" xfId="0" applyNumberFormat="1" applyFont="1"/>
    <xf numFmtId="164" fontId="13" fillId="0" borderId="0" xfId="0" applyNumberFormat="1" applyFont="1"/>
    <xf numFmtId="0" fontId="19" fillId="0" borderId="0" xfId="0" applyFont="1"/>
    <xf numFmtId="4" fontId="3" fillId="4" borderId="5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166" fontId="20" fillId="5" borderId="0" xfId="0" applyNumberFormat="1" applyFont="1" applyFill="1"/>
    <xf numFmtId="164" fontId="20" fillId="5" borderId="0" xfId="0" applyNumberFormat="1" applyFont="1" applyFill="1"/>
    <xf numFmtId="166" fontId="8" fillId="0" borderId="0" xfId="0" applyNumberFormat="1" applyFont="1"/>
    <xf numFmtId="10" fontId="3" fillId="4" borderId="5" xfId="0" applyNumberFormat="1" applyFont="1" applyFill="1" applyBorder="1" applyAlignment="1">
      <alignment horizontal="center" vertical="center"/>
    </xf>
    <xf numFmtId="0" fontId="20" fillId="6" borderId="1" xfId="0" applyFont="1" applyFill="1" applyBorder="1"/>
    <xf numFmtId="0" fontId="20" fillId="6" borderId="1" xfId="0" applyFont="1" applyFill="1" applyBorder="1" applyAlignment="1">
      <alignment wrapText="1"/>
    </xf>
    <xf numFmtId="0" fontId="20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/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2" fillId="0" borderId="7" xfId="0" applyFont="1" applyBorder="1"/>
    <xf numFmtId="0" fontId="3" fillId="7" borderId="8" xfId="0" applyFont="1" applyFill="1" applyBorder="1" applyAlignment="1">
      <alignment horizontal="center"/>
    </xf>
    <xf numFmtId="0" fontId="2" fillId="0" borderId="9" xfId="0" applyFont="1" applyBorder="1"/>
    <xf numFmtId="166" fontId="3" fillId="7" borderId="10" xfId="0" applyNumberFormat="1" applyFont="1" applyFill="1" applyBorder="1" applyAlignment="1">
      <alignment horizontal="center"/>
    </xf>
    <xf numFmtId="0" fontId="21" fillId="0" borderId="9" xfId="0" applyFont="1" applyBorder="1"/>
    <xf numFmtId="0" fontId="22" fillId="0" borderId="0" xfId="0" applyFont="1" applyAlignment="1">
      <alignment horizontal="center"/>
    </xf>
    <xf numFmtId="166" fontId="22" fillId="0" borderId="0" xfId="0" applyNumberFormat="1" applyFont="1"/>
    <xf numFmtId="166" fontId="21" fillId="0" borderId="0" xfId="0" applyNumberFormat="1" applyFont="1"/>
    <xf numFmtId="166" fontId="21" fillId="7" borderId="10" xfId="0" applyNumberFormat="1" applyFont="1" applyFill="1" applyBorder="1" applyAlignment="1">
      <alignment horizontal="center"/>
    </xf>
    <xf numFmtId="0" fontId="2" fillId="0" borderId="9" xfId="0" quotePrefix="1" applyFont="1" applyBorder="1"/>
    <xf numFmtId="9" fontId="2" fillId="0" borderId="0" xfId="0" applyNumberFormat="1" applyFont="1" applyAlignment="1">
      <alignment horizontal="center"/>
    </xf>
    <xf numFmtId="0" fontId="2" fillId="8" borderId="11" xfId="0" applyFont="1" applyFill="1" applyBorder="1"/>
    <xf numFmtId="0" fontId="2" fillId="8" borderId="12" xfId="0" applyFont="1" applyFill="1" applyBorder="1" applyAlignment="1">
      <alignment horizontal="center"/>
    </xf>
    <xf numFmtId="166" fontId="2" fillId="9" borderId="12" xfId="0" applyNumberFormat="1" applyFont="1" applyFill="1" applyBorder="1"/>
    <xf numFmtId="166" fontId="2" fillId="8" borderId="12" xfId="0" applyNumberFormat="1" applyFont="1" applyFill="1" applyBorder="1"/>
    <xf numFmtId="166" fontId="3" fillId="8" borderId="13" xfId="0" applyNumberFormat="1" applyFont="1" applyFill="1" applyBorder="1"/>
    <xf numFmtId="166" fontId="3" fillId="0" borderId="0" xfId="0" applyNumberFormat="1" applyFont="1" applyAlignment="1">
      <alignment horizontal="center"/>
    </xf>
    <xf numFmtId="166" fontId="2" fillId="0" borderId="7" xfId="0" applyNumberFormat="1" applyFont="1" applyBorder="1"/>
    <xf numFmtId="166" fontId="3" fillId="7" borderId="8" xfId="0" applyNumberFormat="1" applyFont="1" applyFill="1" applyBorder="1" applyAlignment="1">
      <alignment horizontal="center"/>
    </xf>
    <xf numFmtId="166" fontId="20" fillId="5" borderId="1" xfId="0" applyNumberFormat="1" applyFont="1" applyFill="1" applyBorder="1"/>
    <xf numFmtId="166" fontId="20" fillId="6" borderId="1" xfId="0" applyNumberFormat="1" applyFont="1" applyFill="1" applyBorder="1"/>
    <xf numFmtId="4" fontId="3" fillId="0" borderId="0" xfId="0" applyNumberFormat="1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/>
    </xf>
    <xf numFmtId="10" fontId="20" fillId="6" borderId="1" xfId="0" applyNumberFormat="1" applyFont="1" applyFill="1" applyBorder="1" applyAlignment="1">
      <alignment horizontal="center"/>
    </xf>
    <xf numFmtId="9" fontId="20" fillId="6" borderId="1" xfId="0" applyNumberFormat="1" applyFont="1" applyFill="1" applyBorder="1"/>
    <xf numFmtId="0" fontId="23" fillId="0" borderId="0" xfId="0" applyFont="1"/>
    <xf numFmtId="0" fontId="3" fillId="0" borderId="9" xfId="0" applyFont="1" applyBorder="1"/>
    <xf numFmtId="166" fontId="3" fillId="0" borderId="0" xfId="0" applyNumberFormat="1" applyFont="1"/>
    <xf numFmtId="0" fontId="24" fillId="0" borderId="9" xfId="0" applyFont="1" applyBorder="1"/>
    <xf numFmtId="0" fontId="24" fillId="0" borderId="0" xfId="0" applyFont="1" applyAlignment="1">
      <alignment horizontal="center"/>
    </xf>
    <xf numFmtId="166" fontId="24" fillId="0" borderId="0" xfId="0" applyNumberFormat="1" applyFont="1"/>
    <xf numFmtId="166" fontId="5" fillId="7" borderId="10" xfId="0" applyNumberFormat="1" applyFont="1" applyFill="1" applyBorder="1" applyAlignment="1">
      <alignment horizontal="center"/>
    </xf>
    <xf numFmtId="0" fontId="24" fillId="0" borderId="9" xfId="0" quotePrefix="1" applyFont="1" applyBorder="1"/>
    <xf numFmtId="0" fontId="3" fillId="8" borderId="11" xfId="0" applyFont="1" applyFill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9" fontId="24" fillId="0" borderId="0" xfId="0" applyNumberFormat="1" applyFont="1" applyAlignment="1">
      <alignment horizontal="center"/>
    </xf>
    <xf numFmtId="166" fontId="2" fillId="0" borderId="5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17" xfId="0" applyFont="1" applyBorder="1"/>
    <xf numFmtId="9" fontId="3" fillId="0" borderId="17" xfId="0" applyNumberFormat="1" applyFont="1" applyBorder="1"/>
    <xf numFmtId="0" fontId="2" fillId="0" borderId="18" xfId="0" applyFont="1" applyBorder="1"/>
    <xf numFmtId="9" fontId="3" fillId="0" borderId="0" xfId="0" applyNumberFormat="1" applyFont="1"/>
    <xf numFmtId="0" fontId="3" fillId="0" borderId="7" xfId="0" applyFont="1" applyBorder="1"/>
    <xf numFmtId="0" fontId="3" fillId="8" borderId="21" xfId="0" applyFont="1" applyFill="1" applyBorder="1"/>
    <xf numFmtId="9" fontId="3" fillId="8" borderId="1" xfId="0" applyNumberFormat="1" applyFont="1" applyFill="1" applyBorder="1"/>
    <xf numFmtId="166" fontId="3" fillId="8" borderId="1" xfId="0" applyNumberFormat="1" applyFont="1" applyFill="1" applyBorder="1"/>
    <xf numFmtId="9" fontId="2" fillId="8" borderId="1" xfId="0" applyNumberFormat="1" applyFont="1" applyFill="1" applyBorder="1"/>
    <xf numFmtId="166" fontId="2" fillId="8" borderId="1" xfId="0" applyNumberFormat="1" applyFont="1" applyFill="1" applyBorder="1"/>
    <xf numFmtId="0" fontId="22" fillId="0" borderId="0" xfId="0" applyFont="1"/>
    <xf numFmtId="0" fontId="2" fillId="8" borderId="12" xfId="0" applyFont="1" applyFill="1" applyBorder="1"/>
    <xf numFmtId="166" fontId="26" fillId="0" borderId="7" xfId="0" applyNumberFormat="1" applyFont="1" applyBorder="1"/>
    <xf numFmtId="166" fontId="27" fillId="0" borderId="0" xfId="0" applyNumberFormat="1" applyFont="1"/>
    <xf numFmtId="0" fontId="28" fillId="0" borderId="0" xfId="0" applyFont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9" fontId="8" fillId="0" borderId="14" xfId="0" applyNumberFormat="1" applyFont="1" applyBorder="1"/>
    <xf numFmtId="0" fontId="2" fillId="0" borderId="17" xfId="0" applyFont="1" applyBorder="1"/>
    <xf numFmtId="0" fontId="2" fillId="0" borderId="17" xfId="0" applyFont="1" applyBorder="1" applyAlignment="1">
      <alignment wrapText="1"/>
    </xf>
    <xf numFmtId="0" fontId="2" fillId="10" borderId="12" xfId="0" applyFont="1" applyFill="1" applyBorder="1" applyAlignment="1">
      <alignment wrapText="1"/>
    </xf>
    <xf numFmtId="0" fontId="8" fillId="0" borderId="9" xfId="0" applyFont="1" applyBorder="1"/>
    <xf numFmtId="0" fontId="8" fillId="0" borderId="15" xfId="0" applyFont="1" applyBorder="1"/>
    <xf numFmtId="4" fontId="2" fillId="10" borderId="1" xfId="0" applyNumberFormat="1" applyFont="1" applyFill="1" applyBorder="1"/>
    <xf numFmtId="4" fontId="8" fillId="0" borderId="9" xfId="0" applyNumberFormat="1" applyFont="1" applyBorder="1"/>
    <xf numFmtId="4" fontId="8" fillId="0" borderId="0" xfId="0" applyNumberFormat="1" applyFont="1"/>
    <xf numFmtId="0" fontId="8" fillId="0" borderId="16" xfId="0" applyFont="1" applyBorder="1"/>
    <xf numFmtId="4" fontId="8" fillId="0" borderId="17" xfId="0" applyNumberFormat="1" applyFont="1" applyBorder="1"/>
    <xf numFmtId="0" fontId="8" fillId="0" borderId="18" xfId="0" applyFont="1" applyBorder="1"/>
    <xf numFmtId="0" fontId="2" fillId="11" borderId="1" xfId="0" applyFont="1" applyFill="1" applyBorder="1"/>
    <xf numFmtId="4" fontId="2" fillId="11" borderId="1" xfId="0" applyNumberFormat="1" applyFont="1" applyFill="1" applyBorder="1"/>
    <xf numFmtId="4" fontId="3" fillId="11" borderId="1" xfId="0" applyNumberFormat="1" applyFont="1" applyFill="1" applyBorder="1"/>
    <xf numFmtId="4" fontId="29" fillId="0" borderId="16" xfId="0" applyNumberFormat="1" applyFont="1" applyBorder="1"/>
    <xf numFmtId="4" fontId="29" fillId="0" borderId="17" xfId="0" applyNumberFormat="1" applyFont="1" applyBorder="1"/>
    <xf numFmtId="4" fontId="29" fillId="0" borderId="18" xfId="0" applyNumberFormat="1" applyFont="1" applyBorder="1"/>
    <xf numFmtId="0" fontId="30" fillId="0" borderId="7" xfId="0" applyFont="1" applyBorder="1"/>
    <xf numFmtId="9" fontId="31" fillId="0" borderId="0" xfId="0" applyNumberFormat="1" applyFont="1"/>
    <xf numFmtId="4" fontId="32" fillId="0" borderId="0" xfId="0" applyNumberFormat="1" applyFont="1"/>
    <xf numFmtId="0" fontId="33" fillId="0" borderId="0" xfId="0" applyFont="1"/>
    <xf numFmtId="166" fontId="20" fillId="6" borderId="19" xfId="0" applyNumberFormat="1" applyFont="1" applyFill="1" applyBorder="1"/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35" fillId="12" borderId="0" xfId="0" applyFont="1" applyFill="1"/>
    <xf numFmtId="0" fontId="0" fillId="12" borderId="0" xfId="0" applyFill="1"/>
    <xf numFmtId="0" fontId="34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6" fontId="36" fillId="0" borderId="1" xfId="0" applyNumberFormat="1" applyFont="1" applyBorder="1"/>
    <xf numFmtId="164" fontId="3" fillId="0" borderId="0" xfId="0" applyNumberFormat="1" applyFont="1" applyAlignment="1">
      <alignment horizontal="center"/>
    </xf>
    <xf numFmtId="0" fontId="0" fillId="0" borderId="0" xfId="0"/>
    <xf numFmtId="0" fontId="1" fillId="0" borderId="0" xfId="0" applyFont="1"/>
    <xf numFmtId="164" fontId="20" fillId="5" borderId="0" xfId="0" applyNumberFormat="1" applyFont="1" applyFill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5" fillId="0" borderId="9" xfId="0" applyFont="1" applyBorder="1"/>
    <xf numFmtId="0" fontId="25" fillId="0" borderId="16" xfId="0" applyFont="1" applyBorder="1"/>
    <xf numFmtId="0" fontId="3" fillId="0" borderId="0" xfId="0" applyFont="1" applyAlignment="1">
      <alignment horizontal="center"/>
    </xf>
    <xf numFmtId="0" fontId="20" fillId="6" borderId="19" xfId="0" applyFont="1" applyFill="1" applyBorder="1" applyAlignment="1">
      <alignment horizontal="center"/>
    </xf>
    <xf numFmtId="0" fontId="25" fillId="0" borderId="20" xfId="0" applyFont="1" applyBorder="1"/>
    <xf numFmtId="0" fontId="2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</xdr:colOff>
      <xdr:row>52</xdr:row>
      <xdr:rowOff>58768</xdr:rowOff>
    </xdr:from>
    <xdr:to>
      <xdr:col>8</xdr:col>
      <xdr:colOff>570073</xdr:colOff>
      <xdr:row>62</xdr:row>
      <xdr:rowOff>118048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F85408-BFDA-CE94-6B2C-D419CE824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8282018"/>
          <a:ext cx="5605623" cy="183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14.5" defaultRowHeight="15" customHeight="1" x14ac:dyDescent="0.2"/>
  <cols>
    <col min="1" max="1" width="10.6640625" customWidth="1"/>
    <col min="2" max="2" width="36.83203125" customWidth="1"/>
    <col min="3" max="3" width="11.83203125" customWidth="1"/>
    <col min="4" max="4" width="13.5" customWidth="1"/>
    <col min="5" max="9" width="13.6640625" customWidth="1"/>
    <col min="10" max="26" width="10.6640625" customWidth="1"/>
  </cols>
  <sheetData>
    <row r="1" spans="2:9" ht="6" customHeight="1" x14ac:dyDescent="0.2"/>
    <row r="2" spans="2:9" ht="14.25" customHeight="1" x14ac:dyDescent="0.2">
      <c r="B2" s="1" t="s">
        <v>0</v>
      </c>
      <c r="C2" s="2">
        <v>0.03</v>
      </c>
    </row>
    <row r="3" spans="2:9" ht="14.25" customHeight="1" x14ac:dyDescent="0.2">
      <c r="B3" s="1" t="s">
        <v>1</v>
      </c>
      <c r="C3" s="2">
        <v>0.06</v>
      </c>
    </row>
    <row r="4" spans="2:9" ht="14.25" customHeight="1" x14ac:dyDescent="0.2">
      <c r="B4" s="1" t="s">
        <v>2</v>
      </c>
      <c r="C4" s="2">
        <v>0.1</v>
      </c>
    </row>
    <row r="5" spans="2:9" ht="3" customHeight="1" x14ac:dyDescent="0.2"/>
    <row r="6" spans="2:9" ht="14.25" customHeight="1" x14ac:dyDescent="0.2">
      <c r="D6" s="3">
        <v>0</v>
      </c>
      <c r="E6" s="3">
        <v>1</v>
      </c>
      <c r="F6" s="3">
        <v>2</v>
      </c>
      <c r="G6" s="3">
        <v>3</v>
      </c>
      <c r="H6" s="3">
        <v>4</v>
      </c>
      <c r="I6" s="3">
        <v>5</v>
      </c>
    </row>
    <row r="7" spans="2:9" ht="14.25" customHeight="1" x14ac:dyDescent="0.2">
      <c r="B7" s="4" t="s">
        <v>3</v>
      </c>
      <c r="C7" s="5"/>
      <c r="D7" s="5"/>
      <c r="E7" s="5"/>
      <c r="F7" s="5"/>
      <c r="G7" s="5"/>
      <c r="H7" s="5"/>
      <c r="I7" s="5"/>
    </row>
    <row r="8" spans="2:9" ht="14.25" customHeight="1" x14ac:dyDescent="0.2">
      <c r="B8" s="1" t="s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</row>
    <row r="9" spans="2:9" ht="14.25" customHeight="1" x14ac:dyDescent="0.2">
      <c r="B9" s="1" t="s">
        <v>5</v>
      </c>
      <c r="E9" s="2">
        <v>0.1</v>
      </c>
      <c r="F9" s="2">
        <v>0.1</v>
      </c>
      <c r="G9" s="2">
        <v>0.1</v>
      </c>
      <c r="H9" s="2">
        <v>0.1</v>
      </c>
      <c r="I9" s="2">
        <v>0.1</v>
      </c>
    </row>
    <row r="10" spans="2:9" ht="14.25" customHeight="1" x14ac:dyDescent="0.2">
      <c r="B10" s="6" t="s">
        <v>6</v>
      </c>
      <c r="C10" s="7">
        <v>40000</v>
      </c>
      <c r="E10" s="8">
        <f t="shared" ref="E10:I10" si="0">E8*E9*($C10*(1+$C$3)^E$6)</f>
        <v>16960</v>
      </c>
      <c r="F10" s="8">
        <f t="shared" si="0"/>
        <v>17977.600000000002</v>
      </c>
      <c r="G10" s="8">
        <f t="shared" si="0"/>
        <v>19056.256000000005</v>
      </c>
      <c r="H10" s="8">
        <f t="shared" si="0"/>
        <v>20199.631360000007</v>
      </c>
      <c r="I10" s="8">
        <f t="shared" si="0"/>
        <v>21411.60924160001</v>
      </c>
    </row>
    <row r="11" spans="2:9" ht="14.25" customHeight="1" x14ac:dyDescent="0.2">
      <c r="B11" s="9" t="s">
        <v>7</v>
      </c>
    </row>
    <row r="12" spans="2:9" ht="14.25" customHeight="1" x14ac:dyDescent="0.2">
      <c r="B12" s="10" t="s">
        <v>8</v>
      </c>
      <c r="C12" s="1">
        <v>30</v>
      </c>
      <c r="D12" s="8"/>
      <c r="E12" s="8">
        <f t="shared" ref="E12:I12" si="1">-$C12*12*E8</f>
        <v>-1440</v>
      </c>
      <c r="F12" s="8">
        <f t="shared" si="1"/>
        <v>-1440</v>
      </c>
      <c r="G12" s="8">
        <f t="shared" si="1"/>
        <v>-1440</v>
      </c>
      <c r="H12" s="8">
        <f t="shared" si="1"/>
        <v>-1440</v>
      </c>
      <c r="I12" s="8">
        <f t="shared" si="1"/>
        <v>-1440</v>
      </c>
    </row>
    <row r="13" spans="2:9" ht="14.25" customHeight="1" x14ac:dyDescent="0.2">
      <c r="B13" s="10" t="s">
        <v>9</v>
      </c>
      <c r="C13" s="2">
        <v>0.25</v>
      </c>
      <c r="D13" s="8">
        <f t="shared" ref="D13:I13" si="2">D$54*$C13</f>
        <v>-12500</v>
      </c>
      <c r="E13" s="8">
        <f t="shared" si="2"/>
        <v>-18645</v>
      </c>
      <c r="F13" s="8">
        <f t="shared" si="2"/>
        <v>-16860.5</v>
      </c>
      <c r="G13" s="8">
        <f t="shared" si="2"/>
        <v>-16368.930000000004</v>
      </c>
      <c r="H13" s="8">
        <f t="shared" si="2"/>
        <v>-15922.865800000003</v>
      </c>
      <c r="I13" s="8">
        <f t="shared" si="2"/>
        <v>-15525.037748000006</v>
      </c>
    </row>
    <row r="14" spans="2:9" ht="14.25" customHeight="1" x14ac:dyDescent="0.2">
      <c r="B14" s="9" t="s">
        <v>10</v>
      </c>
      <c r="C14" s="2"/>
      <c r="D14" s="8"/>
      <c r="E14" s="8"/>
      <c r="F14" s="8"/>
      <c r="G14" s="8"/>
      <c r="H14" s="8"/>
      <c r="I14" s="8"/>
    </row>
    <row r="15" spans="2:9" ht="14.25" customHeight="1" x14ac:dyDescent="0.2">
      <c r="B15" s="1" t="s">
        <v>11</v>
      </c>
      <c r="D15" s="8">
        <v>-5000</v>
      </c>
      <c r="E15" s="8"/>
      <c r="F15" s="8"/>
      <c r="G15" s="8"/>
      <c r="H15" s="8"/>
      <c r="I15" s="8"/>
    </row>
    <row r="16" spans="2:9" ht="14.25" customHeight="1" x14ac:dyDescent="0.2">
      <c r="B16" s="11" t="s">
        <v>12</v>
      </c>
      <c r="C16" s="8"/>
      <c r="D16" s="8"/>
      <c r="E16" s="8">
        <v>1000</v>
      </c>
      <c r="F16" s="8">
        <v>1000</v>
      </c>
      <c r="G16" s="8">
        <v>1000</v>
      </c>
      <c r="H16" s="8">
        <v>1000</v>
      </c>
      <c r="I16" s="8">
        <v>1000</v>
      </c>
    </row>
    <row r="17" spans="2:9" ht="14.25" customHeight="1" x14ac:dyDescent="0.2">
      <c r="B17" s="1" t="s">
        <v>13</v>
      </c>
      <c r="D17" s="8"/>
      <c r="E17" s="8">
        <v>-1000</v>
      </c>
      <c r="F17" s="8">
        <f t="shared" ref="F17:I17" si="3">E17*(1+$C$2)</f>
        <v>-1030</v>
      </c>
      <c r="G17" s="8">
        <f t="shared" si="3"/>
        <v>-1060.9000000000001</v>
      </c>
      <c r="H17" s="8">
        <f t="shared" si="3"/>
        <v>-1092.7270000000001</v>
      </c>
      <c r="I17" s="8">
        <f t="shared" si="3"/>
        <v>-1125.50881</v>
      </c>
    </row>
    <row r="18" spans="2:9" ht="14.25" customHeight="1" x14ac:dyDescent="0.2">
      <c r="B18" s="12" t="str">
        <f>"TOTAL "&amp;B7</f>
        <v>TOTAL Equipe Comptable</v>
      </c>
      <c r="C18" s="12"/>
      <c r="D18" s="13">
        <f t="shared" ref="D18:I18" si="4">SUM(D10:D17)</f>
        <v>-17500</v>
      </c>
      <c r="E18" s="13">
        <f t="shared" si="4"/>
        <v>-3125</v>
      </c>
      <c r="F18" s="13">
        <f t="shared" si="4"/>
        <v>-352.89999999999782</v>
      </c>
      <c r="G18" s="13">
        <f t="shared" si="4"/>
        <v>1186.4260000000008</v>
      </c>
      <c r="H18" s="13">
        <f t="shared" si="4"/>
        <v>2744.0385600000036</v>
      </c>
      <c r="I18" s="13">
        <f t="shared" si="4"/>
        <v>4321.0626836000038</v>
      </c>
    </row>
    <row r="19" spans="2:9" ht="14.25" customHeight="1" x14ac:dyDescent="0.2">
      <c r="B19" s="6"/>
    </row>
    <row r="20" spans="2:9" ht="14.25" customHeight="1" x14ac:dyDescent="0.2">
      <c r="B20" s="4" t="s">
        <v>14</v>
      </c>
      <c r="C20" s="5"/>
      <c r="D20" s="5"/>
      <c r="E20" s="5"/>
      <c r="F20" s="5"/>
      <c r="G20" s="5"/>
      <c r="H20" s="5"/>
      <c r="I20" s="5"/>
    </row>
    <row r="21" spans="2:9" ht="14.25" customHeight="1" x14ac:dyDescent="0.2">
      <c r="B21" s="1" t="s">
        <v>4</v>
      </c>
      <c r="E21" s="1">
        <v>8</v>
      </c>
      <c r="F21" s="1">
        <v>8</v>
      </c>
      <c r="G21" s="1">
        <v>8</v>
      </c>
      <c r="H21" s="1">
        <v>8</v>
      </c>
      <c r="I21" s="1">
        <v>8</v>
      </c>
    </row>
    <row r="22" spans="2:9" ht="14.25" customHeight="1" x14ac:dyDescent="0.2">
      <c r="B22" s="1" t="s">
        <v>5</v>
      </c>
      <c r="E22" s="2">
        <v>0.15</v>
      </c>
      <c r="F22" s="2">
        <v>0.15</v>
      </c>
      <c r="G22" s="2">
        <v>0.15</v>
      </c>
      <c r="H22" s="2">
        <v>0.3</v>
      </c>
      <c r="I22" s="2">
        <v>0.3</v>
      </c>
    </row>
    <row r="23" spans="2:9" ht="14.25" customHeight="1" x14ac:dyDescent="0.2">
      <c r="B23" s="6" t="s">
        <v>6</v>
      </c>
      <c r="C23" s="7">
        <v>32000</v>
      </c>
      <c r="E23" s="8">
        <f t="shared" ref="E23:I23" si="5">E21*E22*($C23*(1+$C$3)^E$6)</f>
        <v>40704</v>
      </c>
      <c r="F23" s="8">
        <f t="shared" si="5"/>
        <v>43146.240000000005</v>
      </c>
      <c r="G23" s="8">
        <f t="shared" si="5"/>
        <v>45735.014400000007</v>
      </c>
      <c r="H23" s="8">
        <f t="shared" si="5"/>
        <v>96958.230528000029</v>
      </c>
      <c r="I23" s="8">
        <f t="shared" si="5"/>
        <v>102775.72435968003</v>
      </c>
    </row>
    <row r="24" spans="2:9" ht="14.25" customHeight="1" x14ac:dyDescent="0.2">
      <c r="B24" s="9" t="s">
        <v>7</v>
      </c>
    </row>
    <row r="25" spans="2:9" ht="14.25" customHeight="1" x14ac:dyDescent="0.2">
      <c r="B25" s="10" t="s">
        <v>8</v>
      </c>
      <c r="C25" s="1">
        <v>30</v>
      </c>
      <c r="D25" s="8"/>
      <c r="E25" s="8">
        <f t="shared" ref="E25:I25" si="6">-$C25*12*E21</f>
        <v>-2880</v>
      </c>
      <c r="F25" s="8">
        <f t="shared" si="6"/>
        <v>-2880</v>
      </c>
      <c r="G25" s="8">
        <f t="shared" si="6"/>
        <v>-2880</v>
      </c>
      <c r="H25" s="8">
        <f t="shared" si="6"/>
        <v>-2880</v>
      </c>
      <c r="I25" s="8">
        <f t="shared" si="6"/>
        <v>-2880</v>
      </c>
    </row>
    <row r="26" spans="2:9" ht="14.25" customHeight="1" x14ac:dyDescent="0.2">
      <c r="B26" s="10" t="s">
        <v>9</v>
      </c>
      <c r="C26" s="2">
        <v>0.5</v>
      </c>
      <c r="D26" s="8">
        <f t="shared" ref="D26:I26" si="7">D$54*$C26</f>
        <v>-25000</v>
      </c>
      <c r="E26" s="8">
        <f t="shared" si="7"/>
        <v>-37290</v>
      </c>
      <c r="F26" s="8">
        <f t="shared" si="7"/>
        <v>-33721</v>
      </c>
      <c r="G26" s="8">
        <f t="shared" si="7"/>
        <v>-32737.860000000008</v>
      </c>
      <c r="H26" s="8">
        <f t="shared" si="7"/>
        <v>-31845.731600000006</v>
      </c>
      <c r="I26" s="8">
        <f t="shared" si="7"/>
        <v>-31050.075496000012</v>
      </c>
    </row>
    <row r="27" spans="2:9" ht="14.25" customHeight="1" x14ac:dyDescent="0.2">
      <c r="B27" s="9" t="s">
        <v>10</v>
      </c>
      <c r="C27" s="2"/>
      <c r="D27" s="8"/>
      <c r="E27" s="8"/>
      <c r="F27" s="8"/>
      <c r="G27" s="8"/>
      <c r="H27" s="8"/>
      <c r="I27" s="8"/>
    </row>
    <row r="28" spans="2:9" ht="14.25" customHeight="1" x14ac:dyDescent="0.2">
      <c r="B28" s="1" t="s">
        <v>11</v>
      </c>
      <c r="D28" s="8">
        <v>-15000</v>
      </c>
      <c r="E28" s="8"/>
      <c r="F28" s="8">
        <v>-30000</v>
      </c>
      <c r="G28" s="8"/>
      <c r="H28" s="8"/>
      <c r="I28" s="8"/>
    </row>
    <row r="29" spans="2:9" ht="14.25" customHeight="1" x14ac:dyDescent="0.2">
      <c r="B29" s="1" t="s">
        <v>13</v>
      </c>
      <c r="D29" s="8"/>
      <c r="E29" s="8">
        <v>-5000</v>
      </c>
      <c r="F29" s="8">
        <f t="shared" ref="F29:I29" si="8">E29*(1+$C$2)</f>
        <v>-5150</v>
      </c>
      <c r="G29" s="8">
        <f t="shared" si="8"/>
        <v>-5304.5</v>
      </c>
      <c r="H29" s="8">
        <f t="shared" si="8"/>
        <v>-5463.6350000000002</v>
      </c>
      <c r="I29" s="8">
        <f t="shared" si="8"/>
        <v>-5627.5440500000004</v>
      </c>
    </row>
    <row r="30" spans="2:9" ht="14.25" customHeight="1" x14ac:dyDescent="0.2">
      <c r="B30" s="12" t="str">
        <f>"TOTAL "&amp;B20</f>
        <v>TOTAL Equipe Production / Logistique</v>
      </c>
      <c r="C30" s="12"/>
      <c r="D30" s="13">
        <f t="shared" ref="D30:I30" si="9">SUM(D23:D29)</f>
        <v>-40000</v>
      </c>
      <c r="E30" s="13">
        <f t="shared" si="9"/>
        <v>-4466</v>
      </c>
      <c r="F30" s="13">
        <f t="shared" si="9"/>
        <v>-28604.759999999995</v>
      </c>
      <c r="G30" s="13">
        <f t="shared" si="9"/>
        <v>4812.6543999999994</v>
      </c>
      <c r="H30" s="13">
        <f t="shared" si="9"/>
        <v>56768.863928000021</v>
      </c>
      <c r="I30" s="13">
        <f t="shared" si="9"/>
        <v>63218.104813680024</v>
      </c>
    </row>
    <row r="31" spans="2:9" ht="14.25" customHeight="1" x14ac:dyDescent="0.2">
      <c r="B31" s="6"/>
    </row>
    <row r="32" spans="2:9" ht="14.25" customHeight="1" x14ac:dyDescent="0.2">
      <c r="B32" s="4" t="s">
        <v>15</v>
      </c>
      <c r="C32" s="5"/>
      <c r="D32" s="5"/>
      <c r="E32" s="5"/>
      <c r="F32" s="5"/>
      <c r="G32" s="5"/>
      <c r="H32" s="5"/>
      <c r="I32" s="5"/>
    </row>
    <row r="33" spans="2:9" ht="14.25" customHeight="1" x14ac:dyDescent="0.2">
      <c r="B33" s="1" t="s">
        <v>4</v>
      </c>
      <c r="E33" s="1">
        <v>4</v>
      </c>
      <c r="F33" s="1">
        <f t="shared" ref="F33:I33" si="10">E33</f>
        <v>4</v>
      </c>
      <c r="G33" s="1">
        <f t="shared" si="10"/>
        <v>4</v>
      </c>
      <c r="H33" s="1">
        <f t="shared" si="10"/>
        <v>4</v>
      </c>
      <c r="I33" s="1">
        <f t="shared" si="10"/>
        <v>4</v>
      </c>
    </row>
    <row r="34" spans="2:9" ht="14.25" customHeight="1" x14ac:dyDescent="0.2">
      <c r="B34" s="1" t="s">
        <v>5</v>
      </c>
      <c r="E34" s="2">
        <v>0.3</v>
      </c>
      <c r="F34" s="2">
        <v>0.3</v>
      </c>
      <c r="G34" s="2">
        <v>0.3</v>
      </c>
      <c r="H34" s="2">
        <v>0.3</v>
      </c>
      <c r="I34" s="2">
        <v>0.3</v>
      </c>
    </row>
    <row r="35" spans="2:9" ht="14.25" customHeight="1" x14ac:dyDescent="0.2">
      <c r="B35" s="6" t="s">
        <v>6</v>
      </c>
      <c r="C35" s="7">
        <v>32000</v>
      </c>
      <c r="E35" s="8">
        <f t="shared" ref="E35:I35" si="11">E33*E34*($C35*(1+$C$3)^E$6)</f>
        <v>40704</v>
      </c>
      <c r="F35" s="8">
        <f t="shared" si="11"/>
        <v>43146.240000000005</v>
      </c>
      <c r="G35" s="8">
        <f t="shared" si="11"/>
        <v>45735.014400000007</v>
      </c>
      <c r="H35" s="8">
        <f t="shared" si="11"/>
        <v>48479.115264000015</v>
      </c>
      <c r="I35" s="8">
        <f t="shared" si="11"/>
        <v>51387.862179840013</v>
      </c>
    </row>
    <row r="36" spans="2:9" ht="14.25" customHeight="1" x14ac:dyDescent="0.2">
      <c r="B36" s="9" t="s">
        <v>7</v>
      </c>
    </row>
    <row r="37" spans="2:9" ht="14.25" customHeight="1" x14ac:dyDescent="0.2">
      <c r="B37" s="10" t="s">
        <v>8</v>
      </c>
      <c r="C37" s="1">
        <v>30</v>
      </c>
      <c r="D37" s="8"/>
      <c r="E37" s="8">
        <f t="shared" ref="E37:I37" si="12">-$C37*12*E33</f>
        <v>-1440</v>
      </c>
      <c r="F37" s="8">
        <f t="shared" si="12"/>
        <v>-1440</v>
      </c>
      <c r="G37" s="8">
        <f t="shared" si="12"/>
        <v>-1440</v>
      </c>
      <c r="H37" s="8">
        <f t="shared" si="12"/>
        <v>-1440</v>
      </c>
      <c r="I37" s="8">
        <f t="shared" si="12"/>
        <v>-1440</v>
      </c>
    </row>
    <row r="38" spans="2:9" ht="14.25" customHeight="1" x14ac:dyDescent="0.2">
      <c r="B38" s="10" t="s">
        <v>9</v>
      </c>
      <c r="C38" s="2">
        <v>0.25</v>
      </c>
      <c r="D38" s="8">
        <f t="shared" ref="D38:I38" si="13">D$54*$C38</f>
        <v>-12500</v>
      </c>
      <c r="E38" s="8">
        <f t="shared" si="13"/>
        <v>-18645</v>
      </c>
      <c r="F38" s="8">
        <f t="shared" si="13"/>
        <v>-16860.5</v>
      </c>
      <c r="G38" s="8">
        <f t="shared" si="13"/>
        <v>-16368.930000000004</v>
      </c>
      <c r="H38" s="8">
        <f t="shared" si="13"/>
        <v>-15922.865800000003</v>
      </c>
      <c r="I38" s="8">
        <f t="shared" si="13"/>
        <v>-15525.037748000006</v>
      </c>
    </row>
    <row r="39" spans="2:9" ht="14.25" customHeight="1" x14ac:dyDescent="0.2">
      <c r="B39" s="9" t="s">
        <v>10</v>
      </c>
      <c r="C39" s="2"/>
      <c r="D39" s="8"/>
      <c r="E39" s="8"/>
      <c r="F39" s="8"/>
      <c r="G39" s="8"/>
      <c r="H39" s="8"/>
      <c r="I39" s="8"/>
    </row>
    <row r="40" spans="2:9" ht="14.25" customHeight="1" x14ac:dyDescent="0.2">
      <c r="B40" s="1" t="s">
        <v>11</v>
      </c>
      <c r="D40" s="8">
        <v>-4000</v>
      </c>
      <c r="E40" s="8"/>
      <c r="F40" s="8"/>
      <c r="G40" s="8"/>
      <c r="H40" s="8"/>
      <c r="I40" s="8"/>
    </row>
    <row r="41" spans="2:9" ht="14.25" customHeight="1" x14ac:dyDescent="0.2">
      <c r="B41" s="11" t="s">
        <v>16</v>
      </c>
      <c r="D41" s="8"/>
      <c r="E41" s="8">
        <v>-5000</v>
      </c>
      <c r="F41" s="8">
        <f t="shared" ref="F41:I41" si="14">E41*(1+$C$2)</f>
        <v>-5150</v>
      </c>
      <c r="G41" s="8">
        <f t="shared" si="14"/>
        <v>-5304.5</v>
      </c>
      <c r="H41" s="8">
        <f t="shared" si="14"/>
        <v>-5463.6350000000002</v>
      </c>
      <c r="I41" s="8">
        <f t="shared" si="14"/>
        <v>-5627.5440500000004</v>
      </c>
    </row>
    <row r="42" spans="2:9" ht="14.25" customHeight="1" x14ac:dyDescent="0.2">
      <c r="B42" s="11" t="s">
        <v>17</v>
      </c>
      <c r="E42" s="8">
        <v>-4000</v>
      </c>
      <c r="F42" s="8">
        <f t="shared" ref="F42:I42" si="15">E42*(1+$C$2)</f>
        <v>-4120</v>
      </c>
      <c r="G42" s="8">
        <f t="shared" si="15"/>
        <v>-4243.6000000000004</v>
      </c>
      <c r="H42" s="8">
        <f t="shared" si="15"/>
        <v>-4370.9080000000004</v>
      </c>
      <c r="I42" s="8">
        <f t="shared" si="15"/>
        <v>-4502.0352400000002</v>
      </c>
    </row>
    <row r="43" spans="2:9" ht="14.25" customHeight="1" x14ac:dyDescent="0.2">
      <c r="B43" s="12" t="str">
        <f>"TOTAL "&amp;B32</f>
        <v>TOTAL Equipe Ventes</v>
      </c>
      <c r="C43" s="12"/>
      <c r="D43" s="13">
        <f t="shared" ref="D43:I43" si="16">SUM(D35:D42)</f>
        <v>-16500</v>
      </c>
      <c r="E43" s="13">
        <f t="shared" si="16"/>
        <v>11619</v>
      </c>
      <c r="F43" s="13">
        <f t="shared" si="16"/>
        <v>15575.740000000005</v>
      </c>
      <c r="G43" s="13">
        <f t="shared" si="16"/>
        <v>18377.984400000001</v>
      </c>
      <c r="H43" s="13">
        <f t="shared" si="16"/>
        <v>21281.706464000014</v>
      </c>
      <c r="I43" s="13">
        <f t="shared" si="16"/>
        <v>24293.245141840009</v>
      </c>
    </row>
    <row r="44" spans="2:9" ht="14.25" customHeight="1" x14ac:dyDescent="0.2"/>
    <row r="45" spans="2:9" ht="14.25" customHeight="1" x14ac:dyDescent="0.2">
      <c r="B45" s="4" t="s">
        <v>18</v>
      </c>
      <c r="C45" s="5"/>
      <c r="D45" s="5"/>
      <c r="E45" s="5"/>
      <c r="F45" s="5"/>
      <c r="G45" s="5"/>
      <c r="H45" s="5"/>
      <c r="I45" s="5"/>
    </row>
    <row r="46" spans="2:9" ht="14.25" customHeight="1" x14ac:dyDescent="0.2">
      <c r="B46" s="1" t="s">
        <v>4</v>
      </c>
      <c r="E46" s="1">
        <v>4</v>
      </c>
      <c r="F46" s="1">
        <f t="shared" ref="F46:I46" si="17">E46</f>
        <v>4</v>
      </c>
      <c r="G46" s="1">
        <f t="shared" si="17"/>
        <v>4</v>
      </c>
      <c r="H46" s="1">
        <f t="shared" si="17"/>
        <v>4</v>
      </c>
      <c r="I46" s="1">
        <f t="shared" si="17"/>
        <v>4</v>
      </c>
    </row>
    <row r="47" spans="2:9" ht="14.25" customHeight="1" x14ac:dyDescent="0.2">
      <c r="B47" s="11" t="s">
        <v>19</v>
      </c>
      <c r="C47" s="8">
        <v>-120</v>
      </c>
      <c r="D47" s="8"/>
      <c r="E47" s="8">
        <f t="shared" ref="E47:I47" si="18">$C47*12</f>
        <v>-1440</v>
      </c>
      <c r="F47" s="8">
        <f t="shared" si="18"/>
        <v>-1440</v>
      </c>
      <c r="G47" s="8">
        <f t="shared" si="18"/>
        <v>-1440</v>
      </c>
      <c r="H47" s="8">
        <f t="shared" si="18"/>
        <v>-1440</v>
      </c>
      <c r="I47" s="8">
        <f t="shared" si="18"/>
        <v>-1440</v>
      </c>
    </row>
    <row r="48" spans="2:9" ht="14.25" customHeight="1" x14ac:dyDescent="0.2">
      <c r="B48" s="11" t="s">
        <v>20</v>
      </c>
      <c r="C48" s="8">
        <v>45000</v>
      </c>
      <c r="D48" s="8"/>
      <c r="E48" s="8">
        <f t="shared" ref="E48:I48" si="19">-$C48*(1+$C$3)^E$6</f>
        <v>-47700</v>
      </c>
      <c r="F48" s="8">
        <f t="shared" si="19"/>
        <v>-50562.000000000007</v>
      </c>
      <c r="G48" s="8">
        <f t="shared" si="19"/>
        <v>-53595.720000000016</v>
      </c>
      <c r="H48" s="8">
        <f t="shared" si="19"/>
        <v>-56811.463200000013</v>
      </c>
      <c r="I48" s="8">
        <f t="shared" si="19"/>
        <v>-60220.150992000024</v>
      </c>
    </row>
    <row r="49" spans="2:9" ht="14.25" customHeight="1" x14ac:dyDescent="0.2">
      <c r="B49" s="10" t="s">
        <v>8</v>
      </c>
      <c r="C49" s="1">
        <v>30</v>
      </c>
      <c r="D49" s="8"/>
      <c r="E49" s="8">
        <f t="shared" ref="E49:I49" si="20">-$C49*12*E46</f>
        <v>-1440</v>
      </c>
      <c r="F49" s="8">
        <f t="shared" si="20"/>
        <v>-1440</v>
      </c>
      <c r="G49" s="8">
        <f t="shared" si="20"/>
        <v>-1440</v>
      </c>
      <c r="H49" s="8">
        <f t="shared" si="20"/>
        <v>-1440</v>
      </c>
      <c r="I49" s="8">
        <f t="shared" si="20"/>
        <v>-1440</v>
      </c>
    </row>
    <row r="50" spans="2:9" ht="14.25" customHeight="1" x14ac:dyDescent="0.2">
      <c r="B50" s="11" t="s">
        <v>21</v>
      </c>
      <c r="C50" s="8"/>
      <c r="D50" s="8">
        <v>-50000</v>
      </c>
      <c r="E50" s="8"/>
      <c r="F50" s="8"/>
      <c r="G50" s="8"/>
      <c r="H50" s="8"/>
      <c r="I50" s="8"/>
    </row>
    <row r="51" spans="2:9" ht="14.25" customHeight="1" x14ac:dyDescent="0.2">
      <c r="B51" s="11" t="s">
        <v>22</v>
      </c>
      <c r="C51" s="8"/>
      <c r="D51" s="8"/>
      <c r="E51" s="8">
        <v>-25000</v>
      </c>
      <c r="F51" s="8">
        <v>-15000</v>
      </c>
      <c r="G51" s="8">
        <f t="shared" ref="G51:I51" si="21">F51+5000</f>
        <v>-10000</v>
      </c>
      <c r="H51" s="8">
        <f t="shared" si="21"/>
        <v>-5000</v>
      </c>
      <c r="I51" s="8">
        <f t="shared" si="21"/>
        <v>0</v>
      </c>
    </row>
    <row r="52" spans="2:9" ht="14.25" customHeight="1" x14ac:dyDescent="0.2">
      <c r="B52" s="11" t="s">
        <v>23</v>
      </c>
      <c r="C52" s="8"/>
      <c r="D52" s="8"/>
      <c r="E52" s="8">
        <v>1000</v>
      </c>
      <c r="F52" s="8">
        <v>1000</v>
      </c>
      <c r="G52" s="8">
        <v>1000</v>
      </c>
      <c r="H52" s="8">
        <v>1000</v>
      </c>
      <c r="I52" s="8">
        <v>1000</v>
      </c>
    </row>
    <row r="53" spans="2:9" ht="14.25" customHeight="1" x14ac:dyDescent="0.2">
      <c r="B53" s="14"/>
    </row>
    <row r="54" spans="2:9" ht="14.25" customHeight="1" x14ac:dyDescent="0.2">
      <c r="B54" s="15" t="s">
        <v>24</v>
      </c>
      <c r="C54" s="16"/>
      <c r="D54" s="17">
        <f t="shared" ref="D54:I54" si="22">SUM(D47:D53)</f>
        <v>-50000</v>
      </c>
      <c r="E54" s="17">
        <f t="shared" si="22"/>
        <v>-74580</v>
      </c>
      <c r="F54" s="17">
        <f t="shared" si="22"/>
        <v>-67442</v>
      </c>
      <c r="G54" s="17">
        <f t="shared" si="22"/>
        <v>-65475.720000000016</v>
      </c>
      <c r="H54" s="17">
        <f t="shared" si="22"/>
        <v>-63691.463200000013</v>
      </c>
      <c r="I54" s="17">
        <f t="shared" si="22"/>
        <v>-62100.150992000024</v>
      </c>
    </row>
    <row r="55" spans="2:9" ht="14.25" customHeight="1" x14ac:dyDescent="0.2">
      <c r="B55" s="18" t="s">
        <v>25</v>
      </c>
      <c r="C55" s="19"/>
      <c r="D55" s="20">
        <f t="shared" ref="D55:I55" si="23">-SUMIFS(D8:D44,$B$8:$B$44,"Refacturation temps DSI")</f>
        <v>50000</v>
      </c>
      <c r="E55" s="20">
        <f t="shared" si="23"/>
        <v>74580</v>
      </c>
      <c r="F55" s="20">
        <f t="shared" si="23"/>
        <v>67442</v>
      </c>
      <c r="G55" s="20">
        <f t="shared" si="23"/>
        <v>65475.720000000016</v>
      </c>
      <c r="H55" s="20">
        <f t="shared" si="23"/>
        <v>63691.463200000013</v>
      </c>
      <c r="I55" s="20">
        <f t="shared" si="23"/>
        <v>62100.150992000024</v>
      </c>
    </row>
    <row r="56" spans="2:9" ht="14.25" customHeight="1" x14ac:dyDescent="0.2">
      <c r="B56" s="14"/>
      <c r="D56" s="8">
        <f t="shared" ref="D56:I56" si="24">SUM(D54:D55)</f>
        <v>0</v>
      </c>
      <c r="E56" s="8">
        <f t="shared" si="24"/>
        <v>0</v>
      </c>
      <c r="F56" s="8">
        <f t="shared" si="24"/>
        <v>0</v>
      </c>
      <c r="G56" s="8">
        <f t="shared" si="24"/>
        <v>0</v>
      </c>
      <c r="H56" s="8">
        <f t="shared" si="24"/>
        <v>0</v>
      </c>
      <c r="I56" s="8">
        <f t="shared" si="24"/>
        <v>0</v>
      </c>
    </row>
    <row r="57" spans="2:9" ht="14.25" customHeight="1" x14ac:dyDescent="0.2">
      <c r="B57" s="14"/>
      <c r="D57" s="8"/>
    </row>
    <row r="58" spans="2:9" ht="14.25" customHeight="1" x14ac:dyDescent="0.2">
      <c r="B58" s="1" t="s">
        <v>26</v>
      </c>
      <c r="C58" s="1" t="s">
        <v>27</v>
      </c>
      <c r="D58" s="8">
        <f t="shared" ref="D58:I58" si="25">D56</f>
        <v>0</v>
      </c>
      <c r="E58" s="8">
        <f t="shared" si="25"/>
        <v>0</v>
      </c>
      <c r="F58" s="8">
        <f t="shared" si="25"/>
        <v>0</v>
      </c>
      <c r="G58" s="8">
        <f t="shared" si="25"/>
        <v>0</v>
      </c>
      <c r="H58" s="8">
        <f t="shared" si="25"/>
        <v>0</v>
      </c>
      <c r="I58" s="8">
        <f t="shared" si="25"/>
        <v>0</v>
      </c>
    </row>
    <row r="59" spans="2:9" ht="14.25" customHeight="1" x14ac:dyDescent="0.2">
      <c r="C59" s="1" t="s">
        <v>28</v>
      </c>
      <c r="D59" s="8">
        <f t="shared" ref="D59:I59" si="26">D30</f>
        <v>-40000</v>
      </c>
      <c r="E59" s="8">
        <f t="shared" si="26"/>
        <v>-4466</v>
      </c>
      <c r="F59" s="8">
        <f t="shared" si="26"/>
        <v>-28604.759999999995</v>
      </c>
      <c r="G59" s="8">
        <f t="shared" si="26"/>
        <v>4812.6543999999994</v>
      </c>
      <c r="H59" s="8">
        <f t="shared" si="26"/>
        <v>56768.863928000021</v>
      </c>
      <c r="I59" s="8">
        <f t="shared" si="26"/>
        <v>63218.104813680024</v>
      </c>
    </row>
    <row r="60" spans="2:9" ht="14.25" customHeight="1" x14ac:dyDescent="0.2">
      <c r="C60" s="1" t="s">
        <v>29</v>
      </c>
      <c r="D60" s="8">
        <f t="shared" ref="D60:I60" si="27">D43</f>
        <v>-16500</v>
      </c>
      <c r="E60" s="8">
        <f t="shared" si="27"/>
        <v>11619</v>
      </c>
      <c r="F60" s="8">
        <f t="shared" si="27"/>
        <v>15575.740000000005</v>
      </c>
      <c r="G60" s="8">
        <f t="shared" si="27"/>
        <v>18377.984400000001</v>
      </c>
      <c r="H60" s="8">
        <f t="shared" si="27"/>
        <v>21281.706464000014</v>
      </c>
      <c r="I60" s="8">
        <f t="shared" si="27"/>
        <v>24293.245141840009</v>
      </c>
    </row>
    <row r="61" spans="2:9" ht="14.25" customHeight="1" x14ac:dyDescent="0.2">
      <c r="C61" s="1" t="s">
        <v>30</v>
      </c>
      <c r="D61" s="8">
        <f t="shared" ref="D61:I61" si="28">D18</f>
        <v>-17500</v>
      </c>
      <c r="E61" s="8">
        <f t="shared" si="28"/>
        <v>-3125</v>
      </c>
      <c r="F61" s="8">
        <f t="shared" si="28"/>
        <v>-352.89999999999782</v>
      </c>
      <c r="G61" s="8">
        <f t="shared" si="28"/>
        <v>1186.4260000000008</v>
      </c>
      <c r="H61" s="8">
        <f t="shared" si="28"/>
        <v>2744.0385600000036</v>
      </c>
      <c r="I61" s="8">
        <f t="shared" si="28"/>
        <v>4321.0626836000038</v>
      </c>
    </row>
    <row r="62" spans="2:9" ht="14.25" customHeight="1" x14ac:dyDescent="0.2">
      <c r="B62" s="152" t="s">
        <v>31</v>
      </c>
      <c r="C62" s="153"/>
      <c r="D62" s="21">
        <f t="shared" ref="D62:I62" si="29">SUM(D58:D61)</f>
        <v>-74000</v>
      </c>
      <c r="E62" s="21">
        <f t="shared" si="29"/>
        <v>4028</v>
      </c>
      <c r="F62" s="21">
        <f t="shared" si="29"/>
        <v>-13381.919999999987</v>
      </c>
      <c r="G62" s="21">
        <f t="shared" si="29"/>
        <v>24377.0648</v>
      </c>
      <c r="H62" s="21">
        <f t="shared" si="29"/>
        <v>80794.608952000039</v>
      </c>
      <c r="I62" s="21">
        <f t="shared" si="29"/>
        <v>91832.412639120041</v>
      </c>
    </row>
    <row r="63" spans="2:9" ht="14.25" customHeight="1" x14ac:dyDescent="0.2"/>
    <row r="64" spans="2:9" ht="14.25" customHeight="1" x14ac:dyDescent="0.2">
      <c r="B64" s="152" t="s">
        <v>32</v>
      </c>
      <c r="C64" s="153"/>
      <c r="D64" s="21">
        <f t="shared" ref="D64:I64" si="30">D62*(1+$C$4)^-D6</f>
        <v>-74000</v>
      </c>
      <c r="E64" s="21">
        <f t="shared" si="30"/>
        <v>3661.8181818181815</v>
      </c>
      <c r="F64" s="21">
        <f t="shared" si="30"/>
        <v>-11059.438016528915</v>
      </c>
      <c r="G64" s="21">
        <f t="shared" si="30"/>
        <v>18314.849586776854</v>
      </c>
      <c r="H64" s="21">
        <f t="shared" si="30"/>
        <v>55183.805035175203</v>
      </c>
      <c r="I64" s="21">
        <f t="shared" si="30"/>
        <v>57020.703155596675</v>
      </c>
    </row>
    <row r="65" spans="2:4" ht="14.25" customHeight="1" x14ac:dyDescent="0.2"/>
    <row r="66" spans="2:4" ht="14.25" customHeight="1" x14ac:dyDescent="0.2">
      <c r="B66" s="1" t="s">
        <v>33</v>
      </c>
      <c r="D66" s="2">
        <f>IRR(D64:I64)</f>
        <v>0.12315825808184866</v>
      </c>
    </row>
    <row r="67" spans="2:4" ht="14.25" customHeight="1" x14ac:dyDescent="0.2"/>
    <row r="68" spans="2:4" ht="14.25" customHeight="1" x14ac:dyDescent="0.2"/>
    <row r="69" spans="2:4" ht="14.25" customHeight="1" x14ac:dyDescent="0.2"/>
    <row r="70" spans="2:4" ht="14.25" customHeight="1" x14ac:dyDescent="0.2"/>
    <row r="71" spans="2:4" ht="14.25" customHeight="1" x14ac:dyDescent="0.2"/>
    <row r="72" spans="2:4" ht="14.25" customHeight="1" x14ac:dyDescent="0.2"/>
    <row r="73" spans="2:4" ht="14.25" customHeight="1" x14ac:dyDescent="0.2"/>
    <row r="74" spans="2:4" ht="14.25" customHeight="1" x14ac:dyDescent="0.2"/>
    <row r="75" spans="2:4" ht="14.25" customHeight="1" x14ac:dyDescent="0.2"/>
    <row r="76" spans="2:4" ht="14.25" customHeight="1" x14ac:dyDescent="0.2"/>
    <row r="77" spans="2:4" ht="14.25" customHeight="1" x14ac:dyDescent="0.2"/>
    <row r="78" spans="2:4" ht="14.25" customHeight="1" x14ac:dyDescent="0.2"/>
    <row r="79" spans="2:4" ht="14.25" customHeight="1" x14ac:dyDescent="0.2"/>
    <row r="80" spans="2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B62:C62"/>
    <mergeCell ref="B64:C64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3"/>
  <sheetViews>
    <sheetView workbookViewId="0">
      <pane xSplit="2" ySplit="7" topLeftCell="C62" activePane="bottomRight" state="frozen"/>
      <selection pane="topRight" activeCell="C1" sqref="C1"/>
      <selection pane="bottomLeft" activeCell="A8" sqref="A8"/>
      <selection pane="bottomRight" activeCell="C4" sqref="C4"/>
    </sheetView>
  </sheetViews>
  <sheetFormatPr baseColWidth="10" defaultColWidth="14.5" defaultRowHeight="15" customHeight="1" x14ac:dyDescent="0.2"/>
  <cols>
    <col min="1" max="1" width="2.5" customWidth="1"/>
    <col min="2" max="2" width="44.1640625" customWidth="1"/>
    <col min="3" max="3" width="11.83203125" customWidth="1"/>
    <col min="4" max="4" width="13.5" customWidth="1"/>
    <col min="5" max="10" width="13.6640625" customWidth="1"/>
    <col min="11" max="26" width="10.6640625" customWidth="1"/>
  </cols>
  <sheetData>
    <row r="1" spans="2:10" ht="20.25" customHeight="1" x14ac:dyDescent="0.2">
      <c r="B1" s="22" t="s">
        <v>34</v>
      </c>
    </row>
    <row r="2" spans="2:10" ht="14.25" customHeight="1" x14ac:dyDescent="0.2">
      <c r="B2" s="1" t="s">
        <v>0</v>
      </c>
      <c r="C2" s="2">
        <v>0.03</v>
      </c>
    </row>
    <row r="3" spans="2:10" ht="14.25" customHeight="1" x14ac:dyDescent="0.2">
      <c r="B3" s="1" t="s">
        <v>1</v>
      </c>
      <c r="C3" s="2">
        <v>0.06</v>
      </c>
    </row>
    <row r="4" spans="2:10" ht="14.25" customHeight="1" x14ac:dyDescent="0.2">
      <c r="B4" s="1" t="s">
        <v>2</v>
      </c>
      <c r="C4" s="2">
        <v>0.1</v>
      </c>
    </row>
    <row r="5" spans="2:10" ht="14.25" customHeight="1" x14ac:dyDescent="0.2">
      <c r="B5" s="1" t="s">
        <v>35</v>
      </c>
      <c r="C5" s="23">
        <v>30</v>
      </c>
    </row>
    <row r="6" spans="2:10" ht="3" customHeight="1" x14ac:dyDescent="0.2"/>
    <row r="7" spans="2:10" ht="14.25" customHeight="1" x14ac:dyDescent="0.2">
      <c r="B7" s="24" t="s">
        <v>36</v>
      </c>
      <c r="C7" s="25" t="s">
        <v>37</v>
      </c>
      <c r="D7" s="26">
        <v>0</v>
      </c>
      <c r="E7" s="26">
        <v>1</v>
      </c>
      <c r="F7" s="26">
        <v>2</v>
      </c>
      <c r="G7" s="26">
        <v>3</v>
      </c>
      <c r="H7" s="26">
        <v>4</v>
      </c>
      <c r="I7" s="26">
        <v>5</v>
      </c>
      <c r="J7" s="26" t="s">
        <v>38</v>
      </c>
    </row>
    <row r="8" spans="2:10" ht="14.25" customHeight="1" x14ac:dyDescent="0.2">
      <c r="B8" s="4" t="s">
        <v>18</v>
      </c>
      <c r="C8" s="5"/>
      <c r="D8" s="5"/>
      <c r="E8" s="5"/>
      <c r="F8" s="5"/>
      <c r="G8" s="5"/>
      <c r="H8" s="5"/>
      <c r="I8" s="5"/>
      <c r="J8" s="27"/>
    </row>
    <row r="9" spans="2:10" ht="14.25" customHeight="1" x14ac:dyDescent="0.2">
      <c r="B9" s="1" t="s">
        <v>4</v>
      </c>
      <c r="E9" s="1">
        <v>4</v>
      </c>
      <c r="F9" s="1">
        <f t="shared" ref="F9:I9" si="0">E9</f>
        <v>4</v>
      </c>
      <c r="G9" s="1">
        <f t="shared" si="0"/>
        <v>4</v>
      </c>
      <c r="H9" s="1">
        <f t="shared" si="0"/>
        <v>4</v>
      </c>
      <c r="I9" s="1">
        <f t="shared" si="0"/>
        <v>4</v>
      </c>
      <c r="J9" s="27"/>
    </row>
    <row r="10" spans="2:10" ht="14.25" customHeight="1" x14ac:dyDescent="0.2">
      <c r="B10" s="11" t="s">
        <v>19</v>
      </c>
      <c r="C10" s="8">
        <v>-120</v>
      </c>
      <c r="D10" s="28"/>
      <c r="E10" s="29">
        <f t="shared" ref="E10:I10" si="1">$C10*12</f>
        <v>-1440</v>
      </c>
      <c r="F10" s="29">
        <f t="shared" si="1"/>
        <v>-1440</v>
      </c>
      <c r="G10" s="29">
        <f t="shared" si="1"/>
        <v>-1440</v>
      </c>
      <c r="H10" s="29">
        <f t="shared" si="1"/>
        <v>-1440</v>
      </c>
      <c r="I10" s="29">
        <f t="shared" si="1"/>
        <v>-1440</v>
      </c>
      <c r="J10" s="30">
        <f t="shared" ref="J10:J15" si="2">SUM(D10:I10)</f>
        <v>-7200</v>
      </c>
    </row>
    <row r="11" spans="2:10" ht="14.25" customHeight="1" x14ac:dyDescent="0.2">
      <c r="B11" s="11" t="s">
        <v>20</v>
      </c>
      <c r="C11" s="8">
        <v>45000</v>
      </c>
      <c r="D11" s="28"/>
      <c r="E11" s="29">
        <f t="shared" ref="E11:I11" si="3">-$C11*(1+$C$3)^E$7</f>
        <v>-47700</v>
      </c>
      <c r="F11" s="29">
        <f t="shared" si="3"/>
        <v>-50562.000000000007</v>
      </c>
      <c r="G11" s="29">
        <f t="shared" si="3"/>
        <v>-53595.720000000016</v>
      </c>
      <c r="H11" s="29">
        <f t="shared" si="3"/>
        <v>-56811.463200000013</v>
      </c>
      <c r="I11" s="29">
        <f t="shared" si="3"/>
        <v>-60220.150992000024</v>
      </c>
      <c r="J11" s="30">
        <f t="shared" si="2"/>
        <v>-268889.33419200004</v>
      </c>
    </row>
    <row r="12" spans="2:10" ht="14.25" customHeight="1" x14ac:dyDescent="0.2">
      <c r="B12" s="10" t="s">
        <v>39</v>
      </c>
      <c r="C12" s="31">
        <f>$C$5</f>
        <v>30</v>
      </c>
      <c r="D12" s="28"/>
      <c r="E12" s="29">
        <f t="shared" ref="E12:I12" si="4">-$C12*12*E9</f>
        <v>-1440</v>
      </c>
      <c r="F12" s="29">
        <f t="shared" si="4"/>
        <v>-1440</v>
      </c>
      <c r="G12" s="29">
        <f t="shared" si="4"/>
        <v>-1440</v>
      </c>
      <c r="H12" s="29">
        <f t="shared" si="4"/>
        <v>-1440</v>
      </c>
      <c r="I12" s="29">
        <f t="shared" si="4"/>
        <v>-1440</v>
      </c>
      <c r="J12" s="30">
        <f t="shared" si="2"/>
        <v>-7200</v>
      </c>
    </row>
    <row r="13" spans="2:10" ht="14.25" customHeight="1" x14ac:dyDescent="0.2">
      <c r="B13" s="11" t="s">
        <v>40</v>
      </c>
      <c r="C13" s="8"/>
      <c r="D13" s="29">
        <v>-50000</v>
      </c>
      <c r="E13" s="28"/>
      <c r="F13" s="28"/>
      <c r="G13" s="28"/>
      <c r="H13" s="28"/>
      <c r="I13" s="28"/>
      <c r="J13" s="30">
        <f t="shared" si="2"/>
        <v>-50000</v>
      </c>
    </row>
    <row r="14" spans="2:10" ht="14.25" customHeight="1" x14ac:dyDescent="0.2">
      <c r="B14" s="11" t="s">
        <v>41</v>
      </c>
      <c r="C14" s="8"/>
      <c r="D14" s="28"/>
      <c r="E14" s="29">
        <v>-25000</v>
      </c>
      <c r="F14" s="29">
        <f t="shared" ref="F14:I14" si="5">E14+5000</f>
        <v>-20000</v>
      </c>
      <c r="G14" s="29">
        <f t="shared" si="5"/>
        <v>-15000</v>
      </c>
      <c r="H14" s="29">
        <f t="shared" si="5"/>
        <v>-10000</v>
      </c>
      <c r="I14" s="29">
        <f t="shared" si="5"/>
        <v>-5000</v>
      </c>
      <c r="J14" s="30">
        <f t="shared" si="2"/>
        <v>-75000</v>
      </c>
    </row>
    <row r="15" spans="2:10" ht="14.25" customHeight="1" x14ac:dyDescent="0.2">
      <c r="B15" s="11" t="s">
        <v>23</v>
      </c>
      <c r="C15" s="8"/>
      <c r="D15" s="28"/>
      <c r="E15" s="29">
        <v>1000</v>
      </c>
      <c r="F15" s="29">
        <v>1000</v>
      </c>
      <c r="G15" s="29">
        <v>1000</v>
      </c>
      <c r="H15" s="29">
        <v>1000</v>
      </c>
      <c r="I15" s="29">
        <v>1000</v>
      </c>
      <c r="J15" s="30">
        <f t="shared" si="2"/>
        <v>5000</v>
      </c>
    </row>
    <row r="16" spans="2:10" ht="14.25" customHeight="1" x14ac:dyDescent="0.2">
      <c r="B16" s="14"/>
      <c r="D16" s="32"/>
      <c r="E16" s="32"/>
      <c r="F16" s="32"/>
      <c r="G16" s="32"/>
      <c r="H16" s="32"/>
      <c r="I16" s="32"/>
      <c r="J16" s="27"/>
    </row>
    <row r="17" spans="2:10" ht="14.25" customHeight="1" x14ac:dyDescent="0.2">
      <c r="B17" s="33" t="s">
        <v>24</v>
      </c>
      <c r="C17" s="34"/>
      <c r="D17" s="35">
        <f t="shared" ref="D17:I17" si="6">SUM(D10:D16)</f>
        <v>-50000</v>
      </c>
      <c r="E17" s="35">
        <f t="shared" si="6"/>
        <v>-74580</v>
      </c>
      <c r="F17" s="35">
        <f t="shared" si="6"/>
        <v>-72442</v>
      </c>
      <c r="G17" s="35">
        <f t="shared" si="6"/>
        <v>-70475.720000000016</v>
      </c>
      <c r="H17" s="35">
        <f t="shared" si="6"/>
        <v>-68691.463200000013</v>
      </c>
      <c r="I17" s="36">
        <f t="shared" si="6"/>
        <v>-67100.150992000024</v>
      </c>
      <c r="J17" s="37">
        <f>SUM(D17:I17)</f>
        <v>-403289.33419200004</v>
      </c>
    </row>
    <row r="18" spans="2:10" ht="14.25" customHeight="1" x14ac:dyDescent="0.2">
      <c r="B18" s="18" t="s">
        <v>25</v>
      </c>
      <c r="C18" s="19"/>
      <c r="D18" s="38">
        <f t="shared" ref="D18:I18" si="7">-SUMIFS(D22:D58,$B$22:$B$58,"Refacturation temps DSI")</f>
        <v>50000</v>
      </c>
      <c r="E18" s="38">
        <f t="shared" si="7"/>
        <v>74580</v>
      </c>
      <c r="F18" s="38">
        <f t="shared" si="7"/>
        <v>72442</v>
      </c>
      <c r="G18" s="38">
        <f t="shared" si="7"/>
        <v>70475.720000000016</v>
      </c>
      <c r="H18" s="38">
        <f t="shared" si="7"/>
        <v>68691.463200000013</v>
      </c>
      <c r="I18" s="38">
        <f t="shared" si="7"/>
        <v>67100.150992000024</v>
      </c>
      <c r="J18" s="39"/>
    </row>
    <row r="19" spans="2:10" ht="14.25" customHeight="1" x14ac:dyDescent="0.2">
      <c r="B19" s="19" t="s">
        <v>42</v>
      </c>
      <c r="C19" s="40"/>
      <c r="D19" s="20">
        <f t="shared" ref="D19:I19" si="8">SUM(D17:D18)</f>
        <v>0</v>
      </c>
      <c r="E19" s="20">
        <f t="shared" si="8"/>
        <v>0</v>
      </c>
      <c r="F19" s="20">
        <f t="shared" si="8"/>
        <v>0</v>
      </c>
      <c r="G19" s="20">
        <f t="shared" si="8"/>
        <v>0</v>
      </c>
      <c r="H19" s="20">
        <f t="shared" si="8"/>
        <v>0</v>
      </c>
      <c r="I19" s="20">
        <f t="shared" si="8"/>
        <v>0</v>
      </c>
      <c r="J19" s="20"/>
    </row>
    <row r="20" spans="2:10" ht="8.25" customHeight="1" x14ac:dyDescent="0.2"/>
    <row r="21" spans="2:10" ht="14.25" customHeight="1" x14ac:dyDescent="0.2">
      <c r="B21" s="4" t="s">
        <v>3</v>
      </c>
      <c r="C21" s="5"/>
      <c r="D21" s="5"/>
      <c r="E21" s="5"/>
      <c r="F21" s="5"/>
      <c r="G21" s="5"/>
      <c r="H21" s="5"/>
      <c r="I21" s="5"/>
      <c r="J21" s="5"/>
    </row>
    <row r="22" spans="2:10" ht="14.25" customHeight="1" x14ac:dyDescent="0.2">
      <c r="B22" s="1" t="s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</row>
    <row r="23" spans="2:10" ht="14.25" customHeight="1" x14ac:dyDescent="0.2">
      <c r="B23" s="1" t="s">
        <v>43</v>
      </c>
      <c r="E23" s="2">
        <v>0.1</v>
      </c>
      <c r="F23" s="2">
        <v>0.1</v>
      </c>
      <c r="G23" s="2">
        <v>0.1</v>
      </c>
      <c r="H23" s="2">
        <v>0.1</v>
      </c>
      <c r="I23" s="2">
        <v>0.1</v>
      </c>
      <c r="J23" s="2"/>
    </row>
    <row r="24" spans="2:10" ht="14.25" customHeight="1" x14ac:dyDescent="0.2">
      <c r="B24" s="6" t="s">
        <v>6</v>
      </c>
      <c r="C24" s="7">
        <v>40000</v>
      </c>
      <c r="D24" s="41"/>
      <c r="E24" s="42">
        <f t="shared" ref="E24:I24" si="9">E22*E23*($C24*(1+$C$3)^E$7)</f>
        <v>16960</v>
      </c>
      <c r="F24" s="42">
        <f t="shared" si="9"/>
        <v>17977.600000000002</v>
      </c>
      <c r="G24" s="42">
        <f t="shared" si="9"/>
        <v>19056.256000000005</v>
      </c>
      <c r="H24" s="42">
        <f t="shared" si="9"/>
        <v>20199.631360000007</v>
      </c>
      <c r="I24" s="42">
        <f t="shared" si="9"/>
        <v>21411.60924160001</v>
      </c>
      <c r="J24" s="30">
        <f>SUM(D24:I24)</f>
        <v>95605.096601600031</v>
      </c>
    </row>
    <row r="25" spans="2:10" ht="14.25" customHeight="1" x14ac:dyDescent="0.2">
      <c r="B25" s="9" t="s">
        <v>7</v>
      </c>
      <c r="D25" s="41"/>
      <c r="E25" s="41"/>
      <c r="F25" s="41"/>
      <c r="G25" s="41"/>
      <c r="H25" s="41"/>
      <c r="I25" s="41"/>
      <c r="J25" s="41"/>
    </row>
    <row r="26" spans="2:10" ht="14.25" customHeight="1" x14ac:dyDescent="0.2">
      <c r="B26" s="10" t="s">
        <v>8</v>
      </c>
      <c r="C26" s="31">
        <f>$C$5</f>
        <v>30</v>
      </c>
      <c r="D26" s="43"/>
      <c r="E26" s="42">
        <f t="shared" ref="E26:I26" si="10">-$C26*12*E22</f>
        <v>-1440</v>
      </c>
      <c r="F26" s="42">
        <f t="shared" si="10"/>
        <v>-1440</v>
      </c>
      <c r="G26" s="42">
        <f t="shared" si="10"/>
        <v>-1440</v>
      </c>
      <c r="H26" s="42">
        <f t="shared" si="10"/>
        <v>-1440</v>
      </c>
      <c r="I26" s="42">
        <f t="shared" si="10"/>
        <v>-1440</v>
      </c>
      <c r="J26" s="30">
        <f t="shared" ref="J26:J27" si="11">SUM(D26:I26)</f>
        <v>-7200</v>
      </c>
    </row>
    <row r="27" spans="2:10" ht="14.25" customHeight="1" x14ac:dyDescent="0.2">
      <c r="B27" s="10" t="s">
        <v>9</v>
      </c>
      <c r="C27" s="2">
        <v>0.25</v>
      </c>
      <c r="D27" s="42">
        <f t="shared" ref="D27:I27" si="12">D$17*$C27</f>
        <v>-12500</v>
      </c>
      <c r="E27" s="42">
        <f t="shared" si="12"/>
        <v>-18645</v>
      </c>
      <c r="F27" s="42">
        <f t="shared" si="12"/>
        <v>-18110.5</v>
      </c>
      <c r="G27" s="42">
        <f t="shared" si="12"/>
        <v>-17618.930000000004</v>
      </c>
      <c r="H27" s="42">
        <f t="shared" si="12"/>
        <v>-17172.865800000003</v>
      </c>
      <c r="I27" s="42">
        <f t="shared" si="12"/>
        <v>-16775.037748000006</v>
      </c>
      <c r="J27" s="30">
        <f t="shared" si="11"/>
        <v>-100822.33354800001</v>
      </c>
    </row>
    <row r="28" spans="2:10" ht="14.25" customHeight="1" x14ac:dyDescent="0.2">
      <c r="B28" s="9" t="s">
        <v>10</v>
      </c>
      <c r="C28" s="2"/>
      <c r="D28" s="43"/>
      <c r="E28" s="43"/>
      <c r="F28" s="43"/>
      <c r="G28" s="43"/>
      <c r="H28" s="43"/>
      <c r="I28" s="43"/>
      <c r="J28" s="43"/>
    </row>
    <row r="29" spans="2:10" ht="14.25" customHeight="1" x14ac:dyDescent="0.2">
      <c r="B29" s="1" t="s">
        <v>11</v>
      </c>
      <c r="D29" s="42">
        <v>-5000</v>
      </c>
      <c r="E29" s="42"/>
      <c r="F29" s="42"/>
      <c r="G29" s="42"/>
      <c r="H29" s="42"/>
      <c r="I29" s="42"/>
      <c r="J29" s="30">
        <f t="shared" ref="J29:J32" si="13">SUM(D29:I29)</f>
        <v>-5000</v>
      </c>
    </row>
    <row r="30" spans="2:10" ht="14.25" customHeight="1" x14ac:dyDescent="0.2">
      <c r="B30" s="11" t="s">
        <v>12</v>
      </c>
      <c r="C30" s="8"/>
      <c r="D30" s="43"/>
      <c r="E30" s="42">
        <v>1000</v>
      </c>
      <c r="F30" s="42">
        <v>1000</v>
      </c>
      <c r="G30" s="42">
        <v>1000</v>
      </c>
      <c r="H30" s="42">
        <v>1000</v>
      </c>
      <c r="I30" s="42">
        <v>1000</v>
      </c>
      <c r="J30" s="30">
        <f t="shared" si="13"/>
        <v>5000</v>
      </c>
    </row>
    <row r="31" spans="2:10" ht="14.25" customHeight="1" x14ac:dyDescent="0.2">
      <c r="B31" s="1" t="s">
        <v>13</v>
      </c>
      <c r="D31" s="43"/>
      <c r="E31" s="42">
        <v>-1000</v>
      </c>
      <c r="F31" s="42">
        <f t="shared" ref="F31:I31" si="14">E31*(1+$C$2)</f>
        <v>-1030</v>
      </c>
      <c r="G31" s="42">
        <f t="shared" si="14"/>
        <v>-1060.9000000000001</v>
      </c>
      <c r="H31" s="42">
        <f t="shared" si="14"/>
        <v>-1092.7270000000001</v>
      </c>
      <c r="I31" s="42">
        <f t="shared" si="14"/>
        <v>-1125.50881</v>
      </c>
      <c r="J31" s="30">
        <f t="shared" si="13"/>
        <v>-5309.1358100000007</v>
      </c>
    </row>
    <row r="32" spans="2:10" ht="14.25" customHeight="1" x14ac:dyDescent="0.2">
      <c r="B32" s="33" t="str">
        <f>"TOTAL "&amp;B21</f>
        <v>TOTAL Equipe Comptable</v>
      </c>
      <c r="C32" s="34"/>
      <c r="D32" s="35">
        <f t="shared" ref="D32:I32" si="15">SUM(D24:D31)</f>
        <v>-17500</v>
      </c>
      <c r="E32" s="35">
        <f t="shared" si="15"/>
        <v>-3125</v>
      </c>
      <c r="F32" s="35">
        <f t="shared" si="15"/>
        <v>-1602.8999999999978</v>
      </c>
      <c r="G32" s="35">
        <f t="shared" si="15"/>
        <v>-63.57399999999916</v>
      </c>
      <c r="H32" s="35">
        <f t="shared" si="15"/>
        <v>1494.0385600000034</v>
      </c>
      <c r="I32" s="36">
        <f t="shared" si="15"/>
        <v>3071.0626836000038</v>
      </c>
      <c r="J32" s="30">
        <f t="shared" si="13"/>
        <v>-17726.372756399989</v>
      </c>
    </row>
    <row r="33" spans="2:10" ht="14.25" customHeight="1" x14ac:dyDescent="0.2">
      <c r="B33" s="6"/>
    </row>
    <row r="34" spans="2:10" ht="14.25" customHeight="1" x14ac:dyDescent="0.2">
      <c r="B34" s="4" t="s">
        <v>14</v>
      </c>
      <c r="C34" s="5"/>
      <c r="D34" s="5"/>
      <c r="E34" s="5"/>
      <c r="F34" s="5"/>
      <c r="G34" s="5"/>
      <c r="H34" s="5"/>
      <c r="I34" s="5"/>
      <c r="J34" s="5"/>
    </row>
    <row r="35" spans="2:10" ht="14.25" customHeight="1" x14ac:dyDescent="0.2">
      <c r="B35" s="1" t="s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</row>
    <row r="36" spans="2:10" ht="14.25" customHeight="1" x14ac:dyDescent="0.2">
      <c r="B36" s="1" t="str">
        <f>B23</f>
        <v>Temps économisé</v>
      </c>
      <c r="E36" s="2">
        <v>0.15</v>
      </c>
      <c r="F36" s="2">
        <v>0.15</v>
      </c>
      <c r="G36" s="2">
        <v>0.15</v>
      </c>
      <c r="H36" s="2">
        <v>0.3</v>
      </c>
      <c r="I36" s="2">
        <v>0.3</v>
      </c>
      <c r="J36" s="2"/>
    </row>
    <row r="37" spans="2:10" ht="14.25" customHeight="1" x14ac:dyDescent="0.2">
      <c r="B37" s="6" t="s">
        <v>6</v>
      </c>
      <c r="C37" s="7">
        <v>32000</v>
      </c>
      <c r="D37" s="41"/>
      <c r="E37" s="42">
        <f t="shared" ref="E37:I37" si="16">E35*E36*($C37*(1+$C$3)^E$7)</f>
        <v>40704</v>
      </c>
      <c r="F37" s="42">
        <f t="shared" si="16"/>
        <v>43146.240000000005</v>
      </c>
      <c r="G37" s="42">
        <f t="shared" si="16"/>
        <v>45735.014400000007</v>
      </c>
      <c r="H37" s="42">
        <f t="shared" si="16"/>
        <v>96958.230528000029</v>
      </c>
      <c r="I37" s="42">
        <f t="shared" si="16"/>
        <v>102775.72435968003</v>
      </c>
      <c r="J37" s="30">
        <f>SUM(D37:I37)</f>
        <v>329319.20928768005</v>
      </c>
    </row>
    <row r="38" spans="2:10" ht="14.25" customHeight="1" x14ac:dyDescent="0.2">
      <c r="B38" s="9" t="s">
        <v>7</v>
      </c>
      <c r="D38" s="41"/>
      <c r="E38" s="41"/>
      <c r="F38" s="41"/>
      <c r="G38" s="41"/>
      <c r="H38" s="41"/>
      <c r="I38" s="41"/>
      <c r="J38" s="41"/>
    </row>
    <row r="39" spans="2:10" ht="14.25" customHeight="1" x14ac:dyDescent="0.2">
      <c r="B39" s="10" t="s">
        <v>8</v>
      </c>
      <c r="C39" s="31">
        <f>$C$5</f>
        <v>30</v>
      </c>
      <c r="D39" s="43"/>
      <c r="E39" s="8">
        <f t="shared" ref="E39:I39" si="17">-$C39*12*E35</f>
        <v>-2880</v>
      </c>
      <c r="F39" s="8">
        <f t="shared" si="17"/>
        <v>-2880</v>
      </c>
      <c r="G39" s="8">
        <f t="shared" si="17"/>
        <v>-2880</v>
      </c>
      <c r="H39" s="8">
        <f t="shared" si="17"/>
        <v>-2880</v>
      </c>
      <c r="I39" s="8">
        <f t="shared" si="17"/>
        <v>-2880</v>
      </c>
      <c r="J39" s="30">
        <f t="shared" ref="J39:J40" si="18">SUM(D39:I39)</f>
        <v>-14400</v>
      </c>
    </row>
    <row r="40" spans="2:10" ht="14.25" customHeight="1" x14ac:dyDescent="0.2">
      <c r="B40" s="10" t="s">
        <v>9</v>
      </c>
      <c r="C40" s="2">
        <v>0.5</v>
      </c>
      <c r="D40" s="42">
        <f t="shared" ref="D40:I40" si="19">D$17*$C40</f>
        <v>-25000</v>
      </c>
      <c r="E40" s="42">
        <f t="shared" si="19"/>
        <v>-37290</v>
      </c>
      <c r="F40" s="42">
        <f t="shared" si="19"/>
        <v>-36221</v>
      </c>
      <c r="G40" s="42">
        <f t="shared" si="19"/>
        <v>-35237.860000000008</v>
      </c>
      <c r="H40" s="42">
        <f t="shared" si="19"/>
        <v>-34345.731600000006</v>
      </c>
      <c r="I40" s="42">
        <f t="shared" si="19"/>
        <v>-33550.075496000012</v>
      </c>
      <c r="J40" s="30">
        <f t="shared" si="18"/>
        <v>-201644.66709600002</v>
      </c>
    </row>
    <row r="41" spans="2:10" ht="14.25" customHeight="1" x14ac:dyDescent="0.2">
      <c r="B41" s="9" t="s">
        <v>10</v>
      </c>
      <c r="C41" s="2"/>
      <c r="D41" s="43"/>
      <c r="E41" s="43"/>
      <c r="F41" s="43"/>
      <c r="G41" s="43"/>
      <c r="H41" s="43"/>
      <c r="I41" s="43"/>
      <c r="J41" s="43"/>
    </row>
    <row r="42" spans="2:10" ht="14.25" customHeight="1" x14ac:dyDescent="0.2">
      <c r="B42" s="1" t="s">
        <v>11</v>
      </c>
      <c r="D42" s="42">
        <v>-15000</v>
      </c>
      <c r="E42" s="43"/>
      <c r="F42" s="42">
        <v>-30000</v>
      </c>
      <c r="G42" s="43"/>
      <c r="H42" s="43"/>
      <c r="I42" s="43"/>
      <c r="J42" s="30">
        <f t="shared" ref="J42:J44" si="20">SUM(D42:I42)</f>
        <v>-45000</v>
      </c>
    </row>
    <row r="43" spans="2:10" ht="14.25" customHeight="1" x14ac:dyDescent="0.2">
      <c r="B43" s="1" t="s">
        <v>13</v>
      </c>
      <c r="D43" s="43"/>
      <c r="E43" s="42">
        <v>-5000</v>
      </c>
      <c r="F43" s="42">
        <f t="shared" ref="F43:I43" si="21">E43*(1+$C$2)</f>
        <v>-5150</v>
      </c>
      <c r="G43" s="42">
        <f t="shared" si="21"/>
        <v>-5304.5</v>
      </c>
      <c r="H43" s="42">
        <f t="shared" si="21"/>
        <v>-5463.6350000000002</v>
      </c>
      <c r="I43" s="42">
        <f t="shared" si="21"/>
        <v>-5627.5440500000004</v>
      </c>
      <c r="J43" s="30">
        <f t="shared" si="20"/>
        <v>-26545.679050000002</v>
      </c>
    </row>
    <row r="44" spans="2:10" ht="14.25" customHeight="1" x14ac:dyDescent="0.2">
      <c r="B44" s="33" t="str">
        <f>"TOTAL "&amp;B34</f>
        <v>TOTAL Equipe Production / Logistique</v>
      </c>
      <c r="C44" s="34"/>
      <c r="D44" s="35">
        <f t="shared" ref="D44:I44" si="22">SUM(D37:D43)</f>
        <v>-40000</v>
      </c>
      <c r="E44" s="35">
        <f t="shared" si="22"/>
        <v>-4466</v>
      </c>
      <c r="F44" s="35">
        <f t="shared" si="22"/>
        <v>-31104.759999999995</v>
      </c>
      <c r="G44" s="35">
        <f t="shared" si="22"/>
        <v>2312.6543999999994</v>
      </c>
      <c r="H44" s="35">
        <f t="shared" si="22"/>
        <v>54268.863928000021</v>
      </c>
      <c r="I44" s="36">
        <f t="shared" si="22"/>
        <v>60718.104813680024</v>
      </c>
      <c r="J44" s="30">
        <f t="shared" si="20"/>
        <v>41728.863141680049</v>
      </c>
    </row>
    <row r="45" spans="2:10" ht="14.25" customHeight="1" x14ac:dyDescent="0.2">
      <c r="B45" s="6"/>
    </row>
    <row r="46" spans="2:10" ht="14.25" customHeight="1" x14ac:dyDescent="0.2">
      <c r="B46" s="4" t="s">
        <v>15</v>
      </c>
      <c r="C46" s="5"/>
      <c r="D46" s="5"/>
      <c r="E46" s="5"/>
      <c r="F46" s="5"/>
      <c r="G46" s="5"/>
      <c r="H46" s="5"/>
      <c r="I46" s="5"/>
      <c r="J46" s="5"/>
    </row>
    <row r="47" spans="2:10" ht="14.25" customHeight="1" x14ac:dyDescent="0.2">
      <c r="B47" s="1" t="s">
        <v>4</v>
      </c>
      <c r="E47" s="1">
        <v>4</v>
      </c>
      <c r="F47" s="1">
        <f t="shared" ref="F47:I47" si="23">E47</f>
        <v>4</v>
      </c>
      <c r="G47" s="1">
        <f t="shared" si="23"/>
        <v>4</v>
      </c>
      <c r="H47" s="1">
        <f t="shared" si="23"/>
        <v>4</v>
      </c>
      <c r="I47" s="1">
        <f t="shared" si="23"/>
        <v>4</v>
      </c>
    </row>
    <row r="48" spans="2:10" ht="14.25" customHeight="1" x14ac:dyDescent="0.2">
      <c r="B48" s="1" t="str">
        <f>B23</f>
        <v>Temps économisé</v>
      </c>
      <c r="E48" s="2">
        <v>0.3</v>
      </c>
      <c r="F48" s="2">
        <v>0.3</v>
      </c>
      <c r="G48" s="2">
        <v>0.3</v>
      </c>
      <c r="H48" s="2">
        <v>0.3</v>
      </c>
      <c r="I48" s="2">
        <v>0.3</v>
      </c>
      <c r="J48" s="2"/>
    </row>
    <row r="49" spans="2:11" ht="14.25" customHeight="1" x14ac:dyDescent="0.2">
      <c r="B49" s="6" t="s">
        <v>6</v>
      </c>
      <c r="C49" s="7">
        <v>32000</v>
      </c>
      <c r="D49" s="44"/>
      <c r="E49" s="42">
        <f t="shared" ref="E49:I49" si="24">E47*E48*($C49*(1+$C$3)^E$7)</f>
        <v>40704</v>
      </c>
      <c r="F49" s="42">
        <f t="shared" si="24"/>
        <v>43146.240000000005</v>
      </c>
      <c r="G49" s="42">
        <f t="shared" si="24"/>
        <v>45735.014400000007</v>
      </c>
      <c r="H49" s="42">
        <f t="shared" si="24"/>
        <v>48479.115264000015</v>
      </c>
      <c r="I49" s="42">
        <f t="shared" si="24"/>
        <v>51387.862179840013</v>
      </c>
      <c r="J49" s="30">
        <f>SUM(D49:I49)</f>
        <v>229452.23184384004</v>
      </c>
    </row>
    <row r="50" spans="2:11" ht="14.25" customHeight="1" x14ac:dyDescent="0.2">
      <c r="B50" s="9" t="s">
        <v>7</v>
      </c>
      <c r="D50" s="41"/>
      <c r="E50" s="41"/>
      <c r="F50" s="41"/>
      <c r="G50" s="41"/>
      <c r="H50" s="41"/>
      <c r="I50" s="41"/>
      <c r="J50" s="41"/>
    </row>
    <row r="51" spans="2:11" ht="14.25" customHeight="1" x14ac:dyDescent="0.2">
      <c r="B51" s="10" t="s">
        <v>8</v>
      </c>
      <c r="C51" s="31">
        <f>$C$5</f>
        <v>30</v>
      </c>
      <c r="D51" s="42"/>
      <c r="E51" s="42">
        <f t="shared" ref="E51:I51" si="25">-$C51*12*E47</f>
        <v>-1440</v>
      </c>
      <c r="F51" s="42">
        <f t="shared" si="25"/>
        <v>-1440</v>
      </c>
      <c r="G51" s="42">
        <f t="shared" si="25"/>
        <v>-1440</v>
      </c>
      <c r="H51" s="42">
        <f t="shared" si="25"/>
        <v>-1440</v>
      </c>
      <c r="I51" s="42">
        <f t="shared" si="25"/>
        <v>-1440</v>
      </c>
      <c r="J51" s="30">
        <f t="shared" ref="J51:J52" si="26">SUM(D51:I51)</f>
        <v>-7200</v>
      </c>
    </row>
    <row r="52" spans="2:11" ht="14.25" customHeight="1" x14ac:dyDescent="0.2">
      <c r="B52" s="10" t="s">
        <v>9</v>
      </c>
      <c r="C52" s="2">
        <v>0.25</v>
      </c>
      <c r="D52" s="42">
        <f t="shared" ref="D52:I52" si="27">D$17*$C52</f>
        <v>-12500</v>
      </c>
      <c r="E52" s="42">
        <f t="shared" si="27"/>
        <v>-18645</v>
      </c>
      <c r="F52" s="42">
        <f t="shared" si="27"/>
        <v>-18110.5</v>
      </c>
      <c r="G52" s="42">
        <f t="shared" si="27"/>
        <v>-17618.930000000004</v>
      </c>
      <c r="H52" s="42">
        <f t="shared" si="27"/>
        <v>-17172.865800000003</v>
      </c>
      <c r="I52" s="42">
        <f t="shared" si="27"/>
        <v>-16775.037748000006</v>
      </c>
      <c r="J52" s="30">
        <f t="shared" si="26"/>
        <v>-100822.33354800001</v>
      </c>
    </row>
    <row r="53" spans="2:11" ht="14.25" customHeight="1" x14ac:dyDescent="0.2">
      <c r="B53" s="9" t="s">
        <v>10</v>
      </c>
      <c r="C53" s="2"/>
      <c r="D53" s="42"/>
      <c r="E53" s="42"/>
      <c r="F53" s="42"/>
      <c r="G53" s="42"/>
      <c r="H53" s="42"/>
      <c r="I53" s="42"/>
      <c r="J53" s="43"/>
    </row>
    <row r="54" spans="2:11" ht="14.25" customHeight="1" x14ac:dyDescent="0.2">
      <c r="B54" s="1" t="s">
        <v>44</v>
      </c>
      <c r="D54" s="42">
        <v>-4000</v>
      </c>
      <c r="E54" s="42"/>
      <c r="F54" s="42"/>
      <c r="G54" s="42"/>
      <c r="H54" s="42"/>
      <c r="I54" s="42"/>
      <c r="J54" s="30">
        <f t="shared" ref="J54:J57" si="28">SUM(D54:I54)</f>
        <v>-4000</v>
      </c>
    </row>
    <row r="55" spans="2:11" ht="14.25" customHeight="1" x14ac:dyDescent="0.2">
      <c r="B55" s="11" t="s">
        <v>16</v>
      </c>
      <c r="D55" s="42"/>
      <c r="E55" s="42">
        <v>-5000</v>
      </c>
      <c r="F55" s="42">
        <f t="shared" ref="F55:I55" si="29">E55*(1+$C$2)</f>
        <v>-5150</v>
      </c>
      <c r="G55" s="42">
        <f t="shared" si="29"/>
        <v>-5304.5</v>
      </c>
      <c r="H55" s="42">
        <f t="shared" si="29"/>
        <v>-5463.6350000000002</v>
      </c>
      <c r="I55" s="42">
        <f t="shared" si="29"/>
        <v>-5627.5440500000004</v>
      </c>
      <c r="J55" s="30">
        <f t="shared" si="28"/>
        <v>-26545.679050000002</v>
      </c>
    </row>
    <row r="56" spans="2:11" ht="14.25" customHeight="1" x14ac:dyDescent="0.2">
      <c r="B56" s="11" t="s">
        <v>17</v>
      </c>
      <c r="D56" s="44"/>
      <c r="E56" s="42">
        <v>-4000</v>
      </c>
      <c r="F56" s="42">
        <f t="shared" ref="F56:I56" si="30">E56*(1+$C$2)</f>
        <v>-4120</v>
      </c>
      <c r="G56" s="42">
        <f t="shared" si="30"/>
        <v>-4243.6000000000004</v>
      </c>
      <c r="H56" s="42">
        <f t="shared" si="30"/>
        <v>-4370.9080000000004</v>
      </c>
      <c r="I56" s="42">
        <f t="shared" si="30"/>
        <v>-4502.0352400000002</v>
      </c>
      <c r="J56" s="30">
        <f t="shared" si="28"/>
        <v>-21236.543240000003</v>
      </c>
    </row>
    <row r="57" spans="2:11" ht="14.25" customHeight="1" x14ac:dyDescent="0.2">
      <c r="B57" s="33" t="str">
        <f>"TOTAL "&amp;B46</f>
        <v>TOTAL Equipe Ventes</v>
      </c>
      <c r="C57" s="34"/>
      <c r="D57" s="35">
        <f t="shared" ref="D57:I57" si="31">SUM(D49:D56)</f>
        <v>-16500</v>
      </c>
      <c r="E57" s="35">
        <f t="shared" si="31"/>
        <v>11619</v>
      </c>
      <c r="F57" s="35">
        <f t="shared" si="31"/>
        <v>14325.740000000005</v>
      </c>
      <c r="G57" s="35">
        <f t="shared" si="31"/>
        <v>17127.984400000001</v>
      </c>
      <c r="H57" s="35">
        <f t="shared" si="31"/>
        <v>20031.706464000014</v>
      </c>
      <c r="I57" s="36">
        <f t="shared" si="31"/>
        <v>23043.245141840009</v>
      </c>
      <c r="J57" s="30">
        <f t="shared" si="28"/>
        <v>69647.67600584004</v>
      </c>
    </row>
    <row r="58" spans="2:11" ht="14.25" customHeight="1" x14ac:dyDescent="0.2"/>
    <row r="59" spans="2:11" ht="14.25" customHeight="1" x14ac:dyDescent="0.2">
      <c r="B59" s="24"/>
      <c r="C59" s="25"/>
      <c r="D59" s="26">
        <f t="shared" ref="D59:J59" si="32">D7</f>
        <v>0</v>
      </c>
      <c r="E59" s="26">
        <f t="shared" si="32"/>
        <v>1</v>
      </c>
      <c r="F59" s="26">
        <f t="shared" si="32"/>
        <v>2</v>
      </c>
      <c r="G59" s="26">
        <f t="shared" si="32"/>
        <v>3</v>
      </c>
      <c r="H59" s="26">
        <f t="shared" si="32"/>
        <v>4</v>
      </c>
      <c r="I59" s="26">
        <f t="shared" si="32"/>
        <v>5</v>
      </c>
      <c r="J59" s="26" t="str">
        <f t="shared" si="32"/>
        <v>TOTAL</v>
      </c>
      <c r="K59" s="26" t="s">
        <v>5</v>
      </c>
    </row>
    <row r="60" spans="2:11" ht="14.25" customHeight="1" x14ac:dyDescent="0.2">
      <c r="B60" s="154" t="s">
        <v>45</v>
      </c>
      <c r="C60" s="1" t="s">
        <v>27</v>
      </c>
      <c r="D60" s="8">
        <f t="shared" ref="D60:I60" si="33">D19</f>
        <v>0</v>
      </c>
      <c r="E60" s="8">
        <f t="shared" si="33"/>
        <v>0</v>
      </c>
      <c r="F60" s="8">
        <f t="shared" si="33"/>
        <v>0</v>
      </c>
      <c r="G60" s="8">
        <f t="shared" si="33"/>
        <v>0</v>
      </c>
      <c r="H60" s="8">
        <f t="shared" si="33"/>
        <v>0</v>
      </c>
      <c r="I60" s="8">
        <f t="shared" si="33"/>
        <v>0</v>
      </c>
      <c r="J60" s="30">
        <f t="shared" ref="J60:J64" si="34">SUM(D60:I60)</f>
        <v>0</v>
      </c>
      <c r="K60" s="45"/>
    </row>
    <row r="61" spans="2:11" ht="14.25" customHeight="1" x14ac:dyDescent="0.2">
      <c r="B61" s="153"/>
      <c r="C61" s="1" t="s">
        <v>28</v>
      </c>
      <c r="D61" s="46">
        <f t="shared" ref="D61:I61" si="35">D44</f>
        <v>-40000</v>
      </c>
      <c r="E61" s="46">
        <f t="shared" si="35"/>
        <v>-4466</v>
      </c>
      <c r="F61" s="46">
        <f t="shared" si="35"/>
        <v>-31104.759999999995</v>
      </c>
      <c r="G61" s="46">
        <f t="shared" si="35"/>
        <v>2312.6543999999994</v>
      </c>
      <c r="H61" s="46">
        <f t="shared" si="35"/>
        <v>54268.863928000021</v>
      </c>
      <c r="I61" s="46">
        <f t="shared" si="35"/>
        <v>60718.104813680024</v>
      </c>
      <c r="J61" s="30">
        <f t="shared" si="34"/>
        <v>41728.863141680049</v>
      </c>
      <c r="K61" s="45">
        <f t="shared" ref="K61:K64" si="36">SUM(E61:I61)/-D61</f>
        <v>2.0432215785420014</v>
      </c>
    </row>
    <row r="62" spans="2:11" ht="14.25" customHeight="1" x14ac:dyDescent="0.2">
      <c r="B62" s="153"/>
      <c r="C62" s="1" t="s">
        <v>29</v>
      </c>
      <c r="D62" s="46">
        <f t="shared" ref="D62:I62" si="37">D57</f>
        <v>-16500</v>
      </c>
      <c r="E62" s="46">
        <f t="shared" si="37"/>
        <v>11619</v>
      </c>
      <c r="F62" s="46">
        <f t="shared" si="37"/>
        <v>14325.740000000005</v>
      </c>
      <c r="G62" s="46">
        <f t="shared" si="37"/>
        <v>17127.984400000001</v>
      </c>
      <c r="H62" s="46">
        <f t="shared" si="37"/>
        <v>20031.706464000014</v>
      </c>
      <c r="I62" s="46">
        <f t="shared" si="37"/>
        <v>23043.245141840009</v>
      </c>
      <c r="J62" s="30">
        <f t="shared" si="34"/>
        <v>69647.67600584004</v>
      </c>
      <c r="K62" s="45">
        <f t="shared" si="36"/>
        <v>5.2210712730812148</v>
      </c>
    </row>
    <row r="63" spans="2:11" ht="14.25" customHeight="1" x14ac:dyDescent="0.2">
      <c r="B63" s="153"/>
      <c r="C63" s="1" t="s">
        <v>30</v>
      </c>
      <c r="D63" s="46">
        <f t="shared" ref="D63:I63" si="38">D32</f>
        <v>-17500</v>
      </c>
      <c r="E63" s="46">
        <f t="shared" si="38"/>
        <v>-3125</v>
      </c>
      <c r="F63" s="46">
        <f t="shared" si="38"/>
        <v>-1602.8999999999978</v>
      </c>
      <c r="G63" s="46">
        <f t="shared" si="38"/>
        <v>-63.57399999999916</v>
      </c>
      <c r="H63" s="46">
        <f t="shared" si="38"/>
        <v>1494.0385600000034</v>
      </c>
      <c r="I63" s="46">
        <f t="shared" si="38"/>
        <v>3071.0626836000038</v>
      </c>
      <c r="J63" s="30">
        <f t="shared" si="34"/>
        <v>-17726.372756399989</v>
      </c>
      <c r="K63" s="45">
        <f t="shared" si="36"/>
        <v>-1.2935586079999381E-2</v>
      </c>
    </row>
    <row r="64" spans="2:11" ht="14.25" customHeight="1" x14ac:dyDescent="0.2">
      <c r="B64" s="155" t="s">
        <v>31</v>
      </c>
      <c r="C64" s="153"/>
      <c r="D64" s="47">
        <f t="shared" ref="D64:I64" si="39">SUM(D60:D63)</f>
        <v>-74000</v>
      </c>
      <c r="E64" s="47">
        <f t="shared" si="39"/>
        <v>4028</v>
      </c>
      <c r="F64" s="47">
        <f t="shared" si="39"/>
        <v>-18381.919999999987</v>
      </c>
      <c r="G64" s="47">
        <f t="shared" si="39"/>
        <v>19377.0648</v>
      </c>
      <c r="H64" s="47">
        <f t="shared" si="39"/>
        <v>75794.608952000039</v>
      </c>
      <c r="I64" s="47">
        <f t="shared" si="39"/>
        <v>86832.412639120041</v>
      </c>
      <c r="J64" s="48">
        <f t="shared" si="34"/>
        <v>93650.166391120089</v>
      </c>
      <c r="K64" s="45">
        <f t="shared" si="36"/>
        <v>2.2655427890691904</v>
      </c>
    </row>
    <row r="65" spans="2:10" ht="14.25" customHeight="1" x14ac:dyDescent="0.2">
      <c r="B65" s="19" t="s">
        <v>46</v>
      </c>
      <c r="C65" s="19"/>
      <c r="D65" s="49"/>
      <c r="E65" s="49">
        <f t="shared" ref="E65:I65" si="40">SUM($E64:E64)</f>
        <v>4028</v>
      </c>
      <c r="F65" s="49">
        <f t="shared" si="40"/>
        <v>-14353.919999999987</v>
      </c>
      <c r="G65" s="49">
        <f t="shared" si="40"/>
        <v>5023.1448000000128</v>
      </c>
      <c r="H65" s="49">
        <f t="shared" si="40"/>
        <v>80817.753752000048</v>
      </c>
      <c r="I65" s="49">
        <f t="shared" si="40"/>
        <v>167650.16639112009</v>
      </c>
      <c r="J65" s="49"/>
    </row>
    <row r="66" spans="2:10" ht="14.25" customHeight="1" x14ac:dyDescent="0.2"/>
    <row r="67" spans="2:10" ht="14.25" customHeight="1" x14ac:dyDescent="0.2">
      <c r="B67" s="155" t="s">
        <v>32</v>
      </c>
      <c r="C67" s="153"/>
      <c r="D67" s="48">
        <f t="shared" ref="D67:I67" si="41">D64*(1+$C$4)^-D7</f>
        <v>-74000</v>
      </c>
      <c r="E67" s="48">
        <f t="shared" si="41"/>
        <v>3661.8181818181815</v>
      </c>
      <c r="F67" s="48">
        <f t="shared" si="41"/>
        <v>-15191.669421487592</v>
      </c>
      <c r="G67" s="48">
        <f t="shared" si="41"/>
        <v>14558.275582268967</v>
      </c>
      <c r="H67" s="48">
        <f t="shared" si="41"/>
        <v>51768.737758349853</v>
      </c>
      <c r="I67" s="48">
        <f t="shared" si="41"/>
        <v>53916.096540300903</v>
      </c>
      <c r="J67" s="48">
        <f>SUM(D67:I67)</f>
        <v>34713.258641250308</v>
      </c>
    </row>
    <row r="68" spans="2:10" ht="14.25" customHeight="1" x14ac:dyDescent="0.2">
      <c r="B68" s="19" t="s">
        <v>46</v>
      </c>
      <c r="C68" s="19"/>
      <c r="D68" s="49"/>
      <c r="E68" s="49">
        <f t="shared" ref="E68:I68" si="42">SUM($E67:E67)</f>
        <v>3661.8181818181815</v>
      </c>
      <c r="F68" s="49">
        <f t="shared" si="42"/>
        <v>-11529.85123966941</v>
      </c>
      <c r="G68" s="49">
        <f t="shared" si="42"/>
        <v>3028.4243425995573</v>
      </c>
      <c r="H68" s="49">
        <f t="shared" si="42"/>
        <v>54797.162100949412</v>
      </c>
      <c r="I68" s="49">
        <f t="shared" si="42"/>
        <v>108713.25864125032</v>
      </c>
      <c r="J68" s="49"/>
    </row>
    <row r="69" spans="2:10" ht="14.25" customHeight="1" x14ac:dyDescent="0.2">
      <c r="B69" s="1" t="s">
        <v>47</v>
      </c>
    </row>
    <row r="70" spans="2:10" ht="14.25" customHeight="1" x14ac:dyDescent="0.2">
      <c r="B70" s="1" t="s">
        <v>48</v>
      </c>
      <c r="D70" s="50">
        <f>IRR(D64:I64)</f>
        <v>0.19731871214996399</v>
      </c>
    </row>
    <row r="71" spans="2:10" ht="14.25" customHeight="1" x14ac:dyDescent="0.2">
      <c r="B71" s="1" t="s">
        <v>49</v>
      </c>
      <c r="D71" s="45">
        <f>J67</f>
        <v>34713.258641250308</v>
      </c>
    </row>
    <row r="72" spans="2:10" ht="14.25" customHeight="1" x14ac:dyDescent="0.2">
      <c r="B72" s="1" t="s">
        <v>50</v>
      </c>
      <c r="D72" s="45">
        <f>SUM(E67:I67)/-D67</f>
        <v>1.4690980897466259</v>
      </c>
    </row>
    <row r="73" spans="2:10" ht="14.25" customHeight="1" x14ac:dyDescent="0.2"/>
    <row r="74" spans="2:10" ht="14.25" customHeight="1" x14ac:dyDescent="0.2"/>
    <row r="75" spans="2:10" ht="14.25" customHeight="1" x14ac:dyDescent="0.2"/>
    <row r="76" spans="2:10" ht="14.25" customHeight="1" x14ac:dyDescent="0.2"/>
    <row r="77" spans="2:10" ht="14.25" customHeight="1" x14ac:dyDescent="0.2"/>
    <row r="78" spans="2:10" ht="14.25" customHeight="1" x14ac:dyDescent="0.2"/>
    <row r="79" spans="2:10" ht="14.25" customHeight="1" x14ac:dyDescent="0.2"/>
    <row r="80" spans="2:1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mergeCells count="3">
    <mergeCell ref="B60:B63"/>
    <mergeCell ref="B64:C64"/>
    <mergeCell ref="B67:C6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2"/>
  <sheetViews>
    <sheetView tabSelected="1"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B57" sqref="B57"/>
    </sheetView>
  </sheetViews>
  <sheetFormatPr baseColWidth="10" defaultColWidth="14.5" defaultRowHeight="15" customHeight="1" outlineLevelRow="1" x14ac:dyDescent="0.2"/>
  <cols>
    <col min="1" max="1" width="4.5" customWidth="1"/>
    <col min="2" max="2" width="41.83203125" customWidth="1"/>
    <col min="3" max="3" width="11.5" customWidth="1"/>
    <col min="4" max="4" width="10.6640625" customWidth="1"/>
    <col min="5" max="5" width="13.5" customWidth="1"/>
    <col min="6" max="8" width="12.5" customWidth="1"/>
    <col min="9" max="26" width="10.6640625" customWidth="1"/>
  </cols>
  <sheetData>
    <row r="1" spans="1:10" ht="14.25" customHeight="1" x14ac:dyDescent="0.2">
      <c r="H1" s="3"/>
    </row>
    <row r="2" spans="1:10" ht="14.25" customHeight="1" x14ac:dyDescent="0.2">
      <c r="B2" s="51" t="s">
        <v>51</v>
      </c>
      <c r="C2" s="52" t="s">
        <v>37</v>
      </c>
      <c r="D2" s="53">
        <v>0</v>
      </c>
      <c r="E2" s="54">
        <v>1</v>
      </c>
      <c r="F2" s="54">
        <v>2</v>
      </c>
      <c r="G2" s="54">
        <v>3</v>
      </c>
      <c r="H2" s="55" t="s">
        <v>38</v>
      </c>
    </row>
    <row r="3" spans="1:10" ht="14.25" customHeight="1" x14ac:dyDescent="0.2">
      <c r="B3" s="1" t="s">
        <v>52</v>
      </c>
      <c r="C3" s="56">
        <v>12</v>
      </c>
      <c r="D3" s="57">
        <v>45291</v>
      </c>
      <c r="E3" s="58">
        <f t="shared" ref="E3:G3" si="0">EOMONTH(D3,$C3)</f>
        <v>45657</v>
      </c>
      <c r="F3" s="57">
        <f t="shared" si="0"/>
        <v>46022</v>
      </c>
      <c r="G3" s="57">
        <f t="shared" si="0"/>
        <v>46387</v>
      </c>
      <c r="H3" s="3"/>
    </row>
    <row r="4" spans="1:10" ht="14.25" customHeight="1" x14ac:dyDescent="0.2">
      <c r="A4" s="59" t="s">
        <v>53</v>
      </c>
      <c r="B4" s="60" t="s">
        <v>54</v>
      </c>
      <c r="C4" s="61"/>
      <c r="D4" s="62"/>
      <c r="E4" s="62"/>
      <c r="F4" s="62"/>
      <c r="G4" s="62"/>
      <c r="H4" s="63"/>
    </row>
    <row r="5" spans="1:10" ht="14.25" customHeight="1" x14ac:dyDescent="0.2">
      <c r="B5" s="64" t="s">
        <v>55</v>
      </c>
      <c r="C5" s="56"/>
      <c r="D5" s="46"/>
      <c r="E5" s="46">
        <v>150000</v>
      </c>
      <c r="F5" s="46">
        <v>240000</v>
      </c>
      <c r="G5" s="46">
        <v>350000</v>
      </c>
      <c r="H5" s="65">
        <f t="shared" ref="H5:H11" si="1">SUM(D5:G5)</f>
        <v>740000</v>
      </c>
      <c r="I5" s="46"/>
    </row>
    <row r="6" spans="1:10" ht="14.25" customHeight="1" x14ac:dyDescent="0.2">
      <c r="B6" s="64" t="s">
        <v>56</v>
      </c>
      <c r="C6" s="56"/>
      <c r="D6" s="46"/>
      <c r="E6" s="46">
        <v>-50000</v>
      </c>
      <c r="F6" s="46">
        <v>-100000</v>
      </c>
      <c r="G6" s="46">
        <v>-120000</v>
      </c>
      <c r="H6" s="65">
        <f t="shared" si="1"/>
        <v>-270000</v>
      </c>
      <c r="I6" s="46"/>
    </row>
    <row r="7" spans="1:10" ht="14.25" customHeight="1" x14ac:dyDescent="0.2">
      <c r="B7" s="64" t="s">
        <v>57</v>
      </c>
      <c r="C7" s="56"/>
      <c r="D7" s="46"/>
      <c r="E7" s="46">
        <f t="shared" ref="E7:G7" si="2">$D17/3</f>
        <v>-100000</v>
      </c>
      <c r="F7" s="46">
        <f t="shared" si="2"/>
        <v>-100000</v>
      </c>
      <c r="G7" s="46">
        <f t="shared" si="2"/>
        <v>-100000</v>
      </c>
      <c r="H7" s="65">
        <f t="shared" si="1"/>
        <v>-300000</v>
      </c>
      <c r="I7" s="46"/>
      <c r="J7" s="7"/>
    </row>
    <row r="8" spans="1:10" ht="14.25" customHeight="1" x14ac:dyDescent="0.2">
      <c r="B8" s="66" t="s">
        <v>58</v>
      </c>
      <c r="C8" s="67"/>
      <c r="D8" s="68"/>
      <c r="E8" s="69">
        <f t="shared" ref="E8:G8" si="3">SUM(E5:E7)</f>
        <v>0</v>
      </c>
      <c r="F8" s="69">
        <f t="shared" si="3"/>
        <v>40000</v>
      </c>
      <c r="G8" s="69">
        <f t="shared" si="3"/>
        <v>130000</v>
      </c>
      <c r="H8" s="70">
        <f t="shared" si="1"/>
        <v>170000</v>
      </c>
      <c r="I8" s="46"/>
    </row>
    <row r="9" spans="1:10" ht="14.25" customHeight="1" x14ac:dyDescent="0.2">
      <c r="B9" s="71" t="s">
        <v>59</v>
      </c>
      <c r="C9" s="72">
        <f>25%</f>
        <v>0.25</v>
      </c>
      <c r="D9" s="46"/>
      <c r="E9" s="46">
        <f t="shared" ref="E9:G9" si="4">IF(E8&gt;0,-E8*$C9,0)</f>
        <v>0</v>
      </c>
      <c r="F9" s="46">
        <f t="shared" si="4"/>
        <v>-10000</v>
      </c>
      <c r="G9" s="46">
        <f t="shared" si="4"/>
        <v>-32500</v>
      </c>
      <c r="H9" s="65">
        <f t="shared" si="1"/>
        <v>-42500</v>
      </c>
      <c r="I9" s="46"/>
    </row>
    <row r="10" spans="1:10" ht="14.25" customHeight="1" x14ac:dyDescent="0.2">
      <c r="B10" s="66" t="s">
        <v>60</v>
      </c>
      <c r="C10" s="67"/>
      <c r="D10" s="68"/>
      <c r="E10" s="69">
        <f t="shared" ref="E10:G10" si="5">SUM(E8:E9)</f>
        <v>0</v>
      </c>
      <c r="F10" s="69">
        <f t="shared" si="5"/>
        <v>30000</v>
      </c>
      <c r="G10" s="69">
        <f t="shared" si="5"/>
        <v>97500</v>
      </c>
      <c r="H10" s="70">
        <f t="shared" si="1"/>
        <v>127500</v>
      </c>
      <c r="I10" s="46"/>
    </row>
    <row r="11" spans="1:10" ht="14.25" customHeight="1" x14ac:dyDescent="0.2">
      <c r="B11" s="71" t="s">
        <v>61</v>
      </c>
      <c r="C11" s="56"/>
      <c r="D11" s="46"/>
      <c r="E11" s="46">
        <f t="shared" ref="E11:G11" si="6">-E7</f>
        <v>100000</v>
      </c>
      <c r="F11" s="46">
        <f t="shared" si="6"/>
        <v>100000</v>
      </c>
      <c r="G11" s="46">
        <f t="shared" si="6"/>
        <v>100000</v>
      </c>
      <c r="H11" s="65">
        <f t="shared" si="1"/>
        <v>300000</v>
      </c>
      <c r="I11" s="46"/>
    </row>
    <row r="12" spans="1:10" ht="14.25" customHeight="1" x14ac:dyDescent="0.2">
      <c r="B12" s="64"/>
      <c r="C12" s="56"/>
      <c r="D12" s="46"/>
      <c r="E12" s="46"/>
      <c r="F12" s="46"/>
      <c r="G12" s="46"/>
      <c r="H12" s="65"/>
      <c r="I12" s="46"/>
    </row>
    <row r="13" spans="1:10" ht="14.25" customHeight="1" x14ac:dyDescent="0.2">
      <c r="B13" s="73" t="str">
        <f>"TOTAL "&amp;B4</f>
        <v>TOTAL Flux d'exploitation</v>
      </c>
      <c r="C13" s="74"/>
      <c r="D13" s="75">
        <f t="shared" ref="D13:H13" si="7">SUM(D10:D12)</f>
        <v>0</v>
      </c>
      <c r="E13" s="76">
        <f t="shared" si="7"/>
        <v>100000</v>
      </c>
      <c r="F13" s="76">
        <f t="shared" si="7"/>
        <v>130000</v>
      </c>
      <c r="G13" s="76">
        <f t="shared" si="7"/>
        <v>197500</v>
      </c>
      <c r="H13" s="77">
        <f t="shared" si="7"/>
        <v>427500</v>
      </c>
      <c r="I13" s="46"/>
    </row>
    <row r="14" spans="1:10" ht="6.75" customHeight="1" x14ac:dyDescent="0.2">
      <c r="C14" s="56"/>
      <c r="D14" s="46"/>
      <c r="E14" s="46"/>
      <c r="F14" s="46"/>
      <c r="G14" s="46"/>
      <c r="H14" s="78"/>
      <c r="I14" s="46"/>
    </row>
    <row r="15" spans="1:10" ht="14.25" customHeight="1" x14ac:dyDescent="0.2">
      <c r="A15" s="59" t="s">
        <v>53</v>
      </c>
      <c r="B15" s="60" t="s">
        <v>62</v>
      </c>
      <c r="C15" s="61"/>
      <c r="D15" s="79"/>
      <c r="E15" s="79"/>
      <c r="F15" s="79"/>
      <c r="G15" s="79"/>
      <c r="H15" s="80"/>
      <c r="I15" s="46"/>
    </row>
    <row r="16" spans="1:10" ht="14.25" customHeight="1" x14ac:dyDescent="0.2">
      <c r="B16" s="64" t="s">
        <v>63</v>
      </c>
      <c r="C16" s="56"/>
      <c r="D16" s="46">
        <v>-20000</v>
      </c>
      <c r="E16" s="46"/>
      <c r="F16" s="46"/>
      <c r="G16" s="46">
        <f>-SUM(D16:F16)</f>
        <v>20000</v>
      </c>
      <c r="H16" s="65">
        <f t="shared" ref="H16:H18" si="8">SUM(D16:G16)</f>
        <v>0</v>
      </c>
      <c r="I16" s="46"/>
    </row>
    <row r="17" spans="1:9" ht="14.25" customHeight="1" x14ac:dyDescent="0.2">
      <c r="B17" s="64" t="s">
        <v>64</v>
      </c>
      <c r="C17" s="56"/>
      <c r="D17" s="46">
        <v>-300000</v>
      </c>
      <c r="E17" s="46"/>
      <c r="F17" s="46"/>
      <c r="G17" s="46"/>
      <c r="H17" s="65">
        <f t="shared" si="8"/>
        <v>-300000</v>
      </c>
      <c r="I17" s="46"/>
    </row>
    <row r="18" spans="1:9" ht="14.25" customHeight="1" x14ac:dyDescent="0.2">
      <c r="B18" s="64" t="s">
        <v>65</v>
      </c>
      <c r="C18" s="56"/>
      <c r="D18" s="46"/>
      <c r="E18" s="46"/>
      <c r="F18" s="46"/>
      <c r="G18" s="46">
        <v>30000</v>
      </c>
      <c r="H18" s="65">
        <f t="shared" si="8"/>
        <v>30000</v>
      </c>
      <c r="I18" s="46"/>
    </row>
    <row r="19" spans="1:9" ht="14.25" customHeight="1" x14ac:dyDescent="0.2">
      <c r="B19" s="64"/>
      <c r="C19" s="56"/>
      <c r="D19" s="46"/>
      <c r="E19" s="46"/>
      <c r="F19" s="46"/>
      <c r="G19" s="46"/>
      <c r="H19" s="65"/>
      <c r="I19" s="46"/>
    </row>
    <row r="20" spans="1:9" ht="14.25" customHeight="1" x14ac:dyDescent="0.2">
      <c r="B20" s="73" t="str">
        <f>"TOTAL "&amp;B15</f>
        <v>TOTAL Flux d'investissement</v>
      </c>
      <c r="C20" s="74"/>
      <c r="D20" s="75">
        <f t="shared" ref="D20:H20" si="9">SUM(D16:D19)</f>
        <v>-320000</v>
      </c>
      <c r="E20" s="76">
        <f t="shared" si="9"/>
        <v>0</v>
      </c>
      <c r="F20" s="76">
        <f t="shared" si="9"/>
        <v>0</v>
      </c>
      <c r="G20" s="76">
        <f t="shared" si="9"/>
        <v>50000</v>
      </c>
      <c r="H20" s="77">
        <f t="shared" si="9"/>
        <v>-270000</v>
      </c>
      <c r="I20" s="46"/>
    </row>
    <row r="21" spans="1:9" ht="8.25" customHeight="1" x14ac:dyDescent="0.2">
      <c r="C21" s="56"/>
      <c r="E21" s="46"/>
      <c r="F21" s="46"/>
      <c r="G21" s="46"/>
      <c r="H21" s="78"/>
      <c r="I21" s="46"/>
    </row>
    <row r="22" spans="1:9" ht="14.25" customHeight="1" x14ac:dyDescent="0.2">
      <c r="A22" s="59" t="s">
        <v>53</v>
      </c>
      <c r="B22" s="60" t="s">
        <v>66</v>
      </c>
      <c r="C22" s="61"/>
      <c r="D22" s="79"/>
      <c r="E22" s="79"/>
      <c r="F22" s="79"/>
      <c r="G22" s="79"/>
      <c r="H22" s="80"/>
      <c r="I22" s="46"/>
    </row>
    <row r="23" spans="1:9" ht="14.25" customHeight="1" x14ac:dyDescent="0.2">
      <c r="B23" s="64"/>
      <c r="C23" s="72"/>
      <c r="D23" s="46"/>
      <c r="E23" s="46"/>
      <c r="F23" s="46"/>
      <c r="G23" s="46"/>
      <c r="H23" s="65">
        <f t="shared" ref="H23:H25" si="10">SUM(D23:G23)</f>
        <v>0</v>
      </c>
    </row>
    <row r="24" spans="1:9" ht="14.25" customHeight="1" x14ac:dyDescent="0.2">
      <c r="B24" s="64"/>
      <c r="C24" s="56"/>
      <c r="D24" s="46"/>
      <c r="E24" s="46"/>
      <c r="F24" s="46"/>
      <c r="G24" s="46"/>
      <c r="H24" s="65">
        <f t="shared" si="10"/>
        <v>0</v>
      </c>
    </row>
    <row r="25" spans="1:9" ht="14.25" customHeight="1" x14ac:dyDescent="0.2">
      <c r="B25" s="64"/>
      <c r="C25" s="56"/>
      <c r="D25" s="46"/>
      <c r="H25" s="65">
        <f t="shared" si="10"/>
        <v>0</v>
      </c>
    </row>
    <row r="26" spans="1:9" ht="14.25" customHeight="1" x14ac:dyDescent="0.2">
      <c r="B26" s="73" t="str">
        <f>"TOTAL "&amp;B22</f>
        <v>TOTAL Flux de financement</v>
      </c>
      <c r="C26" s="74"/>
      <c r="D26" s="75">
        <f t="shared" ref="D26:H26" si="11">SUM(D23:D25)</f>
        <v>0</v>
      </c>
      <c r="E26" s="76">
        <f t="shared" si="11"/>
        <v>0</v>
      </c>
      <c r="F26" s="76">
        <f t="shared" si="11"/>
        <v>0</v>
      </c>
      <c r="G26" s="76">
        <f t="shared" si="11"/>
        <v>0</v>
      </c>
      <c r="H26" s="77">
        <f t="shared" si="11"/>
        <v>0</v>
      </c>
    </row>
    <row r="27" spans="1:9" ht="7.5" customHeight="1" x14ac:dyDescent="0.2">
      <c r="C27" s="56"/>
      <c r="H27" s="3"/>
    </row>
    <row r="28" spans="1:9" ht="14.25" customHeight="1" x14ac:dyDescent="0.2">
      <c r="B28" s="51" t="s">
        <v>26</v>
      </c>
      <c r="C28" s="55"/>
      <c r="D28" s="81">
        <f t="shared" ref="D28:H28" si="12">D13+D20+D26</f>
        <v>-320000</v>
      </c>
      <c r="E28" s="82">
        <f t="shared" si="12"/>
        <v>100000</v>
      </c>
      <c r="F28" s="82">
        <f t="shared" si="12"/>
        <v>130000</v>
      </c>
      <c r="G28" s="82">
        <f t="shared" si="12"/>
        <v>247500</v>
      </c>
      <c r="H28" s="82">
        <f t="shared" si="12"/>
        <v>157500</v>
      </c>
    </row>
    <row r="29" spans="1:9" ht="14.25" hidden="1" customHeight="1" outlineLevel="1" x14ac:dyDescent="0.2">
      <c r="C29" s="56"/>
      <c r="H29" s="3"/>
    </row>
    <row r="30" spans="1:9" ht="14.25" hidden="1" customHeight="1" outlineLevel="1" x14ac:dyDescent="0.2">
      <c r="B30" s="1" t="s">
        <v>67</v>
      </c>
      <c r="C30" s="56"/>
      <c r="E30" s="7">
        <f t="shared" ref="E30:G30" si="13">IF(E8&lt;0,E8*$C9,0)</f>
        <v>0</v>
      </c>
      <c r="F30" s="7">
        <f t="shared" si="13"/>
        <v>0</v>
      </c>
      <c r="G30" s="7">
        <f t="shared" si="13"/>
        <v>0</v>
      </c>
      <c r="H30" s="3"/>
    </row>
    <row r="31" spans="1:9" ht="14.25" hidden="1" customHeight="1" outlineLevel="1" x14ac:dyDescent="0.2">
      <c r="B31" s="6" t="s">
        <v>68</v>
      </c>
      <c r="C31" s="3"/>
      <c r="D31" s="6"/>
      <c r="E31" s="83">
        <f>E30</f>
        <v>0</v>
      </c>
      <c r="F31" s="83">
        <f t="shared" ref="F31:G31" si="14">F30+E31</f>
        <v>0</v>
      </c>
      <c r="G31" s="83">
        <f t="shared" si="14"/>
        <v>0</v>
      </c>
      <c r="H31" s="3"/>
    </row>
    <row r="32" spans="1:9" ht="4.5" customHeight="1" collapsed="1" x14ac:dyDescent="0.2">
      <c r="C32" s="56"/>
      <c r="H32" s="3"/>
    </row>
    <row r="33" spans="2:8" ht="14.25" customHeight="1" x14ac:dyDescent="0.2">
      <c r="B33" s="19" t="s">
        <v>46</v>
      </c>
      <c r="C33" s="84"/>
      <c r="D33" s="49">
        <f t="shared" ref="D33:G33" si="15">SUM($D28:D28)</f>
        <v>-320000</v>
      </c>
      <c r="E33" s="49">
        <f t="shared" si="15"/>
        <v>-220000</v>
      </c>
      <c r="F33" s="49">
        <f t="shared" si="15"/>
        <v>-90000</v>
      </c>
      <c r="G33" s="49">
        <f t="shared" si="15"/>
        <v>157500</v>
      </c>
      <c r="H33" s="3"/>
    </row>
    <row r="34" spans="2:8" ht="14.25" customHeight="1" x14ac:dyDescent="0.2">
      <c r="C34" s="56"/>
      <c r="H34" s="3"/>
    </row>
    <row r="35" spans="2:8" ht="14.25" customHeight="1" x14ac:dyDescent="0.2">
      <c r="B35" s="6" t="s">
        <v>69</v>
      </c>
      <c r="C35" s="3"/>
      <c r="D35" s="45">
        <f>SUM(E28:G28)/-D28</f>
        <v>1.4921875</v>
      </c>
      <c r="H35" s="3"/>
    </row>
    <row r="36" spans="2:8" ht="14.25" customHeight="1" x14ac:dyDescent="0.2">
      <c r="B36" s="6"/>
      <c r="C36" s="3"/>
      <c r="D36" s="85" t="s">
        <v>70</v>
      </c>
      <c r="E36" s="85" t="s">
        <v>71</v>
      </c>
      <c r="F36" s="85" t="s">
        <v>72</v>
      </c>
      <c r="G36" s="86" t="s">
        <v>73</v>
      </c>
      <c r="H36" s="3" t="s">
        <v>74</v>
      </c>
    </row>
    <row r="37" spans="2:8" ht="14.25" customHeight="1" x14ac:dyDescent="0.2">
      <c r="B37" s="1" t="s">
        <v>75</v>
      </c>
      <c r="C37" s="56"/>
      <c r="D37" s="2">
        <f>-F33/G28</f>
        <v>0.36363636363636365</v>
      </c>
      <c r="E37" s="7">
        <f>D37*365</f>
        <v>132.72727272727272</v>
      </c>
      <c r="F37" s="57">
        <f>F3+E37</f>
        <v>46154.727272727272</v>
      </c>
      <c r="G37" s="87">
        <f>YEAR(F37)-YEAR(E3)</f>
        <v>2</v>
      </c>
      <c r="H37" s="3">
        <f>MONTH(F37)</f>
        <v>5</v>
      </c>
    </row>
    <row r="38" spans="2:8" ht="14.25" customHeight="1" x14ac:dyDescent="0.2">
      <c r="C38" s="56"/>
      <c r="H38" s="3"/>
    </row>
    <row r="39" spans="2:8" ht="14.25" customHeight="1" x14ac:dyDescent="0.2">
      <c r="B39" s="51" t="s">
        <v>76</v>
      </c>
      <c r="C39" s="88">
        <v>0.1</v>
      </c>
      <c r="D39" s="81">
        <f t="shared" ref="D39:G39" si="16">D$28*(1+$C39)^-D2</f>
        <v>-320000</v>
      </c>
      <c r="E39" s="82">
        <f t="shared" si="16"/>
        <v>90909.090909090912</v>
      </c>
      <c r="F39" s="82">
        <f t="shared" si="16"/>
        <v>107438.01652892561</v>
      </c>
      <c r="G39" s="82">
        <f t="shared" si="16"/>
        <v>185950.41322314044</v>
      </c>
      <c r="H39" s="82">
        <f>SUM(D39:G39)</f>
        <v>64297.520661156959</v>
      </c>
    </row>
    <row r="40" spans="2:8" ht="14.25" customHeight="1" x14ac:dyDescent="0.2">
      <c r="E40" s="89">
        <f t="shared" ref="E40:G40" si="17">E39/E28</f>
        <v>0.90909090909090917</v>
      </c>
      <c r="F40" s="89">
        <f t="shared" si="17"/>
        <v>0.82644628099173545</v>
      </c>
      <c r="G40" s="89">
        <f t="shared" si="17"/>
        <v>0.75131480090157754</v>
      </c>
      <c r="H40" s="3"/>
    </row>
    <row r="41" spans="2:8" ht="5.25" customHeight="1" x14ac:dyDescent="0.2">
      <c r="H41" s="3"/>
    </row>
    <row r="42" spans="2:8" ht="14.25" customHeight="1" x14ac:dyDescent="0.2">
      <c r="B42" s="1" t="s">
        <v>48</v>
      </c>
      <c r="D42" s="50">
        <f>IRR(D28:G28)</f>
        <v>0.19457635869434364</v>
      </c>
      <c r="E42" s="90" t="s">
        <v>77</v>
      </c>
      <c r="F42" s="50">
        <f>XIRR(D28:G28,D3:G3)</f>
        <v>0.1943112909793854</v>
      </c>
      <c r="G42" s="90" t="s">
        <v>78</v>
      </c>
      <c r="H42" s="3"/>
    </row>
    <row r="43" spans="2:8" ht="14.25" customHeight="1" x14ac:dyDescent="0.2">
      <c r="B43" s="1" t="s">
        <v>49</v>
      </c>
      <c r="D43" s="45">
        <f>H39</f>
        <v>64297.520661156959</v>
      </c>
      <c r="H43" s="3"/>
    </row>
    <row r="44" spans="2:8" ht="14.25" customHeight="1" x14ac:dyDescent="0.2">
      <c r="B44" s="1" t="s">
        <v>50</v>
      </c>
      <c r="D44" s="45">
        <f>SUM(E39:G39)/-D39</f>
        <v>1.2009297520661155</v>
      </c>
      <c r="H44" s="3"/>
    </row>
    <row r="45" spans="2:8" ht="14.25" customHeight="1" x14ac:dyDescent="0.2"/>
    <row r="46" spans="2:8" ht="14.25" customHeight="1" x14ac:dyDescent="0.2"/>
    <row r="47" spans="2:8" ht="14.25" customHeight="1" x14ac:dyDescent="0.2">
      <c r="B47" s="147" t="s">
        <v>131</v>
      </c>
      <c r="C47" s="148"/>
      <c r="D47" s="150">
        <f>D2</f>
        <v>0</v>
      </c>
      <c r="E47" s="150">
        <f t="shared" ref="E47:G47" si="18">E2</f>
        <v>1</v>
      </c>
      <c r="F47" s="150">
        <f t="shared" si="18"/>
        <v>2</v>
      </c>
      <c r="G47" s="150">
        <f t="shared" si="18"/>
        <v>3</v>
      </c>
      <c r="H47" s="149" t="s">
        <v>128</v>
      </c>
    </row>
    <row r="48" spans="2:8" ht="14.25" customHeight="1" x14ac:dyDescent="0.2">
      <c r="B48" t="s">
        <v>129</v>
      </c>
      <c r="C48" s="146">
        <v>0.2</v>
      </c>
      <c r="D48" s="151">
        <f>D$28*(1+$C48)^-D$2</f>
        <v>-320000</v>
      </c>
      <c r="E48" s="151">
        <f t="shared" ref="E48:G49" si="19">E$28*(1+$C48)^-E$2</f>
        <v>83333.333333333343</v>
      </c>
      <c r="F48" s="151">
        <f t="shared" si="19"/>
        <v>90277.777777777781</v>
      </c>
      <c r="G48" s="151">
        <f t="shared" si="19"/>
        <v>143229.16666666666</v>
      </c>
      <c r="H48" s="144">
        <f>SUM(D48:G48)</f>
        <v>-3159.722222222219</v>
      </c>
    </row>
    <row r="49" spans="2:8" ht="14.25" customHeight="1" x14ac:dyDescent="0.2">
      <c r="B49" t="s">
        <v>127</v>
      </c>
      <c r="C49" s="146">
        <v>0.18</v>
      </c>
      <c r="D49" s="151">
        <f>D$28*(1+$C49)^-D$2</f>
        <v>-320000</v>
      </c>
      <c r="E49" s="151">
        <f t="shared" si="19"/>
        <v>84745.762711864416</v>
      </c>
      <c r="F49" s="151">
        <f t="shared" si="19"/>
        <v>93363.975869003174</v>
      </c>
      <c r="G49" s="151">
        <f t="shared" si="19"/>
        <v>150636.14098812439</v>
      </c>
      <c r="H49" s="144">
        <f>SUM(D49:G49)</f>
        <v>8745.8795689919789</v>
      </c>
    </row>
    <row r="50" spans="2:8" ht="14.25" customHeight="1" x14ac:dyDescent="0.2">
      <c r="C50" s="145"/>
      <c r="H50" s="3"/>
    </row>
    <row r="51" spans="2:8" ht="14.25" customHeight="1" x14ac:dyDescent="0.2">
      <c r="B51" t="s">
        <v>130</v>
      </c>
      <c r="C51" s="146">
        <f>C49+((C48-C49)*H49)/(H49-H48)</f>
        <v>0.19469204114561608</v>
      </c>
      <c r="H51" s="3"/>
    </row>
    <row r="52" spans="2:8" ht="14.25" customHeight="1" x14ac:dyDescent="0.2">
      <c r="H52" s="3"/>
    </row>
    <row r="53" spans="2:8" ht="14.25" customHeight="1" x14ac:dyDescent="0.2">
      <c r="H53" s="3"/>
    </row>
    <row r="54" spans="2:8" ht="14.25" customHeight="1" x14ac:dyDescent="0.2">
      <c r="H54" s="3"/>
    </row>
    <row r="55" spans="2:8" ht="14.25" customHeight="1" x14ac:dyDescent="0.2">
      <c r="H55" s="3"/>
    </row>
    <row r="56" spans="2:8" ht="14.25" customHeight="1" x14ac:dyDescent="0.2">
      <c r="H56" s="3"/>
    </row>
    <row r="57" spans="2:8" ht="14.25" customHeight="1" x14ac:dyDescent="0.2">
      <c r="H57" s="3"/>
    </row>
    <row r="58" spans="2:8" ht="14.25" customHeight="1" x14ac:dyDescent="0.2">
      <c r="H58" s="3"/>
    </row>
    <row r="59" spans="2:8" ht="14.25" customHeight="1" x14ac:dyDescent="0.2">
      <c r="H59" s="3"/>
    </row>
    <row r="60" spans="2:8" ht="14.25" customHeight="1" x14ac:dyDescent="0.2">
      <c r="H60" s="3"/>
    </row>
    <row r="61" spans="2:8" ht="14.25" customHeight="1" x14ac:dyDescent="0.2">
      <c r="H61" s="3"/>
    </row>
    <row r="62" spans="2:8" ht="14.25" customHeight="1" x14ac:dyDescent="0.2">
      <c r="H62" s="3"/>
    </row>
    <row r="63" spans="2:8" ht="14.25" customHeight="1" x14ac:dyDescent="0.2">
      <c r="H63" s="3"/>
    </row>
    <row r="64" spans="2:8" ht="14.25" customHeight="1" x14ac:dyDescent="0.2">
      <c r="H64" s="3"/>
    </row>
    <row r="65" spans="8:8" ht="14.25" customHeight="1" x14ac:dyDescent="0.2">
      <c r="H65" s="3"/>
    </row>
    <row r="66" spans="8:8" ht="14.25" customHeight="1" x14ac:dyDescent="0.2">
      <c r="H66" s="3"/>
    </row>
    <row r="67" spans="8:8" ht="14.25" customHeight="1" x14ac:dyDescent="0.2">
      <c r="H67" s="3"/>
    </row>
    <row r="68" spans="8:8" ht="14.25" customHeight="1" x14ac:dyDescent="0.2">
      <c r="H68" s="3"/>
    </row>
    <row r="69" spans="8:8" ht="14.25" customHeight="1" x14ac:dyDescent="0.2">
      <c r="H69" s="3"/>
    </row>
    <row r="70" spans="8:8" ht="14.25" customHeight="1" x14ac:dyDescent="0.2">
      <c r="H70" s="3"/>
    </row>
    <row r="71" spans="8:8" ht="14.25" customHeight="1" x14ac:dyDescent="0.2">
      <c r="H71" s="3"/>
    </row>
    <row r="72" spans="8:8" ht="14.25" customHeight="1" x14ac:dyDescent="0.2">
      <c r="H72" s="3"/>
    </row>
    <row r="73" spans="8:8" ht="14.25" customHeight="1" x14ac:dyDescent="0.2">
      <c r="H73" s="3"/>
    </row>
    <row r="74" spans="8:8" ht="14.25" customHeight="1" x14ac:dyDescent="0.2">
      <c r="H74" s="3"/>
    </row>
    <row r="75" spans="8:8" ht="14.25" customHeight="1" x14ac:dyDescent="0.2">
      <c r="H75" s="3"/>
    </row>
    <row r="76" spans="8:8" ht="14.25" customHeight="1" x14ac:dyDescent="0.2">
      <c r="H76" s="3"/>
    </row>
    <row r="77" spans="8:8" ht="14.25" customHeight="1" x14ac:dyDescent="0.2">
      <c r="H77" s="3"/>
    </row>
    <row r="78" spans="8:8" ht="14.25" customHeight="1" x14ac:dyDescent="0.2">
      <c r="H78" s="3"/>
    </row>
    <row r="79" spans="8:8" ht="14.25" customHeight="1" x14ac:dyDescent="0.2">
      <c r="H79" s="3"/>
    </row>
    <row r="80" spans="8:8" ht="14.25" customHeight="1" x14ac:dyDescent="0.2">
      <c r="H80" s="3"/>
    </row>
    <row r="81" spans="8:8" ht="14.25" customHeight="1" x14ac:dyDescent="0.2">
      <c r="H81" s="3"/>
    </row>
    <row r="82" spans="8:8" ht="14.25" customHeight="1" x14ac:dyDescent="0.2">
      <c r="H82" s="3"/>
    </row>
    <row r="83" spans="8:8" ht="14.25" customHeight="1" x14ac:dyDescent="0.2">
      <c r="H83" s="3"/>
    </row>
    <row r="84" spans="8:8" ht="14.25" customHeight="1" x14ac:dyDescent="0.2">
      <c r="H84" s="3"/>
    </row>
    <row r="85" spans="8:8" ht="14.25" customHeight="1" x14ac:dyDescent="0.2">
      <c r="H85" s="3"/>
    </row>
    <row r="86" spans="8:8" ht="14.25" customHeight="1" x14ac:dyDescent="0.2">
      <c r="H86" s="3"/>
    </row>
    <row r="87" spans="8:8" ht="14.25" customHeight="1" x14ac:dyDescent="0.2">
      <c r="H87" s="3"/>
    </row>
    <row r="88" spans="8:8" ht="14.25" customHeight="1" x14ac:dyDescent="0.2">
      <c r="H88" s="3"/>
    </row>
    <row r="89" spans="8:8" ht="14.25" customHeight="1" x14ac:dyDescent="0.2">
      <c r="H89" s="3"/>
    </row>
    <row r="90" spans="8:8" ht="14.25" customHeight="1" x14ac:dyDescent="0.2">
      <c r="H90" s="3"/>
    </row>
    <row r="91" spans="8:8" ht="14.25" customHeight="1" x14ac:dyDescent="0.2">
      <c r="H91" s="3"/>
    </row>
    <row r="92" spans="8:8" ht="14.25" customHeight="1" x14ac:dyDescent="0.2">
      <c r="H92" s="3"/>
    </row>
    <row r="93" spans="8:8" ht="14.25" customHeight="1" x14ac:dyDescent="0.2">
      <c r="H93" s="3"/>
    </row>
    <row r="94" spans="8:8" ht="14.25" customHeight="1" x14ac:dyDescent="0.2">
      <c r="H94" s="3"/>
    </row>
    <row r="95" spans="8:8" ht="14.25" customHeight="1" x14ac:dyDescent="0.2">
      <c r="H95" s="3"/>
    </row>
    <row r="96" spans="8:8" ht="14.25" customHeight="1" x14ac:dyDescent="0.2">
      <c r="H96" s="3"/>
    </row>
    <row r="97" spans="8:8" ht="14.25" customHeight="1" x14ac:dyDescent="0.2">
      <c r="H97" s="3"/>
    </row>
    <row r="98" spans="8:8" ht="14.25" customHeight="1" x14ac:dyDescent="0.2">
      <c r="H98" s="3"/>
    </row>
    <row r="99" spans="8:8" ht="14.25" customHeight="1" x14ac:dyDescent="0.2">
      <c r="H99" s="3"/>
    </row>
    <row r="100" spans="8:8" ht="14.25" customHeight="1" x14ac:dyDescent="0.2">
      <c r="H100" s="3"/>
    </row>
    <row r="101" spans="8:8" ht="14.25" customHeight="1" x14ac:dyDescent="0.2">
      <c r="H101" s="3"/>
    </row>
    <row r="102" spans="8:8" ht="14.25" customHeight="1" x14ac:dyDescent="0.2">
      <c r="H102" s="3"/>
    </row>
    <row r="103" spans="8:8" ht="14.25" customHeight="1" x14ac:dyDescent="0.2">
      <c r="H103" s="3"/>
    </row>
    <row r="104" spans="8:8" ht="14.25" customHeight="1" x14ac:dyDescent="0.2">
      <c r="H104" s="3"/>
    </row>
    <row r="105" spans="8:8" ht="14.25" customHeight="1" x14ac:dyDescent="0.2">
      <c r="H105" s="3"/>
    </row>
    <row r="106" spans="8:8" ht="14.25" customHeight="1" x14ac:dyDescent="0.2">
      <c r="H106" s="3"/>
    </row>
    <row r="107" spans="8:8" ht="14.25" customHeight="1" x14ac:dyDescent="0.2">
      <c r="H107" s="3"/>
    </row>
    <row r="108" spans="8:8" ht="14.25" customHeight="1" x14ac:dyDescent="0.2">
      <c r="H108" s="3"/>
    </row>
    <row r="109" spans="8:8" ht="14.25" customHeight="1" x14ac:dyDescent="0.2">
      <c r="H109" s="3"/>
    </row>
    <row r="110" spans="8:8" ht="14.25" customHeight="1" x14ac:dyDescent="0.2">
      <c r="H110" s="3"/>
    </row>
    <row r="111" spans="8:8" ht="14.25" customHeight="1" x14ac:dyDescent="0.2">
      <c r="H111" s="3"/>
    </row>
    <row r="112" spans="8:8" ht="14.25" customHeight="1" x14ac:dyDescent="0.2">
      <c r="H112" s="3"/>
    </row>
    <row r="113" spans="8:8" ht="14.25" customHeight="1" x14ac:dyDescent="0.2">
      <c r="H113" s="3"/>
    </row>
    <row r="114" spans="8:8" ht="14.25" customHeight="1" x14ac:dyDescent="0.2">
      <c r="H114" s="3"/>
    </row>
    <row r="115" spans="8:8" ht="14.25" customHeight="1" x14ac:dyDescent="0.2">
      <c r="H115" s="3"/>
    </row>
    <row r="116" spans="8:8" ht="14.25" customHeight="1" x14ac:dyDescent="0.2">
      <c r="H116" s="3"/>
    </row>
    <row r="117" spans="8:8" ht="14.25" customHeight="1" x14ac:dyDescent="0.2">
      <c r="H117" s="3"/>
    </row>
    <row r="118" spans="8:8" ht="14.25" customHeight="1" x14ac:dyDescent="0.2">
      <c r="H118" s="3"/>
    </row>
    <row r="119" spans="8:8" ht="14.25" customHeight="1" x14ac:dyDescent="0.2">
      <c r="H119" s="3"/>
    </row>
    <row r="120" spans="8:8" ht="14.25" customHeight="1" x14ac:dyDescent="0.2">
      <c r="H120" s="3"/>
    </row>
    <row r="121" spans="8:8" ht="14.25" customHeight="1" x14ac:dyDescent="0.2">
      <c r="H121" s="3"/>
    </row>
    <row r="122" spans="8:8" ht="14.25" customHeight="1" x14ac:dyDescent="0.2">
      <c r="H122" s="3"/>
    </row>
    <row r="123" spans="8:8" ht="14.25" customHeight="1" x14ac:dyDescent="0.2">
      <c r="H123" s="3"/>
    </row>
    <row r="124" spans="8:8" ht="14.25" customHeight="1" x14ac:dyDescent="0.2">
      <c r="H124" s="3"/>
    </row>
    <row r="125" spans="8:8" ht="14.25" customHeight="1" x14ac:dyDescent="0.2">
      <c r="H125" s="3"/>
    </row>
    <row r="126" spans="8:8" ht="14.25" customHeight="1" x14ac:dyDescent="0.2">
      <c r="H126" s="3"/>
    </row>
    <row r="127" spans="8:8" ht="14.25" customHeight="1" x14ac:dyDescent="0.2">
      <c r="H127" s="3"/>
    </row>
    <row r="128" spans="8:8" ht="14.25" customHeight="1" x14ac:dyDescent="0.2">
      <c r="H128" s="3"/>
    </row>
    <row r="129" spans="8:8" ht="14.25" customHeight="1" x14ac:dyDescent="0.2">
      <c r="H129" s="3"/>
    </row>
    <row r="130" spans="8:8" ht="14.25" customHeight="1" x14ac:dyDescent="0.2">
      <c r="H130" s="3"/>
    </row>
    <row r="131" spans="8:8" ht="14.25" customHeight="1" x14ac:dyDescent="0.2">
      <c r="H131" s="3"/>
    </row>
    <row r="132" spans="8:8" ht="14.25" customHeight="1" x14ac:dyDescent="0.2">
      <c r="H132" s="3"/>
    </row>
    <row r="133" spans="8:8" ht="14.25" customHeight="1" x14ac:dyDescent="0.2">
      <c r="H133" s="3"/>
    </row>
    <row r="134" spans="8:8" ht="14.25" customHeight="1" x14ac:dyDescent="0.2">
      <c r="H134" s="3"/>
    </row>
    <row r="135" spans="8:8" ht="14.25" customHeight="1" x14ac:dyDescent="0.2">
      <c r="H135" s="3"/>
    </row>
    <row r="136" spans="8:8" ht="14.25" customHeight="1" x14ac:dyDescent="0.2">
      <c r="H136" s="3"/>
    </row>
    <row r="137" spans="8:8" ht="14.25" customHeight="1" x14ac:dyDescent="0.2">
      <c r="H137" s="3"/>
    </row>
    <row r="138" spans="8:8" ht="14.25" customHeight="1" x14ac:dyDescent="0.2">
      <c r="H138" s="3"/>
    </row>
    <row r="139" spans="8:8" ht="14.25" customHeight="1" x14ac:dyDescent="0.2">
      <c r="H139" s="3"/>
    </row>
    <row r="140" spans="8:8" ht="14.25" customHeight="1" x14ac:dyDescent="0.2">
      <c r="H140" s="3"/>
    </row>
    <row r="141" spans="8:8" ht="14.25" customHeight="1" x14ac:dyDescent="0.2">
      <c r="H141" s="3"/>
    </row>
    <row r="142" spans="8:8" ht="14.25" customHeight="1" x14ac:dyDescent="0.2">
      <c r="H142" s="3"/>
    </row>
    <row r="143" spans="8:8" ht="14.25" customHeight="1" x14ac:dyDescent="0.2">
      <c r="H143" s="3"/>
    </row>
    <row r="144" spans="8:8" ht="14.25" customHeight="1" x14ac:dyDescent="0.2">
      <c r="H144" s="3"/>
    </row>
    <row r="145" spans="8:8" ht="14.25" customHeight="1" x14ac:dyDescent="0.2">
      <c r="H145" s="3"/>
    </row>
    <row r="146" spans="8:8" ht="14.25" customHeight="1" x14ac:dyDescent="0.2">
      <c r="H146" s="3"/>
    </row>
    <row r="147" spans="8:8" ht="14.25" customHeight="1" x14ac:dyDescent="0.2">
      <c r="H147" s="3"/>
    </row>
    <row r="148" spans="8:8" ht="14.25" customHeight="1" x14ac:dyDescent="0.2">
      <c r="H148" s="3"/>
    </row>
    <row r="149" spans="8:8" ht="14.25" customHeight="1" x14ac:dyDescent="0.2">
      <c r="H149" s="3"/>
    </row>
    <row r="150" spans="8:8" ht="14.25" customHeight="1" x14ac:dyDescent="0.2">
      <c r="H150" s="3"/>
    </row>
    <row r="151" spans="8:8" ht="14.25" customHeight="1" x14ac:dyDescent="0.2">
      <c r="H151" s="3"/>
    </row>
    <row r="152" spans="8:8" ht="14.25" customHeight="1" x14ac:dyDescent="0.2">
      <c r="H152" s="3"/>
    </row>
    <row r="153" spans="8:8" ht="14.25" customHeight="1" x14ac:dyDescent="0.2">
      <c r="H153" s="3"/>
    </row>
    <row r="154" spans="8:8" ht="14.25" customHeight="1" x14ac:dyDescent="0.2">
      <c r="H154" s="3"/>
    </row>
    <row r="155" spans="8:8" ht="14.25" customHeight="1" x14ac:dyDescent="0.2">
      <c r="H155" s="3"/>
    </row>
    <row r="156" spans="8:8" ht="14.25" customHeight="1" x14ac:dyDescent="0.2">
      <c r="H156" s="3"/>
    </row>
    <row r="157" spans="8:8" ht="14.25" customHeight="1" x14ac:dyDescent="0.2">
      <c r="H157" s="3"/>
    </row>
    <row r="158" spans="8:8" ht="14.25" customHeight="1" x14ac:dyDescent="0.2">
      <c r="H158" s="3"/>
    </row>
    <row r="159" spans="8:8" ht="14.25" customHeight="1" x14ac:dyDescent="0.2">
      <c r="H159" s="3"/>
    </row>
    <row r="160" spans="8:8" ht="14.25" customHeight="1" x14ac:dyDescent="0.2">
      <c r="H160" s="3"/>
    </row>
    <row r="161" spans="8:8" ht="14.25" customHeight="1" x14ac:dyDescent="0.2">
      <c r="H161" s="3"/>
    </row>
    <row r="162" spans="8:8" ht="14.25" customHeight="1" x14ac:dyDescent="0.2">
      <c r="H162" s="3"/>
    </row>
    <row r="163" spans="8:8" ht="14.25" customHeight="1" x14ac:dyDescent="0.2">
      <c r="H163" s="3"/>
    </row>
    <row r="164" spans="8:8" ht="14.25" customHeight="1" x14ac:dyDescent="0.2">
      <c r="H164" s="3"/>
    </row>
    <row r="165" spans="8:8" ht="14.25" customHeight="1" x14ac:dyDescent="0.2">
      <c r="H165" s="3"/>
    </row>
    <row r="166" spans="8:8" ht="14.25" customHeight="1" x14ac:dyDescent="0.2">
      <c r="H166" s="3"/>
    </row>
    <row r="167" spans="8:8" ht="14.25" customHeight="1" x14ac:dyDescent="0.2">
      <c r="H167" s="3"/>
    </row>
    <row r="168" spans="8:8" ht="14.25" customHeight="1" x14ac:dyDescent="0.2">
      <c r="H168" s="3"/>
    </row>
    <row r="169" spans="8:8" ht="14.25" customHeight="1" x14ac:dyDescent="0.2">
      <c r="H169" s="3"/>
    </row>
    <row r="170" spans="8:8" ht="14.25" customHeight="1" x14ac:dyDescent="0.2">
      <c r="H170" s="3"/>
    </row>
    <row r="171" spans="8:8" ht="14.25" customHeight="1" x14ac:dyDescent="0.2">
      <c r="H171" s="3"/>
    </row>
    <row r="172" spans="8:8" ht="14.25" customHeight="1" x14ac:dyDescent="0.2">
      <c r="H172" s="3"/>
    </row>
    <row r="173" spans="8:8" ht="14.25" customHeight="1" x14ac:dyDescent="0.2">
      <c r="H173" s="3"/>
    </row>
    <row r="174" spans="8:8" ht="14.25" customHeight="1" x14ac:dyDescent="0.2">
      <c r="H174" s="3"/>
    </row>
    <row r="175" spans="8:8" ht="14.25" customHeight="1" x14ac:dyDescent="0.2">
      <c r="H175" s="3"/>
    </row>
    <row r="176" spans="8:8" ht="14.25" customHeight="1" x14ac:dyDescent="0.2">
      <c r="H176" s="3"/>
    </row>
    <row r="177" spans="8:8" ht="14.25" customHeight="1" x14ac:dyDescent="0.2">
      <c r="H177" s="3"/>
    </row>
    <row r="178" spans="8:8" ht="14.25" customHeight="1" x14ac:dyDescent="0.2">
      <c r="H178" s="3"/>
    </row>
    <row r="179" spans="8:8" ht="14.25" customHeight="1" x14ac:dyDescent="0.2">
      <c r="H179" s="3"/>
    </row>
    <row r="180" spans="8:8" ht="14.25" customHeight="1" x14ac:dyDescent="0.2">
      <c r="H180" s="3"/>
    </row>
    <row r="181" spans="8:8" ht="14.25" customHeight="1" x14ac:dyDescent="0.2">
      <c r="H181" s="3"/>
    </row>
    <row r="182" spans="8:8" ht="14.25" customHeight="1" x14ac:dyDescent="0.2">
      <c r="H182" s="3"/>
    </row>
    <row r="183" spans="8:8" ht="14.25" customHeight="1" x14ac:dyDescent="0.2">
      <c r="H183" s="3"/>
    </row>
    <row r="184" spans="8:8" ht="14.25" customHeight="1" x14ac:dyDescent="0.2">
      <c r="H184" s="3"/>
    </row>
    <row r="185" spans="8:8" ht="14.25" customHeight="1" x14ac:dyDescent="0.2">
      <c r="H185" s="3"/>
    </row>
    <row r="186" spans="8:8" ht="14.25" customHeight="1" x14ac:dyDescent="0.2">
      <c r="H186" s="3"/>
    </row>
    <row r="187" spans="8:8" ht="14.25" customHeight="1" x14ac:dyDescent="0.2">
      <c r="H187" s="3"/>
    </row>
    <row r="188" spans="8:8" ht="14.25" customHeight="1" x14ac:dyDescent="0.2">
      <c r="H188" s="3"/>
    </row>
    <row r="189" spans="8:8" ht="14.25" customHeight="1" x14ac:dyDescent="0.2">
      <c r="H189" s="3"/>
    </row>
    <row r="190" spans="8:8" ht="14.25" customHeight="1" x14ac:dyDescent="0.2">
      <c r="H190" s="3"/>
    </row>
    <row r="191" spans="8:8" ht="14.25" customHeight="1" x14ac:dyDescent="0.2">
      <c r="H191" s="3"/>
    </row>
    <row r="192" spans="8:8" ht="14.25" customHeight="1" x14ac:dyDescent="0.2">
      <c r="H192" s="3"/>
    </row>
    <row r="193" spans="8:8" ht="14.25" customHeight="1" x14ac:dyDescent="0.2">
      <c r="H193" s="3"/>
    </row>
    <row r="194" spans="8:8" ht="14.25" customHeight="1" x14ac:dyDescent="0.2">
      <c r="H194" s="3"/>
    </row>
    <row r="195" spans="8:8" ht="14.25" customHeight="1" x14ac:dyDescent="0.2">
      <c r="H195" s="3"/>
    </row>
    <row r="196" spans="8:8" ht="14.25" customHeight="1" x14ac:dyDescent="0.2">
      <c r="H196" s="3"/>
    </row>
    <row r="197" spans="8:8" ht="14.25" customHeight="1" x14ac:dyDescent="0.2">
      <c r="H197" s="3"/>
    </row>
    <row r="198" spans="8:8" ht="14.25" customHeight="1" x14ac:dyDescent="0.2">
      <c r="H198" s="3"/>
    </row>
    <row r="199" spans="8:8" ht="14.25" customHeight="1" x14ac:dyDescent="0.2">
      <c r="H199" s="3"/>
    </row>
    <row r="200" spans="8:8" ht="14.25" customHeight="1" x14ac:dyDescent="0.2">
      <c r="H200" s="3"/>
    </row>
    <row r="201" spans="8:8" ht="14.25" customHeight="1" x14ac:dyDescent="0.2">
      <c r="H201" s="3"/>
    </row>
    <row r="202" spans="8:8" ht="14.25" customHeight="1" x14ac:dyDescent="0.2">
      <c r="H202" s="3"/>
    </row>
    <row r="203" spans="8:8" ht="14.25" customHeight="1" x14ac:dyDescent="0.2">
      <c r="H203" s="3"/>
    </row>
    <row r="204" spans="8:8" ht="14.25" customHeight="1" x14ac:dyDescent="0.2">
      <c r="H204" s="3"/>
    </row>
    <row r="205" spans="8:8" ht="14.25" customHeight="1" x14ac:dyDescent="0.2">
      <c r="H205" s="3"/>
    </row>
    <row r="206" spans="8:8" ht="14.25" customHeight="1" x14ac:dyDescent="0.2">
      <c r="H206" s="3"/>
    </row>
    <row r="207" spans="8:8" ht="14.25" customHeight="1" x14ac:dyDescent="0.2">
      <c r="H207" s="3"/>
    </row>
    <row r="208" spans="8:8" ht="14.25" customHeight="1" x14ac:dyDescent="0.2">
      <c r="H208" s="3"/>
    </row>
    <row r="209" spans="8:8" ht="14.25" customHeight="1" x14ac:dyDescent="0.2">
      <c r="H209" s="3"/>
    </row>
    <row r="210" spans="8:8" ht="14.25" customHeight="1" x14ac:dyDescent="0.2">
      <c r="H210" s="3"/>
    </row>
    <row r="211" spans="8:8" ht="14.25" customHeight="1" x14ac:dyDescent="0.2">
      <c r="H211" s="3"/>
    </row>
    <row r="212" spans="8:8" ht="14.25" customHeight="1" x14ac:dyDescent="0.2">
      <c r="H212" s="3"/>
    </row>
    <row r="213" spans="8:8" ht="14.25" customHeight="1" x14ac:dyDescent="0.2">
      <c r="H213" s="3"/>
    </row>
    <row r="214" spans="8:8" ht="14.25" customHeight="1" x14ac:dyDescent="0.2">
      <c r="H214" s="3"/>
    </row>
    <row r="215" spans="8:8" ht="14.25" customHeight="1" x14ac:dyDescent="0.2">
      <c r="H215" s="3"/>
    </row>
    <row r="216" spans="8:8" ht="14.25" customHeight="1" x14ac:dyDescent="0.2">
      <c r="H216" s="3"/>
    </row>
    <row r="217" spans="8:8" ht="14.25" customHeight="1" x14ac:dyDescent="0.2">
      <c r="H217" s="3"/>
    </row>
    <row r="218" spans="8:8" ht="14.25" customHeight="1" x14ac:dyDescent="0.2">
      <c r="H218" s="3"/>
    </row>
    <row r="219" spans="8:8" ht="14.25" customHeight="1" x14ac:dyDescent="0.2">
      <c r="H219" s="3"/>
    </row>
    <row r="220" spans="8:8" ht="14.25" customHeight="1" x14ac:dyDescent="0.2">
      <c r="H220" s="3"/>
    </row>
    <row r="221" spans="8:8" ht="14.25" customHeight="1" x14ac:dyDescent="0.2">
      <c r="H221" s="3"/>
    </row>
    <row r="222" spans="8:8" ht="14.25" customHeight="1" x14ac:dyDescent="0.2">
      <c r="H222" s="3"/>
    </row>
    <row r="223" spans="8:8" ht="14.25" customHeight="1" x14ac:dyDescent="0.2">
      <c r="H223" s="3"/>
    </row>
    <row r="224" spans="8:8" ht="14.25" customHeight="1" x14ac:dyDescent="0.2">
      <c r="H224" s="3"/>
    </row>
    <row r="225" spans="8:8" ht="14.25" customHeight="1" x14ac:dyDescent="0.2">
      <c r="H225" s="3"/>
    </row>
    <row r="226" spans="8:8" ht="14.25" customHeight="1" x14ac:dyDescent="0.2">
      <c r="H226" s="3"/>
    </row>
    <row r="227" spans="8:8" ht="14.25" customHeight="1" x14ac:dyDescent="0.2">
      <c r="H227" s="3"/>
    </row>
    <row r="228" spans="8:8" ht="14.25" customHeight="1" x14ac:dyDescent="0.2">
      <c r="H228" s="3"/>
    </row>
    <row r="229" spans="8:8" ht="14.25" customHeight="1" x14ac:dyDescent="0.2">
      <c r="H229" s="3"/>
    </row>
    <row r="230" spans="8:8" ht="14.25" customHeight="1" x14ac:dyDescent="0.2">
      <c r="H230" s="3"/>
    </row>
    <row r="231" spans="8:8" ht="14.25" customHeight="1" x14ac:dyDescent="0.2">
      <c r="H231" s="3"/>
    </row>
    <row r="232" spans="8:8" ht="14.25" customHeight="1" x14ac:dyDescent="0.2">
      <c r="H232" s="3"/>
    </row>
    <row r="233" spans="8:8" ht="14.25" customHeight="1" x14ac:dyDescent="0.2">
      <c r="H233" s="3"/>
    </row>
    <row r="234" spans="8:8" ht="14.25" customHeight="1" x14ac:dyDescent="0.2">
      <c r="H234" s="3"/>
    </row>
    <row r="235" spans="8:8" ht="14.25" customHeight="1" x14ac:dyDescent="0.2">
      <c r="H235" s="3"/>
    </row>
    <row r="236" spans="8:8" ht="14.25" customHeight="1" x14ac:dyDescent="0.2">
      <c r="H236" s="3"/>
    </row>
    <row r="237" spans="8:8" ht="14.25" customHeight="1" x14ac:dyDescent="0.2">
      <c r="H237" s="3"/>
    </row>
    <row r="238" spans="8:8" ht="14.25" customHeight="1" x14ac:dyDescent="0.2">
      <c r="H238" s="3"/>
    </row>
    <row r="239" spans="8:8" ht="14.25" customHeight="1" x14ac:dyDescent="0.2">
      <c r="H239" s="3"/>
    </row>
    <row r="240" spans="8:8" ht="14.25" customHeight="1" x14ac:dyDescent="0.2">
      <c r="H240" s="3"/>
    </row>
    <row r="241" spans="8:8" ht="14.25" customHeight="1" x14ac:dyDescent="0.2">
      <c r="H241" s="3"/>
    </row>
    <row r="242" spans="8:8" ht="14.25" customHeight="1" x14ac:dyDescent="0.2">
      <c r="H242" s="3"/>
    </row>
    <row r="243" spans="8:8" ht="14.25" customHeight="1" x14ac:dyDescent="0.2">
      <c r="H243" s="3"/>
    </row>
    <row r="244" spans="8:8" ht="14.25" customHeight="1" x14ac:dyDescent="0.2">
      <c r="H244" s="3"/>
    </row>
    <row r="245" spans="8:8" ht="14.25" customHeight="1" x14ac:dyDescent="0.2">
      <c r="H245" s="3"/>
    </row>
    <row r="246" spans="8:8" ht="14.25" customHeight="1" x14ac:dyDescent="0.2">
      <c r="H246" s="3"/>
    </row>
    <row r="247" spans="8:8" ht="14.25" customHeight="1" x14ac:dyDescent="0.2">
      <c r="H247" s="3"/>
    </row>
    <row r="248" spans="8:8" ht="14.25" customHeight="1" x14ac:dyDescent="0.2">
      <c r="H248" s="3"/>
    </row>
    <row r="249" spans="8:8" ht="14.25" customHeight="1" x14ac:dyDescent="0.2">
      <c r="H249" s="3"/>
    </row>
    <row r="250" spans="8:8" ht="14.25" customHeight="1" x14ac:dyDescent="0.2">
      <c r="H250" s="3"/>
    </row>
    <row r="251" spans="8:8" ht="14.25" customHeight="1" x14ac:dyDescent="0.2">
      <c r="H251" s="3"/>
    </row>
    <row r="252" spans="8:8" ht="14.25" customHeight="1" x14ac:dyDescent="0.2">
      <c r="H252" s="3"/>
    </row>
    <row r="253" spans="8:8" ht="14.25" customHeight="1" x14ac:dyDescent="0.2">
      <c r="H253" s="3"/>
    </row>
    <row r="254" spans="8:8" ht="14.25" customHeight="1" x14ac:dyDescent="0.2">
      <c r="H254" s="3"/>
    </row>
    <row r="255" spans="8:8" ht="14.25" customHeight="1" x14ac:dyDescent="0.2">
      <c r="H255" s="3"/>
    </row>
    <row r="256" spans="8:8" ht="14.25" customHeight="1" x14ac:dyDescent="0.2">
      <c r="H256" s="3"/>
    </row>
    <row r="257" spans="8:8" ht="14.25" customHeight="1" x14ac:dyDescent="0.2">
      <c r="H257" s="3"/>
    </row>
    <row r="258" spans="8:8" ht="14.25" customHeight="1" x14ac:dyDescent="0.2">
      <c r="H258" s="3"/>
    </row>
    <row r="259" spans="8:8" ht="14.25" customHeight="1" x14ac:dyDescent="0.2">
      <c r="H259" s="3"/>
    </row>
    <row r="260" spans="8:8" ht="14.25" customHeight="1" x14ac:dyDescent="0.2">
      <c r="H260" s="3"/>
    </row>
    <row r="261" spans="8:8" ht="14.25" customHeight="1" x14ac:dyDescent="0.2">
      <c r="H261" s="3"/>
    </row>
    <row r="262" spans="8:8" ht="14.25" customHeight="1" x14ac:dyDescent="0.2">
      <c r="H262" s="3"/>
    </row>
    <row r="263" spans="8:8" ht="14.25" customHeight="1" x14ac:dyDescent="0.2">
      <c r="H263" s="3"/>
    </row>
    <row r="264" spans="8:8" ht="14.25" customHeight="1" x14ac:dyDescent="0.2">
      <c r="H264" s="3"/>
    </row>
    <row r="265" spans="8:8" ht="14.25" customHeight="1" x14ac:dyDescent="0.2">
      <c r="H265" s="3"/>
    </row>
    <row r="266" spans="8:8" ht="14.25" customHeight="1" x14ac:dyDescent="0.2">
      <c r="H266" s="3"/>
    </row>
    <row r="267" spans="8:8" ht="14.25" customHeight="1" x14ac:dyDescent="0.2">
      <c r="H267" s="3"/>
    </row>
    <row r="268" spans="8:8" ht="14.25" customHeight="1" x14ac:dyDescent="0.2">
      <c r="H268" s="3"/>
    </row>
    <row r="269" spans="8:8" ht="14.25" customHeight="1" x14ac:dyDescent="0.2">
      <c r="H269" s="3"/>
    </row>
    <row r="270" spans="8:8" ht="14.25" customHeight="1" x14ac:dyDescent="0.2">
      <c r="H270" s="3"/>
    </row>
    <row r="271" spans="8:8" ht="14.25" customHeight="1" x14ac:dyDescent="0.2">
      <c r="H271" s="3"/>
    </row>
    <row r="272" spans="8:8" ht="14.25" customHeight="1" x14ac:dyDescent="0.2">
      <c r="H272" s="3"/>
    </row>
    <row r="273" spans="8:8" ht="14.25" customHeight="1" x14ac:dyDescent="0.2">
      <c r="H273" s="3"/>
    </row>
    <row r="274" spans="8:8" ht="14.25" customHeight="1" x14ac:dyDescent="0.2">
      <c r="H274" s="3"/>
    </row>
    <row r="275" spans="8:8" ht="14.25" customHeight="1" x14ac:dyDescent="0.2">
      <c r="H275" s="3"/>
    </row>
    <row r="276" spans="8:8" ht="14.25" customHeight="1" x14ac:dyDescent="0.2">
      <c r="H276" s="3"/>
    </row>
    <row r="277" spans="8:8" ht="14.25" customHeight="1" x14ac:dyDescent="0.2">
      <c r="H277" s="3"/>
    </row>
    <row r="278" spans="8:8" ht="14.25" customHeight="1" x14ac:dyDescent="0.2">
      <c r="H278" s="3"/>
    </row>
    <row r="279" spans="8:8" ht="14.25" customHeight="1" x14ac:dyDescent="0.2">
      <c r="H279" s="3"/>
    </row>
    <row r="280" spans="8:8" ht="14.25" customHeight="1" x14ac:dyDescent="0.2">
      <c r="H280" s="3"/>
    </row>
    <row r="281" spans="8:8" ht="14.25" customHeight="1" x14ac:dyDescent="0.2">
      <c r="H281" s="3"/>
    </row>
    <row r="282" spans="8:8" ht="14.25" customHeight="1" x14ac:dyDescent="0.2">
      <c r="H282" s="3"/>
    </row>
    <row r="283" spans="8:8" ht="14.25" customHeight="1" x14ac:dyDescent="0.2">
      <c r="H283" s="3"/>
    </row>
    <row r="284" spans="8:8" ht="14.25" customHeight="1" x14ac:dyDescent="0.2">
      <c r="H284" s="3"/>
    </row>
    <row r="285" spans="8:8" ht="14.25" customHeight="1" x14ac:dyDescent="0.2">
      <c r="H285" s="3"/>
    </row>
    <row r="286" spans="8:8" ht="14.25" customHeight="1" x14ac:dyDescent="0.2">
      <c r="H286" s="3"/>
    </row>
    <row r="287" spans="8:8" ht="14.25" customHeight="1" x14ac:dyDescent="0.2">
      <c r="H287" s="3"/>
    </row>
    <row r="288" spans="8:8" ht="14.25" customHeight="1" x14ac:dyDescent="0.2">
      <c r="H288" s="3"/>
    </row>
    <row r="289" spans="8:8" ht="14.25" customHeight="1" x14ac:dyDescent="0.2">
      <c r="H289" s="3"/>
    </row>
    <row r="290" spans="8:8" ht="14.25" customHeight="1" x14ac:dyDescent="0.2">
      <c r="H290" s="3"/>
    </row>
    <row r="291" spans="8:8" ht="14.25" customHeight="1" x14ac:dyDescent="0.2">
      <c r="H291" s="3"/>
    </row>
    <row r="292" spans="8:8" ht="14.25" customHeight="1" x14ac:dyDescent="0.2">
      <c r="H292" s="3"/>
    </row>
    <row r="293" spans="8:8" ht="14.25" customHeight="1" x14ac:dyDescent="0.2">
      <c r="H293" s="3"/>
    </row>
    <row r="294" spans="8:8" ht="14.25" customHeight="1" x14ac:dyDescent="0.2">
      <c r="H294" s="3"/>
    </row>
    <row r="295" spans="8:8" ht="14.25" customHeight="1" x14ac:dyDescent="0.2">
      <c r="H295" s="3"/>
    </row>
    <row r="296" spans="8:8" ht="14.25" customHeight="1" x14ac:dyDescent="0.2">
      <c r="H296" s="3"/>
    </row>
    <row r="297" spans="8:8" ht="14.25" customHeight="1" x14ac:dyDescent="0.2">
      <c r="H297" s="3"/>
    </row>
    <row r="298" spans="8:8" ht="14.25" customHeight="1" x14ac:dyDescent="0.2">
      <c r="H298" s="3"/>
    </row>
    <row r="299" spans="8:8" ht="14.25" customHeight="1" x14ac:dyDescent="0.2">
      <c r="H299" s="3"/>
    </row>
    <row r="300" spans="8:8" ht="14.25" customHeight="1" x14ac:dyDescent="0.2">
      <c r="H300" s="3"/>
    </row>
    <row r="301" spans="8:8" ht="14.25" customHeight="1" x14ac:dyDescent="0.2">
      <c r="H301" s="3"/>
    </row>
    <row r="302" spans="8:8" ht="14.25" customHeight="1" x14ac:dyDescent="0.2">
      <c r="H302" s="3"/>
    </row>
    <row r="303" spans="8:8" ht="14.25" customHeight="1" x14ac:dyDescent="0.2">
      <c r="H303" s="3"/>
    </row>
    <row r="304" spans="8:8" ht="14.25" customHeight="1" x14ac:dyDescent="0.2">
      <c r="H304" s="3"/>
    </row>
    <row r="305" spans="8:8" ht="14.25" customHeight="1" x14ac:dyDescent="0.2">
      <c r="H305" s="3"/>
    </row>
    <row r="306" spans="8:8" ht="14.25" customHeight="1" x14ac:dyDescent="0.2">
      <c r="H306" s="3"/>
    </row>
    <row r="307" spans="8:8" ht="14.25" customHeight="1" x14ac:dyDescent="0.2">
      <c r="H307" s="3"/>
    </row>
    <row r="308" spans="8:8" ht="14.25" customHeight="1" x14ac:dyDescent="0.2">
      <c r="H308" s="3"/>
    </row>
    <row r="309" spans="8:8" ht="14.25" customHeight="1" x14ac:dyDescent="0.2">
      <c r="H309" s="3"/>
    </row>
    <row r="310" spans="8:8" ht="14.25" customHeight="1" x14ac:dyDescent="0.2">
      <c r="H310" s="3"/>
    </row>
    <row r="311" spans="8:8" ht="14.25" customHeight="1" x14ac:dyDescent="0.2">
      <c r="H311" s="3"/>
    </row>
    <row r="312" spans="8:8" ht="14.25" customHeight="1" x14ac:dyDescent="0.2">
      <c r="H312" s="3"/>
    </row>
    <row r="313" spans="8:8" ht="14.25" customHeight="1" x14ac:dyDescent="0.2">
      <c r="H313" s="3"/>
    </row>
    <row r="314" spans="8:8" ht="14.25" customHeight="1" x14ac:dyDescent="0.2">
      <c r="H314" s="3"/>
    </row>
    <row r="315" spans="8:8" ht="14.25" customHeight="1" x14ac:dyDescent="0.2">
      <c r="H315" s="3"/>
    </row>
    <row r="316" spans="8:8" ht="14.25" customHeight="1" x14ac:dyDescent="0.2">
      <c r="H316" s="3"/>
    </row>
    <row r="317" spans="8:8" ht="14.25" customHeight="1" x14ac:dyDescent="0.2">
      <c r="H317" s="3"/>
    </row>
    <row r="318" spans="8:8" ht="14.25" customHeight="1" x14ac:dyDescent="0.2">
      <c r="H318" s="3"/>
    </row>
    <row r="319" spans="8:8" ht="14.25" customHeight="1" x14ac:dyDescent="0.2">
      <c r="H319" s="3"/>
    </row>
    <row r="320" spans="8:8" ht="14.25" customHeight="1" x14ac:dyDescent="0.2">
      <c r="H320" s="3"/>
    </row>
    <row r="321" spans="8:8" ht="14.25" customHeight="1" x14ac:dyDescent="0.2">
      <c r="H321" s="3"/>
    </row>
    <row r="322" spans="8:8" ht="14.25" customHeight="1" x14ac:dyDescent="0.2">
      <c r="H322" s="3"/>
    </row>
    <row r="323" spans="8:8" ht="14.25" customHeight="1" x14ac:dyDescent="0.2">
      <c r="H323" s="3"/>
    </row>
    <row r="324" spans="8:8" ht="14.25" customHeight="1" x14ac:dyDescent="0.2">
      <c r="H324" s="3"/>
    </row>
    <row r="325" spans="8:8" ht="14.25" customHeight="1" x14ac:dyDescent="0.2">
      <c r="H325" s="3"/>
    </row>
    <row r="326" spans="8:8" ht="14.25" customHeight="1" x14ac:dyDescent="0.2">
      <c r="H326" s="3"/>
    </row>
    <row r="327" spans="8:8" ht="14.25" customHeight="1" x14ac:dyDescent="0.2">
      <c r="H327" s="3"/>
    </row>
    <row r="328" spans="8:8" ht="14.25" customHeight="1" x14ac:dyDescent="0.2">
      <c r="H328" s="3"/>
    </row>
    <row r="329" spans="8:8" ht="14.25" customHeight="1" x14ac:dyDescent="0.2">
      <c r="H329" s="3"/>
    </row>
    <row r="330" spans="8:8" ht="14.25" customHeight="1" x14ac:dyDescent="0.2">
      <c r="H330" s="3"/>
    </row>
    <row r="331" spans="8:8" ht="14.25" customHeight="1" x14ac:dyDescent="0.2">
      <c r="H331" s="3"/>
    </row>
    <row r="332" spans="8:8" ht="14.25" customHeight="1" x14ac:dyDescent="0.2">
      <c r="H332" s="3"/>
    </row>
    <row r="333" spans="8:8" ht="14.25" customHeight="1" x14ac:dyDescent="0.2">
      <c r="H333" s="3"/>
    </row>
    <row r="334" spans="8:8" ht="14.25" customHeight="1" x14ac:dyDescent="0.2">
      <c r="H334" s="3"/>
    </row>
    <row r="335" spans="8:8" ht="14.25" customHeight="1" x14ac:dyDescent="0.2">
      <c r="H335" s="3"/>
    </row>
    <row r="336" spans="8:8" ht="14.25" customHeight="1" x14ac:dyDescent="0.2">
      <c r="H336" s="3"/>
    </row>
    <row r="337" spans="8:8" ht="14.25" customHeight="1" x14ac:dyDescent="0.2">
      <c r="H337" s="3"/>
    </row>
    <row r="338" spans="8:8" ht="14.25" customHeight="1" x14ac:dyDescent="0.2">
      <c r="H338" s="3"/>
    </row>
    <row r="339" spans="8:8" ht="14.25" customHeight="1" x14ac:dyDescent="0.2">
      <c r="H339" s="3"/>
    </row>
    <row r="340" spans="8:8" ht="14.25" customHeight="1" x14ac:dyDescent="0.2">
      <c r="H340" s="3"/>
    </row>
    <row r="341" spans="8:8" ht="14.25" customHeight="1" x14ac:dyDescent="0.2">
      <c r="H341" s="3"/>
    </row>
    <row r="342" spans="8:8" ht="14.25" customHeight="1" x14ac:dyDescent="0.2">
      <c r="H342" s="3"/>
    </row>
    <row r="343" spans="8:8" ht="14.25" customHeight="1" x14ac:dyDescent="0.2">
      <c r="H343" s="3"/>
    </row>
    <row r="344" spans="8:8" ht="14.25" customHeight="1" x14ac:dyDescent="0.2">
      <c r="H344" s="3"/>
    </row>
    <row r="345" spans="8:8" ht="14.25" customHeight="1" x14ac:dyDescent="0.2">
      <c r="H345" s="3"/>
    </row>
    <row r="346" spans="8:8" ht="14.25" customHeight="1" x14ac:dyDescent="0.2">
      <c r="H346" s="3"/>
    </row>
    <row r="347" spans="8:8" ht="14.25" customHeight="1" x14ac:dyDescent="0.2">
      <c r="H347" s="3"/>
    </row>
    <row r="348" spans="8:8" ht="14.25" customHeight="1" x14ac:dyDescent="0.2">
      <c r="H348" s="3"/>
    </row>
    <row r="349" spans="8:8" ht="14.25" customHeight="1" x14ac:dyDescent="0.2">
      <c r="H349" s="3"/>
    </row>
    <row r="350" spans="8:8" ht="14.25" customHeight="1" x14ac:dyDescent="0.2">
      <c r="H350" s="3"/>
    </row>
    <row r="351" spans="8:8" ht="14.25" customHeight="1" x14ac:dyDescent="0.2">
      <c r="H351" s="3"/>
    </row>
    <row r="352" spans="8:8" ht="14.25" customHeight="1" x14ac:dyDescent="0.2">
      <c r="H352" s="3"/>
    </row>
    <row r="353" spans="8:8" ht="14.25" customHeight="1" x14ac:dyDescent="0.2">
      <c r="H353" s="3"/>
    </row>
    <row r="354" spans="8:8" ht="14.25" customHeight="1" x14ac:dyDescent="0.2">
      <c r="H354" s="3"/>
    </row>
    <row r="355" spans="8:8" ht="14.25" customHeight="1" x14ac:dyDescent="0.2">
      <c r="H355" s="3"/>
    </row>
    <row r="356" spans="8:8" ht="14.25" customHeight="1" x14ac:dyDescent="0.2">
      <c r="H356" s="3"/>
    </row>
    <row r="357" spans="8:8" ht="14.25" customHeight="1" x14ac:dyDescent="0.2">
      <c r="H357" s="3"/>
    </row>
    <row r="358" spans="8:8" ht="14.25" customHeight="1" x14ac:dyDescent="0.2">
      <c r="H358" s="3"/>
    </row>
    <row r="359" spans="8:8" ht="14.25" customHeight="1" x14ac:dyDescent="0.2">
      <c r="H359" s="3"/>
    </row>
    <row r="360" spans="8:8" ht="14.25" customHeight="1" x14ac:dyDescent="0.2">
      <c r="H360" s="3"/>
    </row>
    <row r="361" spans="8:8" ht="14.25" customHeight="1" x14ac:dyDescent="0.2">
      <c r="H361" s="3"/>
    </row>
    <row r="362" spans="8:8" ht="14.25" customHeight="1" x14ac:dyDescent="0.2">
      <c r="H362" s="3"/>
    </row>
    <row r="363" spans="8:8" ht="14.25" customHeight="1" x14ac:dyDescent="0.2">
      <c r="H363" s="3"/>
    </row>
    <row r="364" spans="8:8" ht="14.25" customHeight="1" x14ac:dyDescent="0.2">
      <c r="H364" s="3"/>
    </row>
    <row r="365" spans="8:8" ht="14.25" customHeight="1" x14ac:dyDescent="0.2">
      <c r="H365" s="3"/>
    </row>
    <row r="366" spans="8:8" ht="14.25" customHeight="1" x14ac:dyDescent="0.2">
      <c r="H366" s="3"/>
    </row>
    <row r="367" spans="8:8" ht="14.25" customHeight="1" x14ac:dyDescent="0.2">
      <c r="H367" s="3"/>
    </row>
    <row r="368" spans="8:8" ht="14.25" customHeight="1" x14ac:dyDescent="0.2">
      <c r="H368" s="3"/>
    </row>
    <row r="369" spans="8:8" ht="14.25" customHeight="1" x14ac:dyDescent="0.2">
      <c r="H369" s="3"/>
    </row>
    <row r="370" spans="8:8" ht="14.25" customHeight="1" x14ac:dyDescent="0.2">
      <c r="H370" s="3"/>
    </row>
    <row r="371" spans="8:8" ht="14.25" customHeight="1" x14ac:dyDescent="0.2">
      <c r="H371" s="3"/>
    </row>
    <row r="372" spans="8:8" ht="14.25" customHeight="1" x14ac:dyDescent="0.2">
      <c r="H372" s="3"/>
    </row>
    <row r="373" spans="8:8" ht="14.25" customHeight="1" x14ac:dyDescent="0.2">
      <c r="H373" s="3"/>
    </row>
    <row r="374" spans="8:8" ht="14.25" customHeight="1" x14ac:dyDescent="0.2">
      <c r="H374" s="3"/>
    </row>
    <row r="375" spans="8:8" ht="14.25" customHeight="1" x14ac:dyDescent="0.2">
      <c r="H375" s="3"/>
    </row>
    <row r="376" spans="8:8" ht="14.25" customHeight="1" x14ac:dyDescent="0.2">
      <c r="H376" s="3"/>
    </row>
    <row r="377" spans="8:8" ht="14.25" customHeight="1" x14ac:dyDescent="0.2">
      <c r="H377" s="3"/>
    </row>
    <row r="378" spans="8:8" ht="14.25" customHeight="1" x14ac:dyDescent="0.2">
      <c r="H378" s="3"/>
    </row>
    <row r="379" spans="8:8" ht="14.25" customHeight="1" x14ac:dyDescent="0.2">
      <c r="H379" s="3"/>
    </row>
    <row r="380" spans="8:8" ht="14.25" customHeight="1" x14ac:dyDescent="0.2">
      <c r="H380" s="3"/>
    </row>
    <row r="381" spans="8:8" ht="14.25" customHeight="1" x14ac:dyDescent="0.2">
      <c r="H381" s="3"/>
    </row>
    <row r="382" spans="8:8" ht="14.25" customHeight="1" x14ac:dyDescent="0.2">
      <c r="H382" s="3"/>
    </row>
    <row r="383" spans="8:8" ht="14.25" customHeight="1" x14ac:dyDescent="0.2">
      <c r="H383" s="3"/>
    </row>
    <row r="384" spans="8:8" ht="14.25" customHeight="1" x14ac:dyDescent="0.2">
      <c r="H384" s="3"/>
    </row>
    <row r="385" spans="8:8" ht="14.25" customHeight="1" x14ac:dyDescent="0.2">
      <c r="H385" s="3"/>
    </row>
    <row r="386" spans="8:8" ht="14.25" customHeight="1" x14ac:dyDescent="0.2">
      <c r="H386" s="3"/>
    </row>
    <row r="387" spans="8:8" ht="14.25" customHeight="1" x14ac:dyDescent="0.2">
      <c r="H387" s="3"/>
    </row>
    <row r="388" spans="8:8" ht="14.25" customHeight="1" x14ac:dyDescent="0.2">
      <c r="H388" s="3"/>
    </row>
    <row r="389" spans="8:8" ht="14.25" customHeight="1" x14ac:dyDescent="0.2">
      <c r="H389" s="3"/>
    </row>
    <row r="390" spans="8:8" ht="14.25" customHeight="1" x14ac:dyDescent="0.2">
      <c r="H390" s="3"/>
    </row>
    <row r="391" spans="8:8" ht="14.25" customHeight="1" x14ac:dyDescent="0.2">
      <c r="H391" s="3"/>
    </row>
    <row r="392" spans="8:8" ht="14.25" customHeight="1" x14ac:dyDescent="0.2">
      <c r="H392" s="3"/>
    </row>
    <row r="393" spans="8:8" ht="14.25" customHeight="1" x14ac:dyDescent="0.2">
      <c r="H393" s="3"/>
    </row>
    <row r="394" spans="8:8" ht="14.25" customHeight="1" x14ac:dyDescent="0.2">
      <c r="H394" s="3"/>
    </row>
    <row r="395" spans="8:8" ht="14.25" customHeight="1" x14ac:dyDescent="0.2">
      <c r="H395" s="3"/>
    </row>
    <row r="396" spans="8:8" ht="14.25" customHeight="1" x14ac:dyDescent="0.2">
      <c r="H396" s="3"/>
    </row>
    <row r="397" spans="8:8" ht="14.25" customHeight="1" x14ac:dyDescent="0.2">
      <c r="H397" s="3"/>
    </row>
    <row r="398" spans="8:8" ht="14.25" customHeight="1" x14ac:dyDescent="0.2">
      <c r="H398" s="3"/>
    </row>
    <row r="399" spans="8:8" ht="14.25" customHeight="1" x14ac:dyDescent="0.2">
      <c r="H399" s="3"/>
    </row>
    <row r="400" spans="8:8" ht="14.25" customHeight="1" x14ac:dyDescent="0.2">
      <c r="H400" s="3"/>
    </row>
    <row r="401" spans="8:8" ht="14.25" customHeight="1" x14ac:dyDescent="0.2">
      <c r="H401" s="3"/>
    </row>
    <row r="402" spans="8:8" ht="14.25" customHeight="1" x14ac:dyDescent="0.2">
      <c r="H402" s="3"/>
    </row>
    <row r="403" spans="8:8" ht="14.25" customHeight="1" x14ac:dyDescent="0.2">
      <c r="H403" s="3"/>
    </row>
    <row r="404" spans="8:8" ht="14.25" customHeight="1" x14ac:dyDescent="0.2">
      <c r="H404" s="3"/>
    </row>
    <row r="405" spans="8:8" ht="14.25" customHeight="1" x14ac:dyDescent="0.2">
      <c r="H405" s="3"/>
    </row>
    <row r="406" spans="8:8" ht="14.25" customHeight="1" x14ac:dyDescent="0.2">
      <c r="H406" s="3"/>
    </row>
    <row r="407" spans="8:8" ht="14.25" customHeight="1" x14ac:dyDescent="0.2">
      <c r="H407" s="3"/>
    </row>
    <row r="408" spans="8:8" ht="14.25" customHeight="1" x14ac:dyDescent="0.2">
      <c r="H408" s="3"/>
    </row>
    <row r="409" spans="8:8" ht="14.25" customHeight="1" x14ac:dyDescent="0.2">
      <c r="H409" s="3"/>
    </row>
    <row r="410" spans="8:8" ht="14.25" customHeight="1" x14ac:dyDescent="0.2">
      <c r="H410" s="3"/>
    </row>
    <row r="411" spans="8:8" ht="14.25" customHeight="1" x14ac:dyDescent="0.2">
      <c r="H411" s="3"/>
    </row>
    <row r="412" spans="8:8" ht="14.25" customHeight="1" x14ac:dyDescent="0.2">
      <c r="H412" s="3"/>
    </row>
    <row r="413" spans="8:8" ht="14.25" customHeight="1" x14ac:dyDescent="0.2">
      <c r="H413" s="3"/>
    </row>
    <row r="414" spans="8:8" ht="14.25" customHeight="1" x14ac:dyDescent="0.2">
      <c r="H414" s="3"/>
    </row>
    <row r="415" spans="8:8" ht="14.25" customHeight="1" x14ac:dyDescent="0.2">
      <c r="H415" s="3"/>
    </row>
    <row r="416" spans="8:8" ht="14.25" customHeight="1" x14ac:dyDescent="0.2">
      <c r="H416" s="3"/>
    </row>
    <row r="417" spans="8:8" ht="14.25" customHeight="1" x14ac:dyDescent="0.2">
      <c r="H417" s="3"/>
    </row>
    <row r="418" spans="8:8" ht="14.25" customHeight="1" x14ac:dyDescent="0.2">
      <c r="H418" s="3"/>
    </row>
    <row r="419" spans="8:8" ht="14.25" customHeight="1" x14ac:dyDescent="0.2">
      <c r="H419" s="3"/>
    </row>
    <row r="420" spans="8:8" ht="14.25" customHeight="1" x14ac:dyDescent="0.2">
      <c r="H420" s="3"/>
    </row>
    <row r="421" spans="8:8" ht="14.25" customHeight="1" x14ac:dyDescent="0.2">
      <c r="H421" s="3"/>
    </row>
    <row r="422" spans="8:8" ht="14.25" customHeight="1" x14ac:dyDescent="0.2">
      <c r="H422" s="3"/>
    </row>
    <row r="423" spans="8:8" ht="14.25" customHeight="1" x14ac:dyDescent="0.2">
      <c r="H423" s="3"/>
    </row>
    <row r="424" spans="8:8" ht="14.25" customHeight="1" x14ac:dyDescent="0.2">
      <c r="H424" s="3"/>
    </row>
    <row r="425" spans="8:8" ht="14.25" customHeight="1" x14ac:dyDescent="0.2">
      <c r="H425" s="3"/>
    </row>
    <row r="426" spans="8:8" ht="14.25" customHeight="1" x14ac:dyDescent="0.2">
      <c r="H426" s="3"/>
    </row>
    <row r="427" spans="8:8" ht="14.25" customHeight="1" x14ac:dyDescent="0.2">
      <c r="H427" s="3"/>
    </row>
    <row r="428" spans="8:8" ht="14.25" customHeight="1" x14ac:dyDescent="0.2">
      <c r="H428" s="3"/>
    </row>
    <row r="429" spans="8:8" ht="14.25" customHeight="1" x14ac:dyDescent="0.2">
      <c r="H429" s="3"/>
    </row>
    <row r="430" spans="8:8" ht="14.25" customHeight="1" x14ac:dyDescent="0.2">
      <c r="H430" s="3"/>
    </row>
    <row r="431" spans="8:8" ht="14.25" customHeight="1" x14ac:dyDescent="0.2">
      <c r="H431" s="3"/>
    </row>
    <row r="432" spans="8:8" ht="14.25" customHeight="1" x14ac:dyDescent="0.2">
      <c r="H432" s="3"/>
    </row>
    <row r="433" spans="8:8" ht="14.25" customHeight="1" x14ac:dyDescent="0.2">
      <c r="H433" s="3"/>
    </row>
    <row r="434" spans="8:8" ht="14.25" customHeight="1" x14ac:dyDescent="0.2">
      <c r="H434" s="3"/>
    </row>
    <row r="435" spans="8:8" ht="14.25" customHeight="1" x14ac:dyDescent="0.2">
      <c r="H435" s="3"/>
    </row>
    <row r="436" spans="8:8" ht="14.25" customHeight="1" x14ac:dyDescent="0.2">
      <c r="H436" s="3"/>
    </row>
    <row r="437" spans="8:8" ht="14.25" customHeight="1" x14ac:dyDescent="0.2">
      <c r="H437" s="3"/>
    </row>
    <row r="438" spans="8:8" ht="14.25" customHeight="1" x14ac:dyDescent="0.2">
      <c r="H438" s="3"/>
    </row>
    <row r="439" spans="8:8" ht="14.25" customHeight="1" x14ac:dyDescent="0.2">
      <c r="H439" s="3"/>
    </row>
    <row r="440" spans="8:8" ht="14.25" customHeight="1" x14ac:dyDescent="0.2">
      <c r="H440" s="3"/>
    </row>
    <row r="441" spans="8:8" ht="14.25" customHeight="1" x14ac:dyDescent="0.2">
      <c r="H441" s="3"/>
    </row>
    <row r="442" spans="8:8" ht="14.25" customHeight="1" x14ac:dyDescent="0.2">
      <c r="H442" s="3"/>
    </row>
    <row r="443" spans="8:8" ht="14.25" customHeight="1" x14ac:dyDescent="0.2">
      <c r="H443" s="3"/>
    </row>
    <row r="444" spans="8:8" ht="14.25" customHeight="1" x14ac:dyDescent="0.2">
      <c r="H444" s="3"/>
    </row>
    <row r="445" spans="8:8" ht="14.25" customHeight="1" x14ac:dyDescent="0.2">
      <c r="H445" s="3"/>
    </row>
    <row r="446" spans="8:8" ht="14.25" customHeight="1" x14ac:dyDescent="0.2">
      <c r="H446" s="3"/>
    </row>
    <row r="447" spans="8:8" ht="14.25" customHeight="1" x14ac:dyDescent="0.2">
      <c r="H447" s="3"/>
    </row>
    <row r="448" spans="8:8" ht="14.25" customHeight="1" x14ac:dyDescent="0.2">
      <c r="H448" s="3"/>
    </row>
    <row r="449" spans="8:8" ht="14.25" customHeight="1" x14ac:dyDescent="0.2">
      <c r="H449" s="3"/>
    </row>
    <row r="450" spans="8:8" ht="14.25" customHeight="1" x14ac:dyDescent="0.2">
      <c r="H450" s="3"/>
    </row>
    <row r="451" spans="8:8" ht="14.25" customHeight="1" x14ac:dyDescent="0.2">
      <c r="H451" s="3"/>
    </row>
    <row r="452" spans="8:8" ht="14.25" customHeight="1" x14ac:dyDescent="0.2">
      <c r="H452" s="3"/>
    </row>
    <row r="453" spans="8:8" ht="14.25" customHeight="1" x14ac:dyDescent="0.2">
      <c r="H453" s="3"/>
    </row>
    <row r="454" spans="8:8" ht="14.25" customHeight="1" x14ac:dyDescent="0.2">
      <c r="H454" s="3"/>
    </row>
    <row r="455" spans="8:8" ht="14.25" customHeight="1" x14ac:dyDescent="0.2">
      <c r="H455" s="3"/>
    </row>
    <row r="456" spans="8:8" ht="14.25" customHeight="1" x14ac:dyDescent="0.2">
      <c r="H456" s="3"/>
    </row>
    <row r="457" spans="8:8" ht="14.25" customHeight="1" x14ac:dyDescent="0.2">
      <c r="H457" s="3"/>
    </row>
    <row r="458" spans="8:8" ht="14.25" customHeight="1" x14ac:dyDescent="0.2">
      <c r="H458" s="3"/>
    </row>
    <row r="459" spans="8:8" ht="14.25" customHeight="1" x14ac:dyDescent="0.2">
      <c r="H459" s="3"/>
    </row>
    <row r="460" spans="8:8" ht="14.25" customHeight="1" x14ac:dyDescent="0.2">
      <c r="H460" s="3"/>
    </row>
    <row r="461" spans="8:8" ht="14.25" customHeight="1" x14ac:dyDescent="0.2">
      <c r="H461" s="3"/>
    </row>
    <row r="462" spans="8:8" ht="14.25" customHeight="1" x14ac:dyDescent="0.2">
      <c r="H462" s="3"/>
    </row>
    <row r="463" spans="8:8" ht="14.25" customHeight="1" x14ac:dyDescent="0.2">
      <c r="H463" s="3"/>
    </row>
    <row r="464" spans="8:8" ht="14.25" customHeight="1" x14ac:dyDescent="0.2">
      <c r="H464" s="3"/>
    </row>
    <row r="465" spans="8:8" ht="14.25" customHeight="1" x14ac:dyDescent="0.2">
      <c r="H465" s="3"/>
    </row>
    <row r="466" spans="8:8" ht="14.25" customHeight="1" x14ac:dyDescent="0.2">
      <c r="H466" s="3"/>
    </row>
    <row r="467" spans="8:8" ht="14.25" customHeight="1" x14ac:dyDescent="0.2">
      <c r="H467" s="3"/>
    </row>
    <row r="468" spans="8:8" ht="14.25" customHeight="1" x14ac:dyDescent="0.2">
      <c r="H468" s="3"/>
    </row>
    <row r="469" spans="8:8" ht="14.25" customHeight="1" x14ac:dyDescent="0.2">
      <c r="H469" s="3"/>
    </row>
    <row r="470" spans="8:8" ht="14.25" customHeight="1" x14ac:dyDescent="0.2">
      <c r="H470" s="3"/>
    </row>
    <row r="471" spans="8:8" ht="14.25" customHeight="1" x14ac:dyDescent="0.2">
      <c r="H471" s="3"/>
    </row>
    <row r="472" spans="8:8" ht="14.25" customHeight="1" x14ac:dyDescent="0.2">
      <c r="H472" s="3"/>
    </row>
    <row r="473" spans="8:8" ht="14.25" customHeight="1" x14ac:dyDescent="0.2">
      <c r="H473" s="3"/>
    </row>
    <row r="474" spans="8:8" ht="14.25" customHeight="1" x14ac:dyDescent="0.2">
      <c r="H474" s="3"/>
    </row>
    <row r="475" spans="8:8" ht="14.25" customHeight="1" x14ac:dyDescent="0.2">
      <c r="H475" s="3"/>
    </row>
    <row r="476" spans="8:8" ht="14.25" customHeight="1" x14ac:dyDescent="0.2">
      <c r="H476" s="3"/>
    </row>
    <row r="477" spans="8:8" ht="14.25" customHeight="1" x14ac:dyDescent="0.2">
      <c r="H477" s="3"/>
    </row>
    <row r="478" spans="8:8" ht="14.25" customHeight="1" x14ac:dyDescent="0.2">
      <c r="H478" s="3"/>
    </row>
    <row r="479" spans="8:8" ht="14.25" customHeight="1" x14ac:dyDescent="0.2">
      <c r="H479" s="3"/>
    </row>
    <row r="480" spans="8:8" ht="14.25" customHeight="1" x14ac:dyDescent="0.2">
      <c r="H480" s="3"/>
    </row>
    <row r="481" spans="8:8" ht="14.25" customHeight="1" x14ac:dyDescent="0.2">
      <c r="H481" s="3"/>
    </row>
    <row r="482" spans="8:8" ht="14.25" customHeight="1" x14ac:dyDescent="0.2">
      <c r="H482" s="3"/>
    </row>
    <row r="483" spans="8:8" ht="14.25" customHeight="1" x14ac:dyDescent="0.2">
      <c r="H483" s="3"/>
    </row>
    <row r="484" spans="8:8" ht="14.25" customHeight="1" x14ac:dyDescent="0.2">
      <c r="H484" s="3"/>
    </row>
    <row r="485" spans="8:8" ht="14.25" customHeight="1" x14ac:dyDescent="0.2">
      <c r="H485" s="3"/>
    </row>
    <row r="486" spans="8:8" ht="14.25" customHeight="1" x14ac:dyDescent="0.2">
      <c r="H486" s="3"/>
    </row>
    <row r="487" spans="8:8" ht="14.25" customHeight="1" x14ac:dyDescent="0.2">
      <c r="H487" s="3"/>
    </row>
    <row r="488" spans="8:8" ht="14.25" customHeight="1" x14ac:dyDescent="0.2">
      <c r="H488" s="3"/>
    </row>
    <row r="489" spans="8:8" ht="14.25" customHeight="1" x14ac:dyDescent="0.2">
      <c r="H489" s="3"/>
    </row>
    <row r="490" spans="8:8" ht="14.25" customHeight="1" x14ac:dyDescent="0.2">
      <c r="H490" s="3"/>
    </row>
    <row r="491" spans="8:8" ht="14.25" customHeight="1" x14ac:dyDescent="0.2">
      <c r="H491" s="3"/>
    </row>
    <row r="492" spans="8:8" ht="14.25" customHeight="1" x14ac:dyDescent="0.2">
      <c r="H492" s="3"/>
    </row>
    <row r="493" spans="8:8" ht="14.25" customHeight="1" x14ac:dyDescent="0.2">
      <c r="H493" s="3"/>
    </row>
    <row r="494" spans="8:8" ht="14.25" customHeight="1" x14ac:dyDescent="0.2">
      <c r="H494" s="3"/>
    </row>
    <row r="495" spans="8:8" ht="14.25" customHeight="1" x14ac:dyDescent="0.2">
      <c r="H495" s="3"/>
    </row>
    <row r="496" spans="8:8" ht="14.25" customHeight="1" x14ac:dyDescent="0.2">
      <c r="H496" s="3"/>
    </row>
    <row r="497" spans="8:8" ht="14.25" customHeight="1" x14ac:dyDescent="0.2">
      <c r="H497" s="3"/>
    </row>
    <row r="498" spans="8:8" ht="14.25" customHeight="1" x14ac:dyDescent="0.2">
      <c r="H498" s="3"/>
    </row>
    <row r="499" spans="8:8" ht="14.25" customHeight="1" x14ac:dyDescent="0.2">
      <c r="H499" s="3"/>
    </row>
    <row r="500" spans="8:8" ht="14.25" customHeight="1" x14ac:dyDescent="0.2">
      <c r="H500" s="3"/>
    </row>
    <row r="501" spans="8:8" ht="14.25" customHeight="1" x14ac:dyDescent="0.2">
      <c r="H501" s="3"/>
    </row>
    <row r="502" spans="8:8" ht="14.25" customHeight="1" x14ac:dyDescent="0.2">
      <c r="H502" s="3"/>
    </row>
    <row r="503" spans="8:8" ht="14.25" customHeight="1" x14ac:dyDescent="0.2">
      <c r="H503" s="3"/>
    </row>
    <row r="504" spans="8:8" ht="14.25" customHeight="1" x14ac:dyDescent="0.2">
      <c r="H504" s="3"/>
    </row>
    <row r="505" spans="8:8" ht="14.25" customHeight="1" x14ac:dyDescent="0.2">
      <c r="H505" s="3"/>
    </row>
    <row r="506" spans="8:8" ht="14.25" customHeight="1" x14ac:dyDescent="0.2">
      <c r="H506" s="3"/>
    </row>
    <row r="507" spans="8:8" ht="14.25" customHeight="1" x14ac:dyDescent="0.2">
      <c r="H507" s="3"/>
    </row>
    <row r="508" spans="8:8" ht="14.25" customHeight="1" x14ac:dyDescent="0.2">
      <c r="H508" s="3"/>
    </row>
    <row r="509" spans="8:8" ht="14.25" customHeight="1" x14ac:dyDescent="0.2">
      <c r="H509" s="3"/>
    </row>
    <row r="510" spans="8:8" ht="14.25" customHeight="1" x14ac:dyDescent="0.2">
      <c r="H510" s="3"/>
    </row>
    <row r="511" spans="8:8" ht="14.25" customHeight="1" x14ac:dyDescent="0.2">
      <c r="H511" s="3"/>
    </row>
    <row r="512" spans="8:8" ht="14.25" customHeight="1" x14ac:dyDescent="0.2">
      <c r="H512" s="3"/>
    </row>
    <row r="513" spans="8:8" ht="14.25" customHeight="1" x14ac:dyDescent="0.2">
      <c r="H513" s="3"/>
    </row>
    <row r="514" spans="8:8" ht="14.25" customHeight="1" x14ac:dyDescent="0.2">
      <c r="H514" s="3"/>
    </row>
    <row r="515" spans="8:8" ht="14.25" customHeight="1" x14ac:dyDescent="0.2">
      <c r="H515" s="3"/>
    </row>
    <row r="516" spans="8:8" ht="14.25" customHeight="1" x14ac:dyDescent="0.2">
      <c r="H516" s="3"/>
    </row>
    <row r="517" spans="8:8" ht="14.25" customHeight="1" x14ac:dyDescent="0.2">
      <c r="H517" s="3"/>
    </row>
    <row r="518" spans="8:8" ht="14.25" customHeight="1" x14ac:dyDescent="0.2">
      <c r="H518" s="3"/>
    </row>
    <row r="519" spans="8:8" ht="14.25" customHeight="1" x14ac:dyDescent="0.2">
      <c r="H519" s="3"/>
    </row>
    <row r="520" spans="8:8" ht="14.25" customHeight="1" x14ac:dyDescent="0.2">
      <c r="H520" s="3"/>
    </row>
    <row r="521" spans="8:8" ht="14.25" customHeight="1" x14ac:dyDescent="0.2">
      <c r="H521" s="3"/>
    </row>
    <row r="522" spans="8:8" ht="14.25" customHeight="1" x14ac:dyDescent="0.2">
      <c r="H522" s="3"/>
    </row>
    <row r="523" spans="8:8" ht="14.25" customHeight="1" x14ac:dyDescent="0.2">
      <c r="H523" s="3"/>
    </row>
    <row r="524" spans="8:8" ht="14.25" customHeight="1" x14ac:dyDescent="0.2">
      <c r="H524" s="3"/>
    </row>
    <row r="525" spans="8:8" ht="14.25" customHeight="1" x14ac:dyDescent="0.2">
      <c r="H525" s="3"/>
    </row>
    <row r="526" spans="8:8" ht="14.25" customHeight="1" x14ac:dyDescent="0.2">
      <c r="H526" s="3"/>
    </row>
    <row r="527" spans="8:8" ht="14.25" customHeight="1" x14ac:dyDescent="0.2">
      <c r="H527" s="3"/>
    </row>
    <row r="528" spans="8:8" ht="14.25" customHeight="1" x14ac:dyDescent="0.2">
      <c r="H528" s="3"/>
    </row>
    <row r="529" spans="8:8" ht="14.25" customHeight="1" x14ac:dyDescent="0.2">
      <c r="H529" s="3"/>
    </row>
    <row r="530" spans="8:8" ht="14.25" customHeight="1" x14ac:dyDescent="0.2">
      <c r="H530" s="3"/>
    </row>
    <row r="531" spans="8:8" ht="14.25" customHeight="1" x14ac:dyDescent="0.2">
      <c r="H531" s="3"/>
    </row>
    <row r="532" spans="8:8" ht="14.25" customHeight="1" x14ac:dyDescent="0.2">
      <c r="H532" s="3"/>
    </row>
    <row r="533" spans="8:8" ht="14.25" customHeight="1" x14ac:dyDescent="0.2">
      <c r="H533" s="3"/>
    </row>
    <row r="534" spans="8:8" ht="14.25" customHeight="1" x14ac:dyDescent="0.2">
      <c r="H534" s="3"/>
    </row>
    <row r="535" spans="8:8" ht="14.25" customHeight="1" x14ac:dyDescent="0.2">
      <c r="H535" s="3"/>
    </row>
    <row r="536" spans="8:8" ht="14.25" customHeight="1" x14ac:dyDescent="0.2">
      <c r="H536" s="3"/>
    </row>
    <row r="537" spans="8:8" ht="14.25" customHeight="1" x14ac:dyDescent="0.2">
      <c r="H537" s="3"/>
    </row>
    <row r="538" spans="8:8" ht="14.25" customHeight="1" x14ac:dyDescent="0.2">
      <c r="H538" s="3"/>
    </row>
    <row r="539" spans="8:8" ht="14.25" customHeight="1" x14ac:dyDescent="0.2">
      <c r="H539" s="3"/>
    </row>
    <row r="540" spans="8:8" ht="14.25" customHeight="1" x14ac:dyDescent="0.2">
      <c r="H540" s="3"/>
    </row>
    <row r="541" spans="8:8" ht="14.25" customHeight="1" x14ac:dyDescent="0.2">
      <c r="H541" s="3"/>
    </row>
    <row r="542" spans="8:8" ht="14.25" customHeight="1" x14ac:dyDescent="0.2">
      <c r="H542" s="3"/>
    </row>
    <row r="543" spans="8:8" ht="14.25" customHeight="1" x14ac:dyDescent="0.2">
      <c r="H543" s="3"/>
    </row>
    <row r="544" spans="8:8" ht="14.25" customHeight="1" x14ac:dyDescent="0.2">
      <c r="H544" s="3"/>
    </row>
    <row r="545" spans="8:8" ht="14.25" customHeight="1" x14ac:dyDescent="0.2">
      <c r="H545" s="3"/>
    </row>
    <row r="546" spans="8:8" ht="14.25" customHeight="1" x14ac:dyDescent="0.2">
      <c r="H546" s="3"/>
    </row>
    <row r="547" spans="8:8" ht="14.25" customHeight="1" x14ac:dyDescent="0.2">
      <c r="H547" s="3"/>
    </row>
    <row r="548" spans="8:8" ht="14.25" customHeight="1" x14ac:dyDescent="0.2">
      <c r="H548" s="3"/>
    </row>
    <row r="549" spans="8:8" ht="14.25" customHeight="1" x14ac:dyDescent="0.2">
      <c r="H549" s="3"/>
    </row>
    <row r="550" spans="8:8" ht="14.25" customHeight="1" x14ac:dyDescent="0.2">
      <c r="H550" s="3"/>
    </row>
    <row r="551" spans="8:8" ht="14.25" customHeight="1" x14ac:dyDescent="0.2">
      <c r="H551" s="3"/>
    </row>
    <row r="552" spans="8:8" ht="14.25" customHeight="1" x14ac:dyDescent="0.2">
      <c r="H552" s="3"/>
    </row>
    <row r="553" spans="8:8" ht="14.25" customHeight="1" x14ac:dyDescent="0.2">
      <c r="H553" s="3"/>
    </row>
    <row r="554" spans="8:8" ht="14.25" customHeight="1" x14ac:dyDescent="0.2">
      <c r="H554" s="3"/>
    </row>
    <row r="555" spans="8:8" ht="14.25" customHeight="1" x14ac:dyDescent="0.2">
      <c r="H555" s="3"/>
    </row>
    <row r="556" spans="8:8" ht="14.25" customHeight="1" x14ac:dyDescent="0.2">
      <c r="H556" s="3"/>
    </row>
    <row r="557" spans="8:8" ht="14.25" customHeight="1" x14ac:dyDescent="0.2">
      <c r="H557" s="3"/>
    </row>
    <row r="558" spans="8:8" ht="14.25" customHeight="1" x14ac:dyDescent="0.2">
      <c r="H558" s="3"/>
    </row>
    <row r="559" spans="8:8" ht="14.25" customHeight="1" x14ac:dyDescent="0.2">
      <c r="H559" s="3"/>
    </row>
    <row r="560" spans="8:8" ht="14.25" customHeight="1" x14ac:dyDescent="0.2">
      <c r="H560" s="3"/>
    </row>
    <row r="561" spans="8:8" ht="14.25" customHeight="1" x14ac:dyDescent="0.2">
      <c r="H561" s="3"/>
    </row>
    <row r="562" spans="8:8" ht="14.25" customHeight="1" x14ac:dyDescent="0.2">
      <c r="H562" s="3"/>
    </row>
    <row r="563" spans="8:8" ht="14.25" customHeight="1" x14ac:dyDescent="0.2">
      <c r="H563" s="3"/>
    </row>
    <row r="564" spans="8:8" ht="14.25" customHeight="1" x14ac:dyDescent="0.2">
      <c r="H564" s="3"/>
    </row>
    <row r="565" spans="8:8" ht="14.25" customHeight="1" x14ac:dyDescent="0.2">
      <c r="H565" s="3"/>
    </row>
    <row r="566" spans="8:8" ht="14.25" customHeight="1" x14ac:dyDescent="0.2">
      <c r="H566" s="3"/>
    </row>
    <row r="567" spans="8:8" ht="14.25" customHeight="1" x14ac:dyDescent="0.2">
      <c r="H567" s="3"/>
    </row>
    <row r="568" spans="8:8" ht="14.25" customHeight="1" x14ac:dyDescent="0.2">
      <c r="H568" s="3"/>
    </row>
    <row r="569" spans="8:8" ht="14.25" customHeight="1" x14ac:dyDescent="0.2">
      <c r="H569" s="3"/>
    </row>
    <row r="570" spans="8:8" ht="14.25" customHeight="1" x14ac:dyDescent="0.2">
      <c r="H570" s="3"/>
    </row>
    <row r="571" spans="8:8" ht="14.25" customHeight="1" x14ac:dyDescent="0.2">
      <c r="H571" s="3"/>
    </row>
    <row r="572" spans="8:8" ht="14.25" customHeight="1" x14ac:dyDescent="0.2">
      <c r="H572" s="3"/>
    </row>
    <row r="573" spans="8:8" ht="14.25" customHeight="1" x14ac:dyDescent="0.2">
      <c r="H573" s="3"/>
    </row>
    <row r="574" spans="8:8" ht="14.25" customHeight="1" x14ac:dyDescent="0.2">
      <c r="H574" s="3"/>
    </row>
    <row r="575" spans="8:8" ht="14.25" customHeight="1" x14ac:dyDescent="0.2">
      <c r="H575" s="3"/>
    </row>
    <row r="576" spans="8:8" ht="14.25" customHeight="1" x14ac:dyDescent="0.2">
      <c r="H576" s="3"/>
    </row>
    <row r="577" spans="8:8" ht="14.25" customHeight="1" x14ac:dyDescent="0.2">
      <c r="H577" s="3"/>
    </row>
    <row r="578" spans="8:8" ht="14.25" customHeight="1" x14ac:dyDescent="0.2">
      <c r="H578" s="3"/>
    </row>
    <row r="579" spans="8:8" ht="14.25" customHeight="1" x14ac:dyDescent="0.2">
      <c r="H579" s="3"/>
    </row>
    <row r="580" spans="8:8" ht="14.25" customHeight="1" x14ac:dyDescent="0.2">
      <c r="H580" s="3"/>
    </row>
    <row r="581" spans="8:8" ht="14.25" customHeight="1" x14ac:dyDescent="0.2">
      <c r="H581" s="3"/>
    </row>
    <row r="582" spans="8:8" ht="14.25" customHeight="1" x14ac:dyDescent="0.2">
      <c r="H582" s="3"/>
    </row>
    <row r="583" spans="8:8" ht="14.25" customHeight="1" x14ac:dyDescent="0.2">
      <c r="H583" s="3"/>
    </row>
    <row r="584" spans="8:8" ht="14.25" customHeight="1" x14ac:dyDescent="0.2">
      <c r="H584" s="3"/>
    </row>
    <row r="585" spans="8:8" ht="14.25" customHeight="1" x14ac:dyDescent="0.2">
      <c r="H585" s="3"/>
    </row>
    <row r="586" spans="8:8" ht="14.25" customHeight="1" x14ac:dyDescent="0.2">
      <c r="H586" s="3"/>
    </row>
    <row r="587" spans="8:8" ht="14.25" customHeight="1" x14ac:dyDescent="0.2">
      <c r="H587" s="3"/>
    </row>
    <row r="588" spans="8:8" ht="14.25" customHeight="1" x14ac:dyDescent="0.2">
      <c r="H588" s="3"/>
    </row>
    <row r="589" spans="8:8" ht="14.25" customHeight="1" x14ac:dyDescent="0.2">
      <c r="H589" s="3"/>
    </row>
    <row r="590" spans="8:8" ht="14.25" customHeight="1" x14ac:dyDescent="0.2">
      <c r="H590" s="3"/>
    </row>
    <row r="591" spans="8:8" ht="14.25" customHeight="1" x14ac:dyDescent="0.2">
      <c r="H591" s="3"/>
    </row>
    <row r="592" spans="8:8" ht="14.25" customHeight="1" x14ac:dyDescent="0.2">
      <c r="H592" s="3"/>
    </row>
    <row r="593" spans="8:8" ht="14.25" customHeight="1" x14ac:dyDescent="0.2">
      <c r="H593" s="3"/>
    </row>
    <row r="594" spans="8:8" ht="14.25" customHeight="1" x14ac:dyDescent="0.2">
      <c r="H594" s="3"/>
    </row>
    <row r="595" spans="8:8" ht="14.25" customHeight="1" x14ac:dyDescent="0.2">
      <c r="H595" s="3"/>
    </row>
    <row r="596" spans="8:8" ht="14.25" customHeight="1" x14ac:dyDescent="0.2">
      <c r="H596" s="3"/>
    </row>
    <row r="597" spans="8:8" ht="14.25" customHeight="1" x14ac:dyDescent="0.2">
      <c r="H597" s="3"/>
    </row>
    <row r="598" spans="8:8" ht="14.25" customHeight="1" x14ac:dyDescent="0.2">
      <c r="H598" s="3"/>
    </row>
    <row r="599" spans="8:8" ht="14.25" customHeight="1" x14ac:dyDescent="0.2">
      <c r="H599" s="3"/>
    </row>
    <row r="600" spans="8:8" ht="14.25" customHeight="1" x14ac:dyDescent="0.2">
      <c r="H600" s="3"/>
    </row>
    <row r="601" spans="8:8" ht="14.25" customHeight="1" x14ac:dyDescent="0.2">
      <c r="H601" s="3"/>
    </row>
    <row r="602" spans="8:8" ht="14.25" customHeight="1" x14ac:dyDescent="0.2">
      <c r="H602" s="3"/>
    </row>
    <row r="603" spans="8:8" ht="14.25" customHeight="1" x14ac:dyDescent="0.2">
      <c r="H603" s="3"/>
    </row>
    <row r="604" spans="8:8" ht="14.25" customHeight="1" x14ac:dyDescent="0.2">
      <c r="H604" s="3"/>
    </row>
    <row r="605" spans="8:8" ht="14.25" customHeight="1" x14ac:dyDescent="0.2">
      <c r="H605" s="3"/>
    </row>
    <row r="606" spans="8:8" ht="14.25" customHeight="1" x14ac:dyDescent="0.2">
      <c r="H606" s="3"/>
    </row>
    <row r="607" spans="8:8" ht="14.25" customHeight="1" x14ac:dyDescent="0.2">
      <c r="H607" s="3"/>
    </row>
    <row r="608" spans="8:8" ht="14.25" customHeight="1" x14ac:dyDescent="0.2">
      <c r="H608" s="3"/>
    </row>
    <row r="609" spans="8:8" ht="14.25" customHeight="1" x14ac:dyDescent="0.2">
      <c r="H609" s="3"/>
    </row>
    <row r="610" spans="8:8" ht="14.25" customHeight="1" x14ac:dyDescent="0.2">
      <c r="H610" s="3"/>
    </row>
    <row r="611" spans="8:8" ht="14.25" customHeight="1" x14ac:dyDescent="0.2">
      <c r="H611" s="3"/>
    </row>
    <row r="612" spans="8:8" ht="14.25" customHeight="1" x14ac:dyDescent="0.2">
      <c r="H612" s="3"/>
    </row>
    <row r="613" spans="8:8" ht="14.25" customHeight="1" x14ac:dyDescent="0.2">
      <c r="H613" s="3"/>
    </row>
    <row r="614" spans="8:8" ht="14.25" customHeight="1" x14ac:dyDescent="0.2">
      <c r="H614" s="3"/>
    </row>
    <row r="615" spans="8:8" ht="14.25" customHeight="1" x14ac:dyDescent="0.2">
      <c r="H615" s="3"/>
    </row>
    <row r="616" spans="8:8" ht="14.25" customHeight="1" x14ac:dyDescent="0.2">
      <c r="H616" s="3"/>
    </row>
    <row r="617" spans="8:8" ht="14.25" customHeight="1" x14ac:dyDescent="0.2">
      <c r="H617" s="3"/>
    </row>
    <row r="618" spans="8:8" ht="14.25" customHeight="1" x14ac:dyDescent="0.2">
      <c r="H618" s="3"/>
    </row>
    <row r="619" spans="8:8" ht="14.25" customHeight="1" x14ac:dyDescent="0.2">
      <c r="H619" s="3"/>
    </row>
    <row r="620" spans="8:8" ht="14.25" customHeight="1" x14ac:dyDescent="0.2">
      <c r="H620" s="3"/>
    </row>
    <row r="621" spans="8:8" ht="14.25" customHeight="1" x14ac:dyDescent="0.2">
      <c r="H621" s="3"/>
    </row>
    <row r="622" spans="8:8" ht="14.25" customHeight="1" x14ac:dyDescent="0.2">
      <c r="H622" s="3"/>
    </row>
    <row r="623" spans="8:8" ht="14.25" customHeight="1" x14ac:dyDescent="0.2">
      <c r="H623" s="3"/>
    </row>
    <row r="624" spans="8:8" ht="14.25" customHeight="1" x14ac:dyDescent="0.2">
      <c r="H624" s="3"/>
    </row>
    <row r="625" spans="8:8" ht="14.25" customHeight="1" x14ac:dyDescent="0.2">
      <c r="H625" s="3"/>
    </row>
    <row r="626" spans="8:8" ht="14.25" customHeight="1" x14ac:dyDescent="0.2">
      <c r="H626" s="3"/>
    </row>
    <row r="627" spans="8:8" ht="14.25" customHeight="1" x14ac:dyDescent="0.2">
      <c r="H627" s="3"/>
    </row>
    <row r="628" spans="8:8" ht="14.25" customHeight="1" x14ac:dyDescent="0.2">
      <c r="H628" s="3"/>
    </row>
    <row r="629" spans="8:8" ht="14.25" customHeight="1" x14ac:dyDescent="0.2">
      <c r="H629" s="3"/>
    </row>
    <row r="630" spans="8:8" ht="14.25" customHeight="1" x14ac:dyDescent="0.2">
      <c r="H630" s="3"/>
    </row>
    <row r="631" spans="8:8" ht="14.25" customHeight="1" x14ac:dyDescent="0.2">
      <c r="H631" s="3"/>
    </row>
    <row r="632" spans="8:8" ht="14.25" customHeight="1" x14ac:dyDescent="0.2">
      <c r="H632" s="3"/>
    </row>
    <row r="633" spans="8:8" ht="14.25" customHeight="1" x14ac:dyDescent="0.2">
      <c r="H633" s="3"/>
    </row>
    <row r="634" spans="8:8" ht="14.25" customHeight="1" x14ac:dyDescent="0.2">
      <c r="H634" s="3"/>
    </row>
    <row r="635" spans="8:8" ht="14.25" customHeight="1" x14ac:dyDescent="0.2">
      <c r="H635" s="3"/>
    </row>
    <row r="636" spans="8:8" ht="14.25" customHeight="1" x14ac:dyDescent="0.2">
      <c r="H636" s="3"/>
    </row>
    <row r="637" spans="8:8" ht="14.25" customHeight="1" x14ac:dyDescent="0.2">
      <c r="H637" s="3"/>
    </row>
    <row r="638" spans="8:8" ht="14.25" customHeight="1" x14ac:dyDescent="0.2">
      <c r="H638" s="3"/>
    </row>
    <row r="639" spans="8:8" ht="14.25" customHeight="1" x14ac:dyDescent="0.2">
      <c r="H639" s="3"/>
    </row>
    <row r="640" spans="8:8" ht="14.25" customHeight="1" x14ac:dyDescent="0.2">
      <c r="H640" s="3"/>
    </row>
    <row r="641" spans="8:8" ht="14.25" customHeight="1" x14ac:dyDescent="0.2">
      <c r="H641" s="3"/>
    </row>
    <row r="642" spans="8:8" ht="14.25" customHeight="1" x14ac:dyDescent="0.2">
      <c r="H642" s="3"/>
    </row>
    <row r="643" spans="8:8" ht="14.25" customHeight="1" x14ac:dyDescent="0.2">
      <c r="H643" s="3"/>
    </row>
    <row r="644" spans="8:8" ht="14.25" customHeight="1" x14ac:dyDescent="0.2">
      <c r="H644" s="3"/>
    </row>
    <row r="645" spans="8:8" ht="14.25" customHeight="1" x14ac:dyDescent="0.2">
      <c r="H645" s="3"/>
    </row>
    <row r="646" spans="8:8" ht="14.25" customHeight="1" x14ac:dyDescent="0.2">
      <c r="H646" s="3"/>
    </row>
    <row r="647" spans="8:8" ht="14.25" customHeight="1" x14ac:dyDescent="0.2">
      <c r="H647" s="3"/>
    </row>
    <row r="648" spans="8:8" ht="14.25" customHeight="1" x14ac:dyDescent="0.2">
      <c r="H648" s="3"/>
    </row>
    <row r="649" spans="8:8" ht="14.25" customHeight="1" x14ac:dyDescent="0.2">
      <c r="H649" s="3"/>
    </row>
    <row r="650" spans="8:8" ht="14.25" customHeight="1" x14ac:dyDescent="0.2">
      <c r="H650" s="3"/>
    </row>
    <row r="651" spans="8:8" ht="14.25" customHeight="1" x14ac:dyDescent="0.2">
      <c r="H651" s="3"/>
    </row>
    <row r="652" spans="8:8" ht="14.25" customHeight="1" x14ac:dyDescent="0.2">
      <c r="H652" s="3"/>
    </row>
    <row r="653" spans="8:8" ht="14.25" customHeight="1" x14ac:dyDescent="0.2">
      <c r="H653" s="3"/>
    </row>
    <row r="654" spans="8:8" ht="14.25" customHeight="1" x14ac:dyDescent="0.2">
      <c r="H654" s="3"/>
    </row>
    <row r="655" spans="8:8" ht="14.25" customHeight="1" x14ac:dyDescent="0.2">
      <c r="H655" s="3"/>
    </row>
    <row r="656" spans="8:8" ht="14.25" customHeight="1" x14ac:dyDescent="0.2">
      <c r="H656" s="3"/>
    </row>
    <row r="657" spans="8:8" ht="14.25" customHeight="1" x14ac:dyDescent="0.2">
      <c r="H657" s="3"/>
    </row>
    <row r="658" spans="8:8" ht="14.25" customHeight="1" x14ac:dyDescent="0.2">
      <c r="H658" s="3"/>
    </row>
    <row r="659" spans="8:8" ht="14.25" customHeight="1" x14ac:dyDescent="0.2">
      <c r="H659" s="3"/>
    </row>
    <row r="660" spans="8:8" ht="14.25" customHeight="1" x14ac:dyDescent="0.2">
      <c r="H660" s="3"/>
    </row>
    <row r="661" spans="8:8" ht="14.25" customHeight="1" x14ac:dyDescent="0.2">
      <c r="H661" s="3"/>
    </row>
    <row r="662" spans="8:8" ht="14.25" customHeight="1" x14ac:dyDescent="0.2">
      <c r="H662" s="3"/>
    </row>
    <row r="663" spans="8:8" ht="14.25" customHeight="1" x14ac:dyDescent="0.2">
      <c r="H663" s="3"/>
    </row>
    <row r="664" spans="8:8" ht="14.25" customHeight="1" x14ac:dyDescent="0.2">
      <c r="H664" s="3"/>
    </row>
    <row r="665" spans="8:8" ht="14.25" customHeight="1" x14ac:dyDescent="0.2">
      <c r="H665" s="3"/>
    </row>
    <row r="666" spans="8:8" ht="14.25" customHeight="1" x14ac:dyDescent="0.2">
      <c r="H666" s="3"/>
    </row>
    <row r="667" spans="8:8" ht="14.25" customHeight="1" x14ac:dyDescent="0.2">
      <c r="H667" s="3"/>
    </row>
    <row r="668" spans="8:8" ht="14.25" customHeight="1" x14ac:dyDescent="0.2">
      <c r="H668" s="3"/>
    </row>
    <row r="669" spans="8:8" ht="14.25" customHeight="1" x14ac:dyDescent="0.2">
      <c r="H669" s="3"/>
    </row>
    <row r="670" spans="8:8" ht="14.25" customHeight="1" x14ac:dyDescent="0.2">
      <c r="H670" s="3"/>
    </row>
    <row r="671" spans="8:8" ht="14.25" customHeight="1" x14ac:dyDescent="0.2">
      <c r="H671" s="3"/>
    </row>
    <row r="672" spans="8:8" ht="14.25" customHeight="1" x14ac:dyDescent="0.2">
      <c r="H672" s="3"/>
    </row>
    <row r="673" spans="8:8" ht="14.25" customHeight="1" x14ac:dyDescent="0.2">
      <c r="H673" s="3"/>
    </row>
    <row r="674" spans="8:8" ht="14.25" customHeight="1" x14ac:dyDescent="0.2">
      <c r="H674" s="3"/>
    </row>
    <row r="675" spans="8:8" ht="14.25" customHeight="1" x14ac:dyDescent="0.2">
      <c r="H675" s="3"/>
    </row>
    <row r="676" spans="8:8" ht="14.25" customHeight="1" x14ac:dyDescent="0.2">
      <c r="H676" s="3"/>
    </row>
    <row r="677" spans="8:8" ht="14.25" customHeight="1" x14ac:dyDescent="0.2">
      <c r="H677" s="3"/>
    </row>
    <row r="678" spans="8:8" ht="14.25" customHeight="1" x14ac:dyDescent="0.2">
      <c r="H678" s="3"/>
    </row>
    <row r="679" spans="8:8" ht="14.25" customHeight="1" x14ac:dyDescent="0.2">
      <c r="H679" s="3"/>
    </row>
    <row r="680" spans="8:8" ht="14.25" customHeight="1" x14ac:dyDescent="0.2">
      <c r="H680" s="3"/>
    </row>
    <row r="681" spans="8:8" ht="14.25" customHeight="1" x14ac:dyDescent="0.2">
      <c r="H681" s="3"/>
    </row>
    <row r="682" spans="8:8" ht="14.25" customHeight="1" x14ac:dyDescent="0.2">
      <c r="H682" s="3"/>
    </row>
    <row r="683" spans="8:8" ht="14.25" customHeight="1" x14ac:dyDescent="0.2">
      <c r="H683" s="3"/>
    </row>
    <row r="684" spans="8:8" ht="14.25" customHeight="1" x14ac:dyDescent="0.2">
      <c r="H684" s="3"/>
    </row>
    <row r="685" spans="8:8" ht="14.25" customHeight="1" x14ac:dyDescent="0.2">
      <c r="H685" s="3"/>
    </row>
    <row r="686" spans="8:8" ht="14.25" customHeight="1" x14ac:dyDescent="0.2">
      <c r="H686" s="3"/>
    </row>
    <row r="687" spans="8:8" ht="14.25" customHeight="1" x14ac:dyDescent="0.2">
      <c r="H687" s="3"/>
    </row>
    <row r="688" spans="8:8" ht="14.25" customHeight="1" x14ac:dyDescent="0.2">
      <c r="H688" s="3"/>
    </row>
    <row r="689" spans="8:8" ht="14.25" customHeight="1" x14ac:dyDescent="0.2">
      <c r="H689" s="3"/>
    </row>
    <row r="690" spans="8:8" ht="14.25" customHeight="1" x14ac:dyDescent="0.2">
      <c r="H690" s="3"/>
    </row>
    <row r="691" spans="8:8" ht="14.25" customHeight="1" x14ac:dyDescent="0.2">
      <c r="H691" s="3"/>
    </row>
    <row r="692" spans="8:8" ht="14.25" customHeight="1" x14ac:dyDescent="0.2">
      <c r="H692" s="3"/>
    </row>
    <row r="693" spans="8:8" ht="14.25" customHeight="1" x14ac:dyDescent="0.2">
      <c r="H693" s="3"/>
    </row>
    <row r="694" spans="8:8" ht="14.25" customHeight="1" x14ac:dyDescent="0.2">
      <c r="H694" s="3"/>
    </row>
    <row r="695" spans="8:8" ht="14.25" customHeight="1" x14ac:dyDescent="0.2">
      <c r="H695" s="3"/>
    </row>
    <row r="696" spans="8:8" ht="14.25" customHeight="1" x14ac:dyDescent="0.2">
      <c r="H696" s="3"/>
    </row>
    <row r="697" spans="8:8" ht="14.25" customHeight="1" x14ac:dyDescent="0.2">
      <c r="H697" s="3"/>
    </row>
    <row r="698" spans="8:8" ht="14.25" customHeight="1" x14ac:dyDescent="0.2">
      <c r="H698" s="3"/>
    </row>
    <row r="699" spans="8:8" ht="14.25" customHeight="1" x14ac:dyDescent="0.2">
      <c r="H699" s="3"/>
    </row>
    <row r="700" spans="8:8" ht="14.25" customHeight="1" x14ac:dyDescent="0.2">
      <c r="H700" s="3"/>
    </row>
    <row r="701" spans="8:8" ht="14.25" customHeight="1" x14ac:dyDescent="0.2">
      <c r="H701" s="3"/>
    </row>
    <row r="702" spans="8:8" ht="14.25" customHeight="1" x14ac:dyDescent="0.2">
      <c r="H702" s="3"/>
    </row>
    <row r="703" spans="8:8" ht="14.25" customHeight="1" x14ac:dyDescent="0.2">
      <c r="H703" s="3"/>
    </row>
    <row r="704" spans="8:8" ht="14.25" customHeight="1" x14ac:dyDescent="0.2">
      <c r="H704" s="3"/>
    </row>
    <row r="705" spans="8:8" ht="14.25" customHeight="1" x14ac:dyDescent="0.2">
      <c r="H705" s="3"/>
    </row>
    <row r="706" spans="8:8" ht="14.25" customHeight="1" x14ac:dyDescent="0.2">
      <c r="H706" s="3"/>
    </row>
    <row r="707" spans="8:8" ht="14.25" customHeight="1" x14ac:dyDescent="0.2">
      <c r="H707" s="3"/>
    </row>
    <row r="708" spans="8:8" ht="14.25" customHeight="1" x14ac:dyDescent="0.2">
      <c r="H708" s="3"/>
    </row>
    <row r="709" spans="8:8" ht="14.25" customHeight="1" x14ac:dyDescent="0.2">
      <c r="H709" s="3"/>
    </row>
    <row r="710" spans="8:8" ht="14.25" customHeight="1" x14ac:dyDescent="0.2">
      <c r="H710" s="3"/>
    </row>
    <row r="711" spans="8:8" ht="14.25" customHeight="1" x14ac:dyDescent="0.2">
      <c r="H711" s="3"/>
    </row>
    <row r="712" spans="8:8" ht="14.25" customHeight="1" x14ac:dyDescent="0.2">
      <c r="H712" s="3"/>
    </row>
    <row r="713" spans="8:8" ht="14.25" customHeight="1" x14ac:dyDescent="0.2">
      <c r="H713" s="3"/>
    </row>
    <row r="714" spans="8:8" ht="14.25" customHeight="1" x14ac:dyDescent="0.2">
      <c r="H714" s="3"/>
    </row>
    <row r="715" spans="8:8" ht="14.25" customHeight="1" x14ac:dyDescent="0.2">
      <c r="H715" s="3"/>
    </row>
    <row r="716" spans="8:8" ht="14.25" customHeight="1" x14ac:dyDescent="0.2">
      <c r="H716" s="3"/>
    </row>
    <row r="717" spans="8:8" ht="14.25" customHeight="1" x14ac:dyDescent="0.2">
      <c r="H717" s="3"/>
    </row>
    <row r="718" spans="8:8" ht="14.25" customHeight="1" x14ac:dyDescent="0.2">
      <c r="H718" s="3"/>
    </row>
    <row r="719" spans="8:8" ht="14.25" customHeight="1" x14ac:dyDescent="0.2">
      <c r="H719" s="3"/>
    </row>
    <row r="720" spans="8:8" ht="14.25" customHeight="1" x14ac:dyDescent="0.2">
      <c r="H720" s="3"/>
    </row>
    <row r="721" spans="8:8" ht="14.25" customHeight="1" x14ac:dyDescent="0.2">
      <c r="H721" s="3"/>
    </row>
    <row r="722" spans="8:8" ht="14.25" customHeight="1" x14ac:dyDescent="0.2">
      <c r="H722" s="3"/>
    </row>
    <row r="723" spans="8:8" ht="14.25" customHeight="1" x14ac:dyDescent="0.2">
      <c r="H723" s="3"/>
    </row>
    <row r="724" spans="8:8" ht="14.25" customHeight="1" x14ac:dyDescent="0.2">
      <c r="H724" s="3"/>
    </row>
    <row r="725" spans="8:8" ht="14.25" customHeight="1" x14ac:dyDescent="0.2">
      <c r="H725" s="3"/>
    </row>
    <row r="726" spans="8:8" ht="14.25" customHeight="1" x14ac:dyDescent="0.2">
      <c r="H726" s="3"/>
    </row>
    <row r="727" spans="8:8" ht="14.25" customHeight="1" x14ac:dyDescent="0.2">
      <c r="H727" s="3"/>
    </row>
    <row r="728" spans="8:8" ht="14.25" customHeight="1" x14ac:dyDescent="0.2">
      <c r="H728" s="3"/>
    </row>
    <row r="729" spans="8:8" ht="14.25" customHeight="1" x14ac:dyDescent="0.2">
      <c r="H729" s="3"/>
    </row>
    <row r="730" spans="8:8" ht="14.25" customHeight="1" x14ac:dyDescent="0.2">
      <c r="H730" s="3"/>
    </row>
    <row r="731" spans="8:8" ht="14.25" customHeight="1" x14ac:dyDescent="0.2">
      <c r="H731" s="3"/>
    </row>
    <row r="732" spans="8:8" ht="14.25" customHeight="1" x14ac:dyDescent="0.2">
      <c r="H732" s="3"/>
    </row>
    <row r="733" spans="8:8" ht="14.25" customHeight="1" x14ac:dyDescent="0.2">
      <c r="H733" s="3"/>
    </row>
    <row r="734" spans="8:8" ht="14.25" customHeight="1" x14ac:dyDescent="0.2">
      <c r="H734" s="3"/>
    </row>
    <row r="735" spans="8:8" ht="14.25" customHeight="1" x14ac:dyDescent="0.2">
      <c r="H735" s="3"/>
    </row>
    <row r="736" spans="8:8" ht="14.25" customHeight="1" x14ac:dyDescent="0.2">
      <c r="H736" s="3"/>
    </row>
    <row r="737" spans="8:8" ht="14.25" customHeight="1" x14ac:dyDescent="0.2">
      <c r="H737" s="3"/>
    </row>
    <row r="738" spans="8:8" ht="14.25" customHeight="1" x14ac:dyDescent="0.2">
      <c r="H738" s="3"/>
    </row>
    <row r="739" spans="8:8" ht="14.25" customHeight="1" x14ac:dyDescent="0.2">
      <c r="H739" s="3"/>
    </row>
    <row r="740" spans="8:8" ht="14.25" customHeight="1" x14ac:dyDescent="0.2">
      <c r="H740" s="3"/>
    </row>
    <row r="741" spans="8:8" ht="14.25" customHeight="1" x14ac:dyDescent="0.2">
      <c r="H741" s="3"/>
    </row>
    <row r="742" spans="8:8" ht="14.25" customHeight="1" x14ac:dyDescent="0.2">
      <c r="H742" s="3"/>
    </row>
    <row r="743" spans="8:8" ht="14.25" customHeight="1" x14ac:dyDescent="0.2">
      <c r="H743" s="3"/>
    </row>
    <row r="744" spans="8:8" ht="14.25" customHeight="1" x14ac:dyDescent="0.2">
      <c r="H744" s="3"/>
    </row>
    <row r="745" spans="8:8" ht="14.25" customHeight="1" x14ac:dyDescent="0.2">
      <c r="H745" s="3"/>
    </row>
    <row r="746" spans="8:8" ht="14.25" customHeight="1" x14ac:dyDescent="0.2">
      <c r="H746" s="3"/>
    </row>
    <row r="747" spans="8:8" ht="14.25" customHeight="1" x14ac:dyDescent="0.2">
      <c r="H747" s="3"/>
    </row>
    <row r="748" spans="8:8" ht="14.25" customHeight="1" x14ac:dyDescent="0.2">
      <c r="H748" s="3"/>
    </row>
    <row r="749" spans="8:8" ht="14.25" customHeight="1" x14ac:dyDescent="0.2">
      <c r="H749" s="3"/>
    </row>
    <row r="750" spans="8:8" ht="14.25" customHeight="1" x14ac:dyDescent="0.2">
      <c r="H750" s="3"/>
    </row>
    <row r="751" spans="8:8" ht="14.25" customHeight="1" x14ac:dyDescent="0.2">
      <c r="H751" s="3"/>
    </row>
    <row r="752" spans="8:8" ht="14.25" customHeight="1" x14ac:dyDescent="0.2">
      <c r="H752" s="3"/>
    </row>
    <row r="753" spans="8:8" ht="14.25" customHeight="1" x14ac:dyDescent="0.2">
      <c r="H753" s="3"/>
    </row>
    <row r="754" spans="8:8" ht="14.25" customHeight="1" x14ac:dyDescent="0.2">
      <c r="H754" s="3"/>
    </row>
    <row r="755" spans="8:8" ht="14.25" customHeight="1" x14ac:dyDescent="0.2">
      <c r="H755" s="3"/>
    </row>
    <row r="756" spans="8:8" ht="14.25" customHeight="1" x14ac:dyDescent="0.2">
      <c r="H756" s="3"/>
    </row>
    <row r="757" spans="8:8" ht="14.25" customHeight="1" x14ac:dyDescent="0.2">
      <c r="H757" s="3"/>
    </row>
    <row r="758" spans="8:8" ht="14.25" customHeight="1" x14ac:dyDescent="0.2">
      <c r="H758" s="3"/>
    </row>
    <row r="759" spans="8:8" ht="14.25" customHeight="1" x14ac:dyDescent="0.2">
      <c r="H759" s="3"/>
    </row>
    <row r="760" spans="8:8" ht="14.25" customHeight="1" x14ac:dyDescent="0.2">
      <c r="H760" s="3"/>
    </row>
    <row r="761" spans="8:8" ht="14.25" customHeight="1" x14ac:dyDescent="0.2">
      <c r="H761" s="3"/>
    </row>
    <row r="762" spans="8:8" ht="14.25" customHeight="1" x14ac:dyDescent="0.2">
      <c r="H762" s="3"/>
    </row>
    <row r="763" spans="8:8" ht="14.25" customHeight="1" x14ac:dyDescent="0.2">
      <c r="H763" s="3"/>
    </row>
    <row r="764" spans="8:8" ht="14.25" customHeight="1" x14ac:dyDescent="0.2">
      <c r="H764" s="3"/>
    </row>
    <row r="765" spans="8:8" ht="14.25" customHeight="1" x14ac:dyDescent="0.2">
      <c r="H765" s="3"/>
    </row>
    <row r="766" spans="8:8" ht="14.25" customHeight="1" x14ac:dyDescent="0.2">
      <c r="H766" s="3"/>
    </row>
    <row r="767" spans="8:8" ht="14.25" customHeight="1" x14ac:dyDescent="0.2">
      <c r="H767" s="3"/>
    </row>
    <row r="768" spans="8:8" ht="14.25" customHeight="1" x14ac:dyDescent="0.2">
      <c r="H768" s="3"/>
    </row>
    <row r="769" spans="8:8" ht="14.25" customHeight="1" x14ac:dyDescent="0.2">
      <c r="H769" s="3"/>
    </row>
    <row r="770" spans="8:8" ht="14.25" customHeight="1" x14ac:dyDescent="0.2">
      <c r="H770" s="3"/>
    </row>
    <row r="771" spans="8:8" ht="14.25" customHeight="1" x14ac:dyDescent="0.2">
      <c r="H771" s="3"/>
    </row>
    <row r="772" spans="8:8" ht="14.25" customHeight="1" x14ac:dyDescent="0.2">
      <c r="H772" s="3"/>
    </row>
    <row r="773" spans="8:8" ht="14.25" customHeight="1" x14ac:dyDescent="0.2">
      <c r="H773" s="3"/>
    </row>
    <row r="774" spans="8:8" ht="14.25" customHeight="1" x14ac:dyDescent="0.2">
      <c r="H774" s="3"/>
    </row>
    <row r="775" spans="8:8" ht="14.25" customHeight="1" x14ac:dyDescent="0.2">
      <c r="H775" s="3"/>
    </row>
    <row r="776" spans="8:8" ht="14.25" customHeight="1" x14ac:dyDescent="0.2">
      <c r="H776" s="3"/>
    </row>
    <row r="777" spans="8:8" ht="14.25" customHeight="1" x14ac:dyDescent="0.2">
      <c r="H777" s="3"/>
    </row>
    <row r="778" spans="8:8" ht="14.25" customHeight="1" x14ac:dyDescent="0.2">
      <c r="H778" s="3"/>
    </row>
    <row r="779" spans="8:8" ht="14.25" customHeight="1" x14ac:dyDescent="0.2">
      <c r="H779" s="3"/>
    </row>
    <row r="780" spans="8:8" ht="14.25" customHeight="1" x14ac:dyDescent="0.2">
      <c r="H780" s="3"/>
    </row>
    <row r="781" spans="8:8" ht="14.25" customHeight="1" x14ac:dyDescent="0.2">
      <c r="H781" s="3"/>
    </row>
    <row r="782" spans="8:8" ht="14.25" customHeight="1" x14ac:dyDescent="0.2">
      <c r="H782" s="3"/>
    </row>
    <row r="783" spans="8:8" ht="14.25" customHeight="1" x14ac:dyDescent="0.2">
      <c r="H783" s="3"/>
    </row>
    <row r="784" spans="8:8" ht="14.25" customHeight="1" x14ac:dyDescent="0.2">
      <c r="H784" s="3"/>
    </row>
    <row r="785" spans="8:8" ht="14.25" customHeight="1" x14ac:dyDescent="0.2">
      <c r="H785" s="3"/>
    </row>
    <row r="786" spans="8:8" ht="14.25" customHeight="1" x14ac:dyDescent="0.2">
      <c r="H786" s="3"/>
    </row>
    <row r="787" spans="8:8" ht="14.25" customHeight="1" x14ac:dyDescent="0.2">
      <c r="H787" s="3"/>
    </row>
    <row r="788" spans="8:8" ht="14.25" customHeight="1" x14ac:dyDescent="0.2">
      <c r="H788" s="3"/>
    </row>
    <row r="789" spans="8:8" ht="14.25" customHeight="1" x14ac:dyDescent="0.2">
      <c r="H789" s="3"/>
    </row>
    <row r="790" spans="8:8" ht="14.25" customHeight="1" x14ac:dyDescent="0.2">
      <c r="H790" s="3"/>
    </row>
    <row r="791" spans="8:8" ht="14.25" customHeight="1" x14ac:dyDescent="0.2">
      <c r="H791" s="3"/>
    </row>
    <row r="792" spans="8:8" ht="14.25" customHeight="1" x14ac:dyDescent="0.2">
      <c r="H792" s="3"/>
    </row>
    <row r="793" spans="8:8" ht="14.25" customHeight="1" x14ac:dyDescent="0.2">
      <c r="H793" s="3"/>
    </row>
    <row r="794" spans="8:8" ht="14.25" customHeight="1" x14ac:dyDescent="0.2">
      <c r="H794" s="3"/>
    </row>
    <row r="795" spans="8:8" ht="14.25" customHeight="1" x14ac:dyDescent="0.2">
      <c r="H795" s="3"/>
    </row>
    <row r="796" spans="8:8" ht="14.25" customHeight="1" x14ac:dyDescent="0.2">
      <c r="H796" s="3"/>
    </row>
    <row r="797" spans="8:8" ht="14.25" customHeight="1" x14ac:dyDescent="0.2">
      <c r="H797" s="3"/>
    </row>
    <row r="798" spans="8:8" ht="14.25" customHeight="1" x14ac:dyDescent="0.2">
      <c r="H798" s="3"/>
    </row>
    <row r="799" spans="8:8" ht="14.25" customHeight="1" x14ac:dyDescent="0.2">
      <c r="H799" s="3"/>
    </row>
    <row r="800" spans="8:8" ht="14.25" customHeight="1" x14ac:dyDescent="0.2">
      <c r="H800" s="3"/>
    </row>
    <row r="801" spans="8:8" ht="14.25" customHeight="1" x14ac:dyDescent="0.2">
      <c r="H801" s="3"/>
    </row>
    <row r="802" spans="8:8" ht="14.25" customHeight="1" x14ac:dyDescent="0.2">
      <c r="H802" s="3"/>
    </row>
    <row r="803" spans="8:8" ht="14.25" customHeight="1" x14ac:dyDescent="0.2">
      <c r="H803" s="3"/>
    </row>
    <row r="804" spans="8:8" ht="14.25" customHeight="1" x14ac:dyDescent="0.2">
      <c r="H804" s="3"/>
    </row>
    <row r="805" spans="8:8" ht="14.25" customHeight="1" x14ac:dyDescent="0.2">
      <c r="H805" s="3"/>
    </row>
    <row r="806" spans="8:8" ht="14.25" customHeight="1" x14ac:dyDescent="0.2">
      <c r="H806" s="3"/>
    </row>
    <row r="807" spans="8:8" ht="14.25" customHeight="1" x14ac:dyDescent="0.2">
      <c r="H807" s="3"/>
    </row>
    <row r="808" spans="8:8" ht="14.25" customHeight="1" x14ac:dyDescent="0.2">
      <c r="H808" s="3"/>
    </row>
    <row r="809" spans="8:8" ht="14.25" customHeight="1" x14ac:dyDescent="0.2">
      <c r="H809" s="3"/>
    </row>
    <row r="810" spans="8:8" ht="14.25" customHeight="1" x14ac:dyDescent="0.2">
      <c r="H810" s="3"/>
    </row>
    <row r="811" spans="8:8" ht="14.25" customHeight="1" x14ac:dyDescent="0.2">
      <c r="H811" s="3"/>
    </row>
    <row r="812" spans="8:8" ht="14.25" customHeight="1" x14ac:dyDescent="0.2">
      <c r="H812" s="3"/>
    </row>
    <row r="813" spans="8:8" ht="14.25" customHeight="1" x14ac:dyDescent="0.2">
      <c r="H813" s="3"/>
    </row>
    <row r="814" spans="8:8" ht="14.25" customHeight="1" x14ac:dyDescent="0.2">
      <c r="H814" s="3"/>
    </row>
    <row r="815" spans="8:8" ht="14.25" customHeight="1" x14ac:dyDescent="0.2">
      <c r="H815" s="3"/>
    </row>
    <row r="816" spans="8:8" ht="14.25" customHeight="1" x14ac:dyDescent="0.2">
      <c r="H816" s="3"/>
    </row>
    <row r="817" spans="8:8" ht="14.25" customHeight="1" x14ac:dyDescent="0.2">
      <c r="H817" s="3"/>
    </row>
    <row r="818" spans="8:8" ht="14.25" customHeight="1" x14ac:dyDescent="0.2">
      <c r="H818" s="3"/>
    </row>
    <row r="819" spans="8:8" ht="14.25" customHeight="1" x14ac:dyDescent="0.2">
      <c r="H819" s="3"/>
    </row>
    <row r="820" spans="8:8" ht="14.25" customHeight="1" x14ac:dyDescent="0.2">
      <c r="H820" s="3"/>
    </row>
    <row r="821" spans="8:8" ht="14.25" customHeight="1" x14ac:dyDescent="0.2">
      <c r="H821" s="3"/>
    </row>
    <row r="822" spans="8:8" ht="14.25" customHeight="1" x14ac:dyDescent="0.2">
      <c r="H822" s="3"/>
    </row>
    <row r="823" spans="8:8" ht="14.25" customHeight="1" x14ac:dyDescent="0.2">
      <c r="H823" s="3"/>
    </row>
    <row r="824" spans="8:8" ht="14.25" customHeight="1" x14ac:dyDescent="0.2">
      <c r="H824" s="3"/>
    </row>
    <row r="825" spans="8:8" ht="14.25" customHeight="1" x14ac:dyDescent="0.2">
      <c r="H825" s="3"/>
    </row>
    <row r="826" spans="8:8" ht="14.25" customHeight="1" x14ac:dyDescent="0.2">
      <c r="H826" s="3"/>
    </row>
    <row r="827" spans="8:8" ht="14.25" customHeight="1" x14ac:dyDescent="0.2">
      <c r="H827" s="3"/>
    </row>
    <row r="828" spans="8:8" ht="14.25" customHeight="1" x14ac:dyDescent="0.2">
      <c r="H828" s="3"/>
    </row>
    <row r="829" spans="8:8" ht="14.25" customHeight="1" x14ac:dyDescent="0.2">
      <c r="H829" s="3"/>
    </row>
    <row r="830" spans="8:8" ht="14.25" customHeight="1" x14ac:dyDescent="0.2">
      <c r="H830" s="3"/>
    </row>
    <row r="831" spans="8:8" ht="14.25" customHeight="1" x14ac:dyDescent="0.2">
      <c r="H831" s="3"/>
    </row>
    <row r="832" spans="8:8" ht="14.25" customHeight="1" x14ac:dyDescent="0.2">
      <c r="H832" s="3"/>
    </row>
    <row r="833" spans="8:8" ht="14.25" customHeight="1" x14ac:dyDescent="0.2">
      <c r="H833" s="3"/>
    </row>
    <row r="834" spans="8:8" ht="14.25" customHeight="1" x14ac:dyDescent="0.2">
      <c r="H834" s="3"/>
    </row>
    <row r="835" spans="8:8" ht="14.25" customHeight="1" x14ac:dyDescent="0.2">
      <c r="H835" s="3"/>
    </row>
    <row r="836" spans="8:8" ht="14.25" customHeight="1" x14ac:dyDescent="0.2">
      <c r="H836" s="3"/>
    </row>
    <row r="837" spans="8:8" ht="14.25" customHeight="1" x14ac:dyDescent="0.2">
      <c r="H837" s="3"/>
    </row>
    <row r="838" spans="8:8" ht="14.25" customHeight="1" x14ac:dyDescent="0.2">
      <c r="H838" s="3"/>
    </row>
    <row r="839" spans="8:8" ht="14.25" customHeight="1" x14ac:dyDescent="0.2">
      <c r="H839" s="3"/>
    </row>
    <row r="840" spans="8:8" ht="14.25" customHeight="1" x14ac:dyDescent="0.2">
      <c r="H840" s="3"/>
    </row>
    <row r="841" spans="8:8" ht="14.25" customHeight="1" x14ac:dyDescent="0.2">
      <c r="H841" s="3"/>
    </row>
    <row r="842" spans="8:8" ht="14.25" customHeight="1" x14ac:dyDescent="0.2">
      <c r="H842" s="3"/>
    </row>
    <row r="843" spans="8:8" ht="14.25" customHeight="1" x14ac:dyDescent="0.2">
      <c r="H843" s="3"/>
    </row>
    <row r="844" spans="8:8" ht="14.25" customHeight="1" x14ac:dyDescent="0.2">
      <c r="H844" s="3"/>
    </row>
    <row r="845" spans="8:8" ht="14.25" customHeight="1" x14ac:dyDescent="0.2">
      <c r="H845" s="3"/>
    </row>
    <row r="846" spans="8:8" ht="14.25" customHeight="1" x14ac:dyDescent="0.2">
      <c r="H846" s="3"/>
    </row>
    <row r="847" spans="8:8" ht="14.25" customHeight="1" x14ac:dyDescent="0.2">
      <c r="H847" s="3"/>
    </row>
    <row r="848" spans="8:8" ht="14.25" customHeight="1" x14ac:dyDescent="0.2">
      <c r="H848" s="3"/>
    </row>
    <row r="849" spans="8:8" ht="14.25" customHeight="1" x14ac:dyDescent="0.2">
      <c r="H849" s="3"/>
    </row>
    <row r="850" spans="8:8" ht="14.25" customHeight="1" x14ac:dyDescent="0.2">
      <c r="H850" s="3"/>
    </row>
    <row r="851" spans="8:8" ht="14.25" customHeight="1" x14ac:dyDescent="0.2">
      <c r="H851" s="3"/>
    </row>
    <row r="852" spans="8:8" ht="14.25" customHeight="1" x14ac:dyDescent="0.2">
      <c r="H852" s="3"/>
    </row>
    <row r="853" spans="8:8" ht="14.25" customHeight="1" x14ac:dyDescent="0.2">
      <c r="H853" s="3"/>
    </row>
    <row r="854" spans="8:8" ht="14.25" customHeight="1" x14ac:dyDescent="0.2">
      <c r="H854" s="3"/>
    </row>
    <row r="855" spans="8:8" ht="14.25" customHeight="1" x14ac:dyDescent="0.2">
      <c r="H855" s="3"/>
    </row>
    <row r="856" spans="8:8" ht="14.25" customHeight="1" x14ac:dyDescent="0.2">
      <c r="H856" s="3"/>
    </row>
    <row r="857" spans="8:8" ht="14.25" customHeight="1" x14ac:dyDescent="0.2">
      <c r="H857" s="3"/>
    </row>
    <row r="858" spans="8:8" ht="14.25" customHeight="1" x14ac:dyDescent="0.2">
      <c r="H858" s="3"/>
    </row>
    <row r="859" spans="8:8" ht="14.25" customHeight="1" x14ac:dyDescent="0.2">
      <c r="H859" s="3"/>
    </row>
    <row r="860" spans="8:8" ht="14.25" customHeight="1" x14ac:dyDescent="0.2">
      <c r="H860" s="3"/>
    </row>
    <row r="861" spans="8:8" ht="14.25" customHeight="1" x14ac:dyDescent="0.2">
      <c r="H861" s="3"/>
    </row>
    <row r="862" spans="8:8" ht="14.25" customHeight="1" x14ac:dyDescent="0.2">
      <c r="H862" s="3"/>
    </row>
    <row r="863" spans="8:8" ht="14.25" customHeight="1" x14ac:dyDescent="0.2">
      <c r="H863" s="3"/>
    </row>
    <row r="864" spans="8:8" ht="14.25" customHeight="1" x14ac:dyDescent="0.2">
      <c r="H864" s="3"/>
    </row>
    <row r="865" spans="8:8" ht="14.25" customHeight="1" x14ac:dyDescent="0.2">
      <c r="H865" s="3"/>
    </row>
    <row r="866" spans="8:8" ht="14.25" customHeight="1" x14ac:dyDescent="0.2">
      <c r="H866" s="3"/>
    </row>
    <row r="867" spans="8:8" ht="14.25" customHeight="1" x14ac:dyDescent="0.2">
      <c r="H867" s="3"/>
    </row>
    <row r="868" spans="8:8" ht="14.25" customHeight="1" x14ac:dyDescent="0.2">
      <c r="H868" s="3"/>
    </row>
    <row r="869" spans="8:8" ht="14.25" customHeight="1" x14ac:dyDescent="0.2">
      <c r="H869" s="3"/>
    </row>
    <row r="870" spans="8:8" ht="14.25" customHeight="1" x14ac:dyDescent="0.2">
      <c r="H870" s="3"/>
    </row>
    <row r="871" spans="8:8" ht="14.25" customHeight="1" x14ac:dyDescent="0.2">
      <c r="H871" s="3"/>
    </row>
    <row r="872" spans="8:8" ht="14.25" customHeight="1" x14ac:dyDescent="0.2">
      <c r="H872" s="3"/>
    </row>
    <row r="873" spans="8:8" ht="14.25" customHeight="1" x14ac:dyDescent="0.2">
      <c r="H873" s="3"/>
    </row>
    <row r="874" spans="8:8" ht="14.25" customHeight="1" x14ac:dyDescent="0.2">
      <c r="H874" s="3"/>
    </row>
    <row r="875" spans="8:8" ht="14.25" customHeight="1" x14ac:dyDescent="0.2">
      <c r="H875" s="3"/>
    </row>
    <row r="876" spans="8:8" ht="14.25" customHeight="1" x14ac:dyDescent="0.2">
      <c r="H876" s="3"/>
    </row>
    <row r="877" spans="8:8" ht="14.25" customHeight="1" x14ac:dyDescent="0.2">
      <c r="H877" s="3"/>
    </row>
    <row r="878" spans="8:8" ht="14.25" customHeight="1" x14ac:dyDescent="0.2">
      <c r="H878" s="3"/>
    </row>
    <row r="879" spans="8:8" ht="14.25" customHeight="1" x14ac:dyDescent="0.2">
      <c r="H879" s="3"/>
    </row>
    <row r="880" spans="8:8" ht="14.25" customHeight="1" x14ac:dyDescent="0.2">
      <c r="H880" s="3"/>
    </row>
    <row r="881" spans="8:8" ht="14.25" customHeight="1" x14ac:dyDescent="0.2">
      <c r="H881" s="3"/>
    </row>
    <row r="882" spans="8:8" ht="14.25" customHeight="1" x14ac:dyDescent="0.2">
      <c r="H882" s="3"/>
    </row>
    <row r="883" spans="8:8" ht="14.25" customHeight="1" x14ac:dyDescent="0.2">
      <c r="H883" s="3"/>
    </row>
    <row r="884" spans="8:8" ht="14.25" customHeight="1" x14ac:dyDescent="0.2">
      <c r="H884" s="3"/>
    </row>
    <row r="885" spans="8:8" ht="14.25" customHeight="1" x14ac:dyDescent="0.2">
      <c r="H885" s="3"/>
    </row>
    <row r="886" spans="8:8" ht="14.25" customHeight="1" x14ac:dyDescent="0.2">
      <c r="H886" s="3"/>
    </row>
    <row r="887" spans="8:8" ht="14.25" customHeight="1" x14ac:dyDescent="0.2">
      <c r="H887" s="3"/>
    </row>
    <row r="888" spans="8:8" ht="14.25" customHeight="1" x14ac:dyDescent="0.2">
      <c r="H888" s="3"/>
    </row>
    <row r="889" spans="8:8" ht="14.25" customHeight="1" x14ac:dyDescent="0.2">
      <c r="H889" s="3"/>
    </row>
    <row r="890" spans="8:8" ht="14.25" customHeight="1" x14ac:dyDescent="0.2">
      <c r="H890" s="3"/>
    </row>
    <row r="891" spans="8:8" ht="14.25" customHeight="1" x14ac:dyDescent="0.2">
      <c r="H891" s="3"/>
    </row>
    <row r="892" spans="8:8" ht="14.25" customHeight="1" x14ac:dyDescent="0.2">
      <c r="H892" s="3"/>
    </row>
    <row r="893" spans="8:8" ht="14.25" customHeight="1" x14ac:dyDescent="0.2">
      <c r="H893" s="3"/>
    </row>
    <row r="894" spans="8:8" ht="14.25" customHeight="1" x14ac:dyDescent="0.2">
      <c r="H894" s="3"/>
    </row>
    <row r="895" spans="8:8" ht="14.25" customHeight="1" x14ac:dyDescent="0.2">
      <c r="H895" s="3"/>
    </row>
    <row r="896" spans="8:8" ht="14.25" customHeight="1" x14ac:dyDescent="0.2">
      <c r="H896" s="3"/>
    </row>
    <row r="897" spans="8:8" ht="14.25" customHeight="1" x14ac:dyDescent="0.2">
      <c r="H897" s="3"/>
    </row>
    <row r="898" spans="8:8" ht="14.25" customHeight="1" x14ac:dyDescent="0.2">
      <c r="H898" s="3"/>
    </row>
    <row r="899" spans="8:8" ht="14.25" customHeight="1" x14ac:dyDescent="0.2">
      <c r="H899" s="3"/>
    </row>
    <row r="900" spans="8:8" ht="14.25" customHeight="1" x14ac:dyDescent="0.2">
      <c r="H900" s="3"/>
    </row>
    <row r="901" spans="8:8" ht="14.25" customHeight="1" x14ac:dyDescent="0.2">
      <c r="H901" s="3"/>
    </row>
    <row r="902" spans="8:8" ht="14.25" customHeight="1" x14ac:dyDescent="0.2">
      <c r="H902" s="3"/>
    </row>
    <row r="903" spans="8:8" ht="14.25" customHeight="1" x14ac:dyDescent="0.2">
      <c r="H903" s="3"/>
    </row>
    <row r="904" spans="8:8" ht="14.25" customHeight="1" x14ac:dyDescent="0.2">
      <c r="H904" s="3"/>
    </row>
    <row r="905" spans="8:8" ht="14.25" customHeight="1" x14ac:dyDescent="0.2">
      <c r="H905" s="3"/>
    </row>
    <row r="906" spans="8:8" ht="14.25" customHeight="1" x14ac:dyDescent="0.2">
      <c r="H906" s="3"/>
    </row>
    <row r="907" spans="8:8" ht="14.25" customHeight="1" x14ac:dyDescent="0.2">
      <c r="H907" s="3"/>
    </row>
    <row r="908" spans="8:8" ht="14.25" customHeight="1" x14ac:dyDescent="0.2">
      <c r="H908" s="3"/>
    </row>
    <row r="909" spans="8:8" ht="14.25" customHeight="1" x14ac:dyDescent="0.2">
      <c r="H909" s="3"/>
    </row>
    <row r="910" spans="8:8" ht="14.25" customHeight="1" x14ac:dyDescent="0.2">
      <c r="H910" s="3"/>
    </row>
    <row r="911" spans="8:8" ht="14.25" customHeight="1" x14ac:dyDescent="0.2">
      <c r="H911" s="3"/>
    </row>
    <row r="912" spans="8:8" ht="14.25" customHeight="1" x14ac:dyDescent="0.2">
      <c r="H912" s="3"/>
    </row>
    <row r="913" spans="8:8" ht="14.25" customHeight="1" x14ac:dyDescent="0.2">
      <c r="H913" s="3"/>
    </row>
    <row r="914" spans="8:8" ht="14.25" customHeight="1" x14ac:dyDescent="0.2">
      <c r="H914" s="3"/>
    </row>
    <row r="915" spans="8:8" ht="14.25" customHeight="1" x14ac:dyDescent="0.2">
      <c r="H915" s="3"/>
    </row>
    <row r="916" spans="8:8" ht="14.25" customHeight="1" x14ac:dyDescent="0.2">
      <c r="H916" s="3"/>
    </row>
    <row r="917" spans="8:8" ht="14.25" customHeight="1" x14ac:dyDescent="0.2">
      <c r="H917" s="3"/>
    </row>
    <row r="918" spans="8:8" ht="14.25" customHeight="1" x14ac:dyDescent="0.2">
      <c r="H918" s="3"/>
    </row>
    <row r="919" spans="8:8" ht="14.25" customHeight="1" x14ac:dyDescent="0.2">
      <c r="H919" s="3"/>
    </row>
    <row r="920" spans="8:8" ht="14.25" customHeight="1" x14ac:dyDescent="0.2">
      <c r="H920" s="3"/>
    </row>
    <row r="921" spans="8:8" ht="14.25" customHeight="1" x14ac:dyDescent="0.2">
      <c r="H921" s="3"/>
    </row>
    <row r="922" spans="8:8" ht="14.25" customHeight="1" x14ac:dyDescent="0.2">
      <c r="H922" s="3"/>
    </row>
    <row r="923" spans="8:8" ht="14.25" customHeight="1" x14ac:dyDescent="0.2">
      <c r="H923" s="3"/>
    </row>
    <row r="924" spans="8:8" ht="14.25" customHeight="1" x14ac:dyDescent="0.2">
      <c r="H924" s="3"/>
    </row>
    <row r="925" spans="8:8" ht="14.25" customHeight="1" x14ac:dyDescent="0.2">
      <c r="H925" s="3"/>
    </row>
    <row r="926" spans="8:8" ht="14.25" customHeight="1" x14ac:dyDescent="0.2">
      <c r="H926" s="3"/>
    </row>
    <row r="927" spans="8:8" ht="14.25" customHeight="1" x14ac:dyDescent="0.2">
      <c r="H927" s="3"/>
    </row>
    <row r="928" spans="8:8" ht="14.25" customHeight="1" x14ac:dyDescent="0.2">
      <c r="H928" s="3"/>
    </row>
    <row r="929" spans="8:8" ht="14.25" customHeight="1" x14ac:dyDescent="0.2">
      <c r="H929" s="3"/>
    </row>
    <row r="930" spans="8:8" ht="14.25" customHeight="1" x14ac:dyDescent="0.2">
      <c r="H930" s="3"/>
    </row>
    <row r="931" spans="8:8" ht="14.25" customHeight="1" x14ac:dyDescent="0.2">
      <c r="H931" s="3"/>
    </row>
    <row r="932" spans="8:8" ht="14.25" customHeight="1" x14ac:dyDescent="0.2">
      <c r="H932" s="3"/>
    </row>
    <row r="933" spans="8:8" ht="14.25" customHeight="1" x14ac:dyDescent="0.2">
      <c r="H933" s="3"/>
    </row>
    <row r="934" spans="8:8" ht="14.25" customHeight="1" x14ac:dyDescent="0.2">
      <c r="H934" s="3"/>
    </row>
    <row r="935" spans="8:8" ht="14.25" customHeight="1" x14ac:dyDescent="0.2">
      <c r="H935" s="3"/>
    </row>
    <row r="936" spans="8:8" ht="14.25" customHeight="1" x14ac:dyDescent="0.2">
      <c r="H936" s="3"/>
    </row>
    <row r="937" spans="8:8" ht="14.25" customHeight="1" x14ac:dyDescent="0.2">
      <c r="H937" s="3"/>
    </row>
    <row r="938" spans="8:8" ht="14.25" customHeight="1" x14ac:dyDescent="0.2">
      <c r="H938" s="3"/>
    </row>
    <row r="939" spans="8:8" ht="14.25" customHeight="1" x14ac:dyDescent="0.2">
      <c r="H939" s="3"/>
    </row>
    <row r="940" spans="8:8" ht="14.25" customHeight="1" x14ac:dyDescent="0.2">
      <c r="H940" s="3"/>
    </row>
    <row r="941" spans="8:8" ht="14.25" customHeight="1" x14ac:dyDescent="0.2">
      <c r="H941" s="3"/>
    </row>
    <row r="942" spans="8:8" ht="14.25" customHeight="1" x14ac:dyDescent="0.2">
      <c r="H942" s="3"/>
    </row>
    <row r="943" spans="8:8" ht="14.25" customHeight="1" x14ac:dyDescent="0.2">
      <c r="H943" s="3"/>
    </row>
    <row r="944" spans="8:8" ht="14.25" customHeight="1" x14ac:dyDescent="0.2">
      <c r="H944" s="3"/>
    </row>
    <row r="945" spans="8:8" ht="14.25" customHeight="1" x14ac:dyDescent="0.2">
      <c r="H945" s="3"/>
    </row>
    <row r="946" spans="8:8" ht="14.25" customHeight="1" x14ac:dyDescent="0.2">
      <c r="H946" s="3"/>
    </row>
    <row r="947" spans="8:8" ht="14.25" customHeight="1" x14ac:dyDescent="0.2">
      <c r="H947" s="3"/>
    </row>
    <row r="948" spans="8:8" ht="14.25" customHeight="1" x14ac:dyDescent="0.2">
      <c r="H948" s="3"/>
    </row>
    <row r="949" spans="8:8" ht="14.25" customHeight="1" x14ac:dyDescent="0.2">
      <c r="H949" s="3"/>
    </row>
    <row r="950" spans="8:8" ht="14.25" customHeight="1" x14ac:dyDescent="0.2">
      <c r="H950" s="3"/>
    </row>
    <row r="951" spans="8:8" ht="14.25" customHeight="1" x14ac:dyDescent="0.2">
      <c r="H951" s="3"/>
    </row>
    <row r="952" spans="8:8" ht="14.25" customHeight="1" x14ac:dyDescent="0.2">
      <c r="H952" s="3"/>
    </row>
    <row r="953" spans="8:8" ht="14.25" customHeight="1" x14ac:dyDescent="0.2">
      <c r="H953" s="3"/>
    </row>
    <row r="954" spans="8:8" ht="14.25" customHeight="1" x14ac:dyDescent="0.2">
      <c r="H954" s="3"/>
    </row>
    <row r="955" spans="8:8" ht="14.25" customHeight="1" x14ac:dyDescent="0.2">
      <c r="H955" s="3"/>
    </row>
    <row r="956" spans="8:8" ht="14.25" customHeight="1" x14ac:dyDescent="0.2">
      <c r="H956" s="3"/>
    </row>
    <row r="957" spans="8:8" ht="14.25" customHeight="1" x14ac:dyDescent="0.2">
      <c r="H957" s="3"/>
    </row>
    <row r="958" spans="8:8" ht="14.25" customHeight="1" x14ac:dyDescent="0.2">
      <c r="H958" s="3"/>
    </row>
    <row r="959" spans="8:8" ht="14.25" customHeight="1" x14ac:dyDescent="0.2">
      <c r="H959" s="3"/>
    </row>
    <row r="960" spans="8:8" ht="14.25" customHeight="1" x14ac:dyDescent="0.2">
      <c r="H960" s="3"/>
    </row>
    <row r="961" spans="8:8" ht="14.25" customHeight="1" x14ac:dyDescent="0.2">
      <c r="H961" s="3"/>
    </row>
    <row r="962" spans="8:8" ht="14.25" customHeight="1" x14ac:dyDescent="0.2">
      <c r="H962" s="3"/>
    </row>
    <row r="963" spans="8:8" ht="14.25" customHeight="1" x14ac:dyDescent="0.2">
      <c r="H963" s="3"/>
    </row>
    <row r="964" spans="8:8" ht="14.25" customHeight="1" x14ac:dyDescent="0.2">
      <c r="H964" s="3"/>
    </row>
    <row r="965" spans="8:8" ht="14.25" customHeight="1" x14ac:dyDescent="0.2">
      <c r="H965" s="3"/>
    </row>
    <row r="966" spans="8:8" ht="14.25" customHeight="1" x14ac:dyDescent="0.2">
      <c r="H966" s="3"/>
    </row>
    <row r="967" spans="8:8" ht="14.25" customHeight="1" x14ac:dyDescent="0.2">
      <c r="H967" s="3"/>
    </row>
    <row r="968" spans="8:8" ht="14.25" customHeight="1" x14ac:dyDescent="0.2">
      <c r="H968" s="3"/>
    </row>
    <row r="969" spans="8:8" ht="14.25" customHeight="1" x14ac:dyDescent="0.2">
      <c r="H969" s="3"/>
    </row>
    <row r="970" spans="8:8" ht="14.25" customHeight="1" x14ac:dyDescent="0.2">
      <c r="H970" s="3"/>
    </row>
    <row r="971" spans="8:8" ht="14.25" customHeight="1" x14ac:dyDescent="0.2">
      <c r="H971" s="3"/>
    </row>
    <row r="972" spans="8:8" ht="14.25" customHeight="1" x14ac:dyDescent="0.2">
      <c r="H972" s="3"/>
    </row>
    <row r="973" spans="8:8" ht="14.25" customHeight="1" x14ac:dyDescent="0.2">
      <c r="H973" s="3"/>
    </row>
    <row r="974" spans="8:8" ht="14.25" customHeight="1" x14ac:dyDescent="0.2">
      <c r="H974" s="3"/>
    </row>
    <row r="975" spans="8:8" ht="14.25" customHeight="1" x14ac:dyDescent="0.2">
      <c r="H975" s="3"/>
    </row>
    <row r="976" spans="8:8" ht="14.25" customHeight="1" x14ac:dyDescent="0.2">
      <c r="H976" s="3"/>
    </row>
    <row r="977" spans="8:8" ht="14.25" customHeight="1" x14ac:dyDescent="0.2">
      <c r="H977" s="3"/>
    </row>
    <row r="978" spans="8:8" ht="14.25" customHeight="1" x14ac:dyDescent="0.2">
      <c r="H978" s="3"/>
    </row>
    <row r="979" spans="8:8" ht="14.25" customHeight="1" x14ac:dyDescent="0.2">
      <c r="H979" s="3"/>
    </row>
    <row r="980" spans="8:8" ht="14.25" customHeight="1" x14ac:dyDescent="0.2">
      <c r="H980" s="3"/>
    </row>
    <row r="981" spans="8:8" ht="14.25" customHeight="1" x14ac:dyDescent="0.2">
      <c r="H981" s="3"/>
    </row>
    <row r="982" spans="8:8" ht="14.25" customHeight="1" x14ac:dyDescent="0.2">
      <c r="H982" s="3"/>
    </row>
    <row r="983" spans="8:8" ht="14.25" customHeight="1" x14ac:dyDescent="0.2">
      <c r="H983" s="3"/>
    </row>
    <row r="984" spans="8:8" ht="14.25" customHeight="1" x14ac:dyDescent="0.2">
      <c r="H984" s="3"/>
    </row>
    <row r="985" spans="8:8" ht="14.25" customHeight="1" x14ac:dyDescent="0.2">
      <c r="H985" s="3"/>
    </row>
    <row r="986" spans="8:8" ht="14.25" customHeight="1" x14ac:dyDescent="0.2">
      <c r="H986" s="3"/>
    </row>
    <row r="987" spans="8:8" ht="14.25" customHeight="1" x14ac:dyDescent="0.2">
      <c r="H987" s="3"/>
    </row>
    <row r="988" spans="8:8" ht="14.25" customHeight="1" x14ac:dyDescent="0.2">
      <c r="H988" s="3"/>
    </row>
    <row r="989" spans="8:8" ht="14.25" customHeight="1" x14ac:dyDescent="0.2">
      <c r="H989" s="3"/>
    </row>
    <row r="990" spans="8:8" ht="14.25" customHeight="1" x14ac:dyDescent="0.2">
      <c r="H990" s="3"/>
    </row>
    <row r="991" spans="8:8" ht="14.25" customHeight="1" x14ac:dyDescent="0.2">
      <c r="H991" s="3"/>
    </row>
    <row r="992" spans="8:8" ht="14.25" customHeight="1" x14ac:dyDescent="0.2">
      <c r="H992" s="3"/>
    </row>
    <row r="993" spans="8:8" ht="14.25" customHeight="1" x14ac:dyDescent="0.2">
      <c r="H993" s="3"/>
    </row>
    <row r="994" spans="8:8" ht="14.25" customHeight="1" x14ac:dyDescent="0.2">
      <c r="H994" s="3"/>
    </row>
    <row r="995" spans="8:8" ht="14.25" customHeight="1" x14ac:dyDescent="0.2">
      <c r="H995" s="3"/>
    </row>
    <row r="996" spans="8:8" ht="14.25" customHeight="1" x14ac:dyDescent="0.2">
      <c r="H996" s="3"/>
    </row>
    <row r="997" spans="8:8" ht="14.25" customHeight="1" x14ac:dyDescent="0.2">
      <c r="H997" s="3"/>
    </row>
    <row r="998" spans="8:8" ht="14.25" customHeight="1" x14ac:dyDescent="0.2">
      <c r="H998" s="3"/>
    </row>
    <row r="999" spans="8:8" ht="14.25" customHeight="1" x14ac:dyDescent="0.2">
      <c r="H999" s="3"/>
    </row>
    <row r="1000" spans="8:8" ht="14.25" customHeight="1" x14ac:dyDescent="0.2">
      <c r="H1000" s="3"/>
    </row>
    <row r="1001" spans="8:8" ht="14.25" customHeight="1" x14ac:dyDescent="0.2">
      <c r="H1001" s="3"/>
    </row>
    <row r="1002" spans="8:8" ht="14.25" customHeight="1" x14ac:dyDescent="0.2">
      <c r="H1002" s="3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baseColWidth="10" defaultColWidth="14.5" defaultRowHeight="15" customHeight="1" outlineLevelRow="1" x14ac:dyDescent="0.2"/>
  <cols>
    <col min="1" max="1" width="4.5" customWidth="1"/>
    <col min="2" max="2" width="30.5" customWidth="1"/>
    <col min="3" max="3" width="11.5" customWidth="1"/>
    <col min="4" max="4" width="10.6640625" customWidth="1"/>
    <col min="5" max="5" width="13.5" customWidth="1"/>
    <col min="6" max="8" width="12.5" customWidth="1"/>
    <col min="9" max="26" width="10.6640625" customWidth="1"/>
  </cols>
  <sheetData>
    <row r="1" spans="1:10" ht="14.25" customHeight="1" x14ac:dyDescent="0.2">
      <c r="H1" s="3"/>
    </row>
    <row r="2" spans="1:10" ht="14.25" customHeight="1" x14ac:dyDescent="0.2">
      <c r="B2" s="51" t="s">
        <v>51</v>
      </c>
      <c r="C2" s="52" t="s">
        <v>37</v>
      </c>
      <c r="D2" s="53">
        <v>0</v>
      </c>
      <c r="E2" s="54">
        <v>1</v>
      </c>
      <c r="F2" s="54">
        <v>2</v>
      </c>
      <c r="G2" s="54">
        <v>3</v>
      </c>
      <c r="H2" s="55" t="s">
        <v>38</v>
      </c>
    </row>
    <row r="3" spans="1:10" ht="14.25" customHeight="1" x14ac:dyDescent="0.2">
      <c r="B3" s="1" t="s">
        <v>52</v>
      </c>
      <c r="C3" s="56">
        <v>12</v>
      </c>
      <c r="D3" s="57">
        <v>45291</v>
      </c>
      <c r="E3" s="58">
        <f t="shared" ref="E3:G3" si="0">EOMONTH(D3,$C3)</f>
        <v>45657</v>
      </c>
      <c r="F3" s="57">
        <f t="shared" si="0"/>
        <v>46022</v>
      </c>
      <c r="G3" s="57">
        <f t="shared" si="0"/>
        <v>46387</v>
      </c>
      <c r="H3" s="3"/>
    </row>
    <row r="4" spans="1:10" ht="14.25" customHeight="1" x14ac:dyDescent="0.2">
      <c r="A4" s="59" t="s">
        <v>53</v>
      </c>
      <c r="B4" s="60" t="s">
        <v>54</v>
      </c>
      <c r="C4" s="61"/>
      <c r="D4" s="62"/>
      <c r="E4" s="62"/>
      <c r="F4" s="62"/>
      <c r="G4" s="62"/>
      <c r="H4" s="63"/>
    </row>
    <row r="5" spans="1:10" ht="14.25" customHeight="1" x14ac:dyDescent="0.2">
      <c r="B5" s="64" t="s">
        <v>55</v>
      </c>
      <c r="C5" s="56"/>
      <c r="D5" s="46"/>
      <c r="E5" s="46">
        <v>150000</v>
      </c>
      <c r="F5" s="46">
        <v>240000</v>
      </c>
      <c r="G5" s="46">
        <v>350000</v>
      </c>
      <c r="H5" s="65">
        <f t="shared" ref="H5:H13" si="1">SUM(D5:G5)</f>
        <v>740000</v>
      </c>
      <c r="I5" s="46"/>
    </row>
    <row r="6" spans="1:10" ht="14.25" customHeight="1" x14ac:dyDescent="0.2">
      <c r="B6" s="64" t="s">
        <v>56</v>
      </c>
      <c r="C6" s="56"/>
      <c r="D6" s="46"/>
      <c r="E6" s="46">
        <v>-50000</v>
      </c>
      <c r="F6" s="46">
        <v>-100000</v>
      </c>
      <c r="G6" s="46">
        <v>-120000</v>
      </c>
      <c r="H6" s="65">
        <f t="shared" si="1"/>
        <v>-270000</v>
      </c>
      <c r="I6" s="46"/>
    </row>
    <row r="7" spans="1:10" ht="14.25" customHeight="1" x14ac:dyDescent="0.2">
      <c r="B7" s="64" t="s">
        <v>57</v>
      </c>
      <c r="C7" s="56"/>
      <c r="D7" s="46"/>
      <c r="E7" s="46">
        <f t="shared" ref="E7:G7" si="2">$D19/3</f>
        <v>-100000</v>
      </c>
      <c r="F7" s="46">
        <f t="shared" si="2"/>
        <v>-100000</v>
      </c>
      <c r="G7" s="46">
        <f t="shared" si="2"/>
        <v>-100000</v>
      </c>
      <c r="H7" s="65">
        <f t="shared" si="1"/>
        <v>-300000</v>
      </c>
      <c r="I7" s="46"/>
      <c r="J7" s="7"/>
    </row>
    <row r="8" spans="1:10" ht="14.25" customHeight="1" x14ac:dyDescent="0.2">
      <c r="B8" s="91" t="s">
        <v>79</v>
      </c>
      <c r="C8" s="3"/>
      <c r="D8" s="92"/>
      <c r="E8" s="92">
        <f t="shared" ref="E8:G8" si="3">SUM(E5:E7)</f>
        <v>0</v>
      </c>
      <c r="F8" s="92">
        <f t="shared" si="3"/>
        <v>40000</v>
      </c>
      <c r="G8" s="92">
        <f t="shared" si="3"/>
        <v>130000</v>
      </c>
      <c r="H8" s="70">
        <f t="shared" si="1"/>
        <v>170000</v>
      </c>
      <c r="I8" s="46"/>
      <c r="J8" s="7"/>
    </row>
    <row r="9" spans="1:10" ht="14.25" customHeight="1" x14ac:dyDescent="0.2">
      <c r="A9" s="1" t="s">
        <v>80</v>
      </c>
      <c r="B9" s="93" t="s">
        <v>81</v>
      </c>
      <c r="C9" s="94"/>
      <c r="D9" s="95"/>
      <c r="E9" s="95">
        <f>L25*-1</f>
        <v>-10500</v>
      </c>
      <c r="F9" s="95">
        <f>L26*-1</f>
        <v>-7000</v>
      </c>
      <c r="G9" s="95">
        <f>L27*-1</f>
        <v>-3500</v>
      </c>
      <c r="H9" s="96">
        <f t="shared" si="1"/>
        <v>-21000</v>
      </c>
      <c r="I9" s="46"/>
      <c r="J9" s="7"/>
    </row>
    <row r="10" spans="1:10" ht="14.25" customHeight="1" x14ac:dyDescent="0.2">
      <c r="B10" s="66" t="s">
        <v>58</v>
      </c>
      <c r="C10" s="67"/>
      <c r="D10" s="68"/>
      <c r="E10" s="69">
        <f t="shared" ref="E10:G10" si="4">SUM(E8:E9)</f>
        <v>-10500</v>
      </c>
      <c r="F10" s="69">
        <f t="shared" si="4"/>
        <v>33000</v>
      </c>
      <c r="G10" s="69">
        <f t="shared" si="4"/>
        <v>126500</v>
      </c>
      <c r="H10" s="70">
        <f t="shared" si="1"/>
        <v>149000</v>
      </c>
      <c r="I10" s="46"/>
    </row>
    <row r="11" spans="1:10" ht="14.25" customHeight="1" x14ac:dyDescent="0.2">
      <c r="B11" s="71" t="s">
        <v>59</v>
      </c>
      <c r="C11" s="72">
        <v>0.25</v>
      </c>
      <c r="D11" s="46"/>
      <c r="E11" s="46">
        <f t="shared" ref="E11:G11" si="5">-E10*$C11</f>
        <v>2625</v>
      </c>
      <c r="F11" s="46">
        <f t="shared" si="5"/>
        <v>-8250</v>
      </c>
      <c r="G11" s="46">
        <f t="shared" si="5"/>
        <v>-31625</v>
      </c>
      <c r="H11" s="65">
        <f t="shared" si="1"/>
        <v>-37250</v>
      </c>
      <c r="I11" s="46"/>
    </row>
    <row r="12" spans="1:10" ht="14.25" customHeight="1" x14ac:dyDescent="0.2">
      <c r="B12" s="66" t="s">
        <v>60</v>
      </c>
      <c r="C12" s="67"/>
      <c r="D12" s="68"/>
      <c r="E12" s="69">
        <f t="shared" ref="E12:G12" si="6">SUM(E10:E11)</f>
        <v>-7875</v>
      </c>
      <c r="F12" s="69">
        <f t="shared" si="6"/>
        <v>24750</v>
      </c>
      <c r="G12" s="69">
        <f t="shared" si="6"/>
        <v>94875</v>
      </c>
      <c r="H12" s="70">
        <f t="shared" si="1"/>
        <v>111750</v>
      </c>
      <c r="I12" s="46"/>
    </row>
    <row r="13" spans="1:10" ht="14.25" customHeight="1" x14ac:dyDescent="0.2">
      <c r="A13" s="1" t="s">
        <v>80</v>
      </c>
      <c r="B13" s="97" t="s">
        <v>82</v>
      </c>
      <c r="C13" s="94"/>
      <c r="D13" s="95"/>
      <c r="E13" s="95">
        <f t="shared" ref="E13:G13" si="7">-E7-E9</f>
        <v>110500</v>
      </c>
      <c r="F13" s="95">
        <f t="shared" si="7"/>
        <v>107000</v>
      </c>
      <c r="G13" s="95">
        <f t="shared" si="7"/>
        <v>103500</v>
      </c>
      <c r="H13" s="65">
        <f t="shared" si="1"/>
        <v>321000</v>
      </c>
      <c r="I13" s="46"/>
    </row>
    <row r="14" spans="1:10" ht="14.25" customHeight="1" x14ac:dyDescent="0.2">
      <c r="B14" s="64"/>
      <c r="C14" s="56"/>
      <c r="D14" s="46"/>
      <c r="E14" s="46"/>
      <c r="F14" s="46"/>
      <c r="G14" s="46"/>
      <c r="H14" s="65"/>
      <c r="I14" s="46"/>
    </row>
    <row r="15" spans="1:10" ht="14.25" customHeight="1" x14ac:dyDescent="0.2">
      <c r="B15" s="98" t="str">
        <f>"TOTAL "&amp;B4</f>
        <v>TOTAL Flux d'exploitation</v>
      </c>
      <c r="C15" s="74"/>
      <c r="D15" s="75">
        <f t="shared" ref="D15:H15" si="8">SUM(D12:D14)</f>
        <v>0</v>
      </c>
      <c r="E15" s="76">
        <f t="shared" si="8"/>
        <v>102625</v>
      </c>
      <c r="F15" s="76">
        <f t="shared" si="8"/>
        <v>131750</v>
      </c>
      <c r="G15" s="76">
        <f t="shared" si="8"/>
        <v>198375</v>
      </c>
      <c r="H15" s="77">
        <f t="shared" si="8"/>
        <v>432750</v>
      </c>
      <c r="I15" s="46"/>
    </row>
    <row r="16" spans="1:10" ht="6.75" customHeight="1" x14ac:dyDescent="0.2">
      <c r="C16" s="56"/>
      <c r="D16" s="46"/>
      <c r="E16" s="46"/>
      <c r="F16" s="46"/>
      <c r="G16" s="46"/>
      <c r="H16" s="78"/>
      <c r="I16" s="46"/>
    </row>
    <row r="17" spans="1:14" ht="14.25" customHeight="1" x14ac:dyDescent="0.2">
      <c r="A17" s="59" t="s">
        <v>53</v>
      </c>
      <c r="B17" s="60" t="s">
        <v>62</v>
      </c>
      <c r="C17" s="61"/>
      <c r="D17" s="79"/>
      <c r="E17" s="79"/>
      <c r="F17" s="79"/>
      <c r="G17" s="79"/>
      <c r="H17" s="80"/>
      <c r="I17" s="46"/>
    </row>
    <row r="18" spans="1:14" ht="14.25" customHeight="1" x14ac:dyDescent="0.2">
      <c r="B18" s="64" t="s">
        <v>63</v>
      </c>
      <c r="C18" s="56"/>
      <c r="D18" s="46">
        <v>-20000</v>
      </c>
      <c r="E18" s="46"/>
      <c r="F18" s="46"/>
      <c r="G18" s="46">
        <f>-SUM(D18:F18)</f>
        <v>20000</v>
      </c>
      <c r="H18" s="65">
        <f t="shared" ref="H18:H20" si="9">SUM(D18:G18)</f>
        <v>0</v>
      </c>
      <c r="I18" s="46"/>
    </row>
    <row r="19" spans="1:14" ht="14.25" customHeight="1" x14ac:dyDescent="0.2">
      <c r="B19" s="64" t="s">
        <v>64</v>
      </c>
      <c r="C19" s="56"/>
      <c r="D19" s="46">
        <v>-300000</v>
      </c>
      <c r="E19" s="46"/>
      <c r="F19" s="46"/>
      <c r="G19" s="46"/>
      <c r="H19" s="65">
        <f t="shared" si="9"/>
        <v>-300000</v>
      </c>
      <c r="I19" s="46"/>
    </row>
    <row r="20" spans="1:14" ht="14.25" customHeight="1" x14ac:dyDescent="0.2">
      <c r="B20" s="64" t="s">
        <v>65</v>
      </c>
      <c r="C20" s="56"/>
      <c r="D20" s="46"/>
      <c r="E20" s="46"/>
      <c r="F20" s="46"/>
      <c r="G20" s="46">
        <v>30000</v>
      </c>
      <c r="H20" s="65">
        <f t="shared" si="9"/>
        <v>30000</v>
      </c>
      <c r="I20" s="46"/>
    </row>
    <row r="21" spans="1:14" ht="14.25" customHeight="1" x14ac:dyDescent="0.2">
      <c r="B21" s="64"/>
      <c r="C21" s="56"/>
      <c r="D21" s="46"/>
      <c r="E21" s="46"/>
      <c r="F21" s="46"/>
      <c r="G21" s="46"/>
      <c r="H21" s="65"/>
      <c r="I21" s="46"/>
    </row>
    <row r="22" spans="1:14" ht="14.25" customHeight="1" x14ac:dyDescent="0.2">
      <c r="B22" s="98" t="str">
        <f>"TOTAL "&amp;B17</f>
        <v>TOTAL Flux d'investissement</v>
      </c>
      <c r="C22" s="74"/>
      <c r="D22" s="75">
        <f t="shared" ref="D22:H22" si="10">SUM(D18:D21)</f>
        <v>-320000</v>
      </c>
      <c r="E22" s="76">
        <f t="shared" si="10"/>
        <v>0</v>
      </c>
      <c r="F22" s="76">
        <f t="shared" si="10"/>
        <v>0</v>
      </c>
      <c r="G22" s="76">
        <f t="shared" si="10"/>
        <v>50000</v>
      </c>
      <c r="H22" s="77">
        <f t="shared" si="10"/>
        <v>-270000</v>
      </c>
      <c r="I22" s="46"/>
    </row>
    <row r="23" spans="1:14" ht="8.25" customHeight="1" x14ac:dyDescent="0.2">
      <c r="C23" s="56"/>
      <c r="E23" s="46"/>
      <c r="F23" s="46"/>
      <c r="G23" s="46"/>
      <c r="H23" s="78"/>
      <c r="I23" s="46"/>
    </row>
    <row r="24" spans="1:14" ht="14.25" customHeight="1" x14ac:dyDescent="0.2">
      <c r="A24" s="59" t="s">
        <v>53</v>
      </c>
      <c r="B24" s="60" t="s">
        <v>66</v>
      </c>
      <c r="C24" s="61"/>
      <c r="D24" s="79"/>
      <c r="E24" s="79"/>
      <c r="F24" s="79"/>
      <c r="G24" s="79"/>
      <c r="H24" s="80"/>
      <c r="I24" s="46"/>
      <c r="J24" s="99" t="s">
        <v>83</v>
      </c>
      <c r="K24" s="100" t="s">
        <v>84</v>
      </c>
      <c r="L24" s="100" t="s">
        <v>85</v>
      </c>
      <c r="M24" s="100" t="s">
        <v>86</v>
      </c>
      <c r="N24" s="100" t="s">
        <v>87</v>
      </c>
    </row>
    <row r="25" spans="1:14" ht="14.25" customHeight="1" x14ac:dyDescent="0.2">
      <c r="A25" s="1" t="s">
        <v>80</v>
      </c>
      <c r="B25" s="93" t="s">
        <v>88</v>
      </c>
      <c r="C25" s="101">
        <v>0.05</v>
      </c>
      <c r="D25" s="95">
        <v>210000</v>
      </c>
      <c r="E25" s="95"/>
      <c r="F25" s="95"/>
      <c r="G25" s="95"/>
      <c r="H25" s="65">
        <f t="shared" ref="H25:H27" si="11">SUM(D25:G25)</f>
        <v>210000</v>
      </c>
      <c r="J25" s="99">
        <v>1</v>
      </c>
      <c r="K25" s="102">
        <f>D25</f>
        <v>210000</v>
      </c>
      <c r="L25" s="102">
        <f t="shared" ref="L25:L27" si="12">K25*$C$25</f>
        <v>10500</v>
      </c>
      <c r="M25" s="102">
        <f t="shared" ref="M25:M27" si="13">$D$25/$J$27</f>
        <v>70000</v>
      </c>
      <c r="N25" s="102">
        <f t="shared" ref="N25:N27" si="14">SUM(L25:M25)</f>
        <v>80500</v>
      </c>
    </row>
    <row r="26" spans="1:14" ht="14.25" customHeight="1" x14ac:dyDescent="0.2">
      <c r="A26" s="1" t="s">
        <v>80</v>
      </c>
      <c r="B26" s="93" t="s">
        <v>89</v>
      </c>
      <c r="C26" s="94"/>
      <c r="D26" s="95"/>
      <c r="E26" s="95">
        <f>-N25</f>
        <v>-80500</v>
      </c>
      <c r="F26" s="95">
        <f>-N26</f>
        <v>-77000</v>
      </c>
      <c r="G26" s="95">
        <f>-N27</f>
        <v>-73500</v>
      </c>
      <c r="H26" s="65">
        <f t="shared" si="11"/>
        <v>-231000</v>
      </c>
      <c r="J26" s="99">
        <v>2</v>
      </c>
      <c r="K26" s="102">
        <f t="shared" ref="K26:K27" si="15">K25-M25</f>
        <v>140000</v>
      </c>
      <c r="L26" s="102">
        <f t="shared" si="12"/>
        <v>7000</v>
      </c>
      <c r="M26" s="102">
        <f t="shared" si="13"/>
        <v>70000</v>
      </c>
      <c r="N26" s="102">
        <f t="shared" si="14"/>
        <v>77000</v>
      </c>
    </row>
    <row r="27" spans="1:14" ht="14.25" customHeight="1" x14ac:dyDescent="0.2">
      <c r="B27" s="64"/>
      <c r="C27" s="56"/>
      <c r="D27" s="46"/>
      <c r="H27" s="65">
        <f t="shared" si="11"/>
        <v>0</v>
      </c>
      <c r="J27" s="99">
        <v>3</v>
      </c>
      <c r="K27" s="102">
        <f t="shared" si="15"/>
        <v>70000</v>
      </c>
      <c r="L27" s="102">
        <f t="shared" si="12"/>
        <v>3500</v>
      </c>
      <c r="M27" s="102">
        <f t="shared" si="13"/>
        <v>70000</v>
      </c>
      <c r="N27" s="102">
        <f t="shared" si="14"/>
        <v>73500</v>
      </c>
    </row>
    <row r="28" spans="1:14" ht="14.25" customHeight="1" x14ac:dyDescent="0.2">
      <c r="B28" s="98" t="str">
        <f>"TOTAL "&amp;B24</f>
        <v>TOTAL Flux de financement</v>
      </c>
      <c r="C28" s="74"/>
      <c r="D28" s="75">
        <f t="shared" ref="D28:H28" si="16">SUM(D25:D27)</f>
        <v>210000</v>
      </c>
      <c r="E28" s="76">
        <f t="shared" si="16"/>
        <v>-80500</v>
      </c>
      <c r="F28" s="76">
        <f t="shared" si="16"/>
        <v>-77000</v>
      </c>
      <c r="G28" s="76">
        <f t="shared" si="16"/>
        <v>-73500</v>
      </c>
      <c r="H28" s="77">
        <f t="shared" si="16"/>
        <v>-21000</v>
      </c>
    </row>
    <row r="29" spans="1:14" ht="7.5" customHeight="1" x14ac:dyDescent="0.2">
      <c r="C29" s="56"/>
      <c r="H29" s="3"/>
    </row>
    <row r="30" spans="1:14" ht="14.25" customHeight="1" x14ac:dyDescent="0.2">
      <c r="B30" s="51" t="s">
        <v>26</v>
      </c>
      <c r="C30" s="55"/>
      <c r="D30" s="81">
        <f t="shared" ref="D30:H30" si="17">D15+D22+D28</f>
        <v>-110000</v>
      </c>
      <c r="E30" s="82">
        <f t="shared" si="17"/>
        <v>22125</v>
      </c>
      <c r="F30" s="82">
        <f t="shared" si="17"/>
        <v>54750</v>
      </c>
      <c r="G30" s="82">
        <f t="shared" si="17"/>
        <v>174875</v>
      </c>
      <c r="H30" s="82">
        <f t="shared" si="17"/>
        <v>141750</v>
      </c>
    </row>
    <row r="31" spans="1:14" ht="14.25" hidden="1" customHeight="1" outlineLevel="1" x14ac:dyDescent="0.2">
      <c r="C31" s="56"/>
      <c r="H31" s="3"/>
    </row>
    <row r="32" spans="1:14" ht="14.25" hidden="1" customHeight="1" outlineLevel="1" x14ac:dyDescent="0.2">
      <c r="B32" s="1" t="s">
        <v>67</v>
      </c>
      <c r="C32" s="56"/>
      <c r="E32" s="7">
        <f t="shared" ref="E32:G32" si="18">IF(E10&lt;0,E10*$C11,0)</f>
        <v>-2625</v>
      </c>
      <c r="F32" s="7">
        <f t="shared" si="18"/>
        <v>0</v>
      </c>
      <c r="G32" s="7">
        <f t="shared" si="18"/>
        <v>0</v>
      </c>
      <c r="H32" s="3"/>
    </row>
    <row r="33" spans="2:8" ht="14.25" hidden="1" customHeight="1" outlineLevel="1" x14ac:dyDescent="0.2">
      <c r="B33" s="6" t="s">
        <v>68</v>
      </c>
      <c r="C33" s="3"/>
      <c r="D33" s="6"/>
      <c r="E33" s="83">
        <f>E32</f>
        <v>-2625</v>
      </c>
      <c r="F33" s="83">
        <f t="shared" ref="F33:G33" si="19">F32+E33</f>
        <v>-2625</v>
      </c>
      <c r="G33" s="83">
        <f t="shared" si="19"/>
        <v>-2625</v>
      </c>
      <c r="H33" s="3"/>
    </row>
    <row r="34" spans="2:8" ht="4.5" customHeight="1" collapsed="1" x14ac:dyDescent="0.2">
      <c r="C34" s="56"/>
      <c r="H34" s="3"/>
    </row>
    <row r="35" spans="2:8" ht="14.25" customHeight="1" x14ac:dyDescent="0.2">
      <c r="B35" s="19" t="s">
        <v>46</v>
      </c>
      <c r="C35" s="84"/>
      <c r="D35" s="49">
        <f t="shared" ref="D35:G35" si="20">SUM($D30:D30)</f>
        <v>-110000</v>
      </c>
      <c r="E35" s="49">
        <f t="shared" si="20"/>
        <v>-87875</v>
      </c>
      <c r="F35" s="49">
        <f t="shared" si="20"/>
        <v>-33125</v>
      </c>
      <c r="G35" s="49">
        <f t="shared" si="20"/>
        <v>141750</v>
      </c>
      <c r="H35" s="3"/>
    </row>
    <row r="36" spans="2:8" ht="14.25" customHeight="1" x14ac:dyDescent="0.2">
      <c r="C36" s="56"/>
      <c r="H36" s="3"/>
    </row>
    <row r="37" spans="2:8" ht="14.25" customHeight="1" x14ac:dyDescent="0.2">
      <c r="B37" s="6" t="s">
        <v>90</v>
      </c>
      <c r="C37" s="3"/>
      <c r="D37" s="45">
        <f>SUM(E30:G30)/-D30</f>
        <v>2.2886363636363636</v>
      </c>
      <c r="H37" s="3"/>
    </row>
    <row r="38" spans="2:8" ht="14.25" customHeight="1" x14ac:dyDescent="0.2">
      <c r="B38" s="6"/>
      <c r="C38" s="3"/>
      <c r="D38" s="85" t="s">
        <v>70</v>
      </c>
      <c r="E38" s="85" t="s">
        <v>71</v>
      </c>
      <c r="F38" s="85" t="s">
        <v>72</v>
      </c>
      <c r="G38" s="86" t="s">
        <v>73</v>
      </c>
      <c r="H38" s="3" t="s">
        <v>74</v>
      </c>
    </row>
    <row r="39" spans="2:8" ht="14.25" customHeight="1" x14ac:dyDescent="0.2">
      <c r="B39" s="1" t="s">
        <v>75</v>
      </c>
      <c r="C39" s="56"/>
      <c r="D39" s="2">
        <f>-F35/G30</f>
        <v>0.18942101501072195</v>
      </c>
      <c r="E39" s="7">
        <f>D39*365</f>
        <v>69.138670478913511</v>
      </c>
      <c r="F39" s="57">
        <f>F3+E39</f>
        <v>46091.138670478911</v>
      </c>
      <c r="G39" s="87">
        <f>YEAR(F39)-YEAR(E3)</f>
        <v>2</v>
      </c>
      <c r="H39" s="3">
        <f>MONTH(F39)</f>
        <v>3</v>
      </c>
    </row>
    <row r="40" spans="2:8" ht="14.25" customHeight="1" x14ac:dyDescent="0.2">
      <c r="C40" s="56"/>
      <c r="H40" s="3"/>
    </row>
    <row r="41" spans="2:8" ht="14.25" customHeight="1" x14ac:dyDescent="0.2">
      <c r="B41" s="51" t="s">
        <v>76</v>
      </c>
      <c r="C41" s="88">
        <v>0.1</v>
      </c>
      <c r="D41" s="81">
        <f t="shared" ref="D41:G41" si="21">D$30*(1+$C41)^-D2</f>
        <v>-110000</v>
      </c>
      <c r="E41" s="82">
        <f t="shared" si="21"/>
        <v>20113.636363636364</v>
      </c>
      <c r="F41" s="82">
        <f t="shared" si="21"/>
        <v>45247.933884297519</v>
      </c>
      <c r="G41" s="82">
        <f t="shared" si="21"/>
        <v>131386.17580766339</v>
      </c>
      <c r="H41" s="82">
        <f>SUM(D41:G41)</f>
        <v>86747.746055597265</v>
      </c>
    </row>
    <row r="42" spans="2:8" ht="5.25" customHeight="1" x14ac:dyDescent="0.2">
      <c r="H42" s="3"/>
    </row>
    <row r="43" spans="2:8" ht="14.25" customHeight="1" x14ac:dyDescent="0.2">
      <c r="B43" s="1" t="s">
        <v>48</v>
      </c>
      <c r="D43" s="50">
        <f>IRR(D30:G30)</f>
        <v>0.38674393504186333</v>
      </c>
      <c r="E43" s="90" t="s">
        <v>77</v>
      </c>
      <c r="F43" s="50">
        <f>XIRR(D30:G30,D3:G3)</f>
        <v>0.38623781800270074</v>
      </c>
      <c r="G43" s="90" t="s">
        <v>78</v>
      </c>
      <c r="H43" s="3"/>
    </row>
    <row r="44" spans="2:8" ht="14.25" customHeight="1" x14ac:dyDescent="0.2">
      <c r="B44" s="1" t="s">
        <v>49</v>
      </c>
      <c r="D44" s="45">
        <f>H41</f>
        <v>86747.746055597265</v>
      </c>
      <c r="H44" s="3"/>
    </row>
    <row r="45" spans="2:8" ht="14.25" customHeight="1" x14ac:dyDescent="0.2">
      <c r="B45" s="1" t="s">
        <v>50</v>
      </c>
      <c r="D45" s="45">
        <f>SUM(E41:G41)/-D41</f>
        <v>1.7886158732327024</v>
      </c>
      <c r="E45" s="7">
        <f>D45-'Staff Yor'!D44</f>
        <v>0.58768612116658692</v>
      </c>
      <c r="H45" s="3"/>
    </row>
    <row r="46" spans="2:8" ht="14.25" customHeight="1" x14ac:dyDescent="0.2">
      <c r="H46" s="3"/>
    </row>
    <row r="47" spans="2:8" ht="14.25" customHeight="1" x14ac:dyDescent="0.2">
      <c r="H47" s="3"/>
    </row>
    <row r="48" spans="2:8" ht="14.25" customHeight="1" x14ac:dyDescent="0.2">
      <c r="B48" s="156" t="s">
        <v>91</v>
      </c>
      <c r="C48" s="62" t="s">
        <v>92</v>
      </c>
      <c r="D48" s="79">
        <f>H12</f>
        <v>111750</v>
      </c>
      <c r="E48" s="103" t="s">
        <v>93</v>
      </c>
      <c r="H48" s="3"/>
    </row>
    <row r="49" spans="2:8" ht="14.25" customHeight="1" x14ac:dyDescent="0.2">
      <c r="B49" s="157"/>
      <c r="C49" s="14" t="s">
        <v>94</v>
      </c>
      <c r="D49" s="46">
        <f>(-D22-D28)</f>
        <v>110000</v>
      </c>
      <c r="E49" s="104"/>
      <c r="H49" s="3"/>
    </row>
    <row r="50" spans="2:8" ht="14.25" customHeight="1" x14ac:dyDescent="0.2">
      <c r="B50" s="158"/>
      <c r="C50" s="105" t="s">
        <v>95</v>
      </c>
      <c r="D50" s="106">
        <f>D48/D49</f>
        <v>1.0159090909090909</v>
      </c>
      <c r="E50" s="107"/>
      <c r="H50" s="3"/>
    </row>
    <row r="51" spans="2:8" ht="14.25" customHeight="1" x14ac:dyDescent="0.2">
      <c r="B51" s="156" t="s">
        <v>96</v>
      </c>
      <c r="C51" s="62" t="s">
        <v>92</v>
      </c>
      <c r="D51" s="79">
        <f>H8+H11</f>
        <v>132750</v>
      </c>
      <c r="E51" s="103" t="s">
        <v>97</v>
      </c>
      <c r="H51" s="3"/>
    </row>
    <row r="52" spans="2:8" ht="14.25" customHeight="1" x14ac:dyDescent="0.2">
      <c r="B52" s="157"/>
      <c r="C52" s="14" t="s">
        <v>98</v>
      </c>
      <c r="D52" s="46">
        <f>-D22</f>
        <v>320000</v>
      </c>
      <c r="E52" s="104"/>
      <c r="H52" s="3"/>
    </row>
    <row r="53" spans="2:8" ht="14.25" customHeight="1" x14ac:dyDescent="0.2">
      <c r="B53" s="158"/>
      <c r="C53" s="105" t="s">
        <v>99</v>
      </c>
      <c r="D53" s="106">
        <f>D51/D52</f>
        <v>0.41484375000000001</v>
      </c>
      <c r="E53" s="107"/>
      <c r="H53" s="3"/>
    </row>
    <row r="54" spans="2:8" ht="14.25" customHeight="1" x14ac:dyDescent="0.2">
      <c r="B54" s="159" t="s">
        <v>100</v>
      </c>
      <c r="C54" s="153"/>
      <c r="D54" s="108">
        <f>D50-D53</f>
        <v>0.60106534090909092</v>
      </c>
      <c r="H54" s="3"/>
    </row>
    <row r="55" spans="2:8" ht="3" customHeight="1" x14ac:dyDescent="0.2">
      <c r="H55" s="3"/>
    </row>
    <row r="56" spans="2:8" ht="14.25" customHeight="1" x14ac:dyDescent="0.2">
      <c r="C56" s="1" t="s">
        <v>92</v>
      </c>
      <c r="D56" s="46">
        <f>H8+H11</f>
        <v>132750</v>
      </c>
      <c r="H56" s="3"/>
    </row>
    <row r="57" spans="2:8" ht="14.25" customHeight="1" x14ac:dyDescent="0.2">
      <c r="C57" s="1" t="s">
        <v>98</v>
      </c>
      <c r="D57" s="46">
        <f>-D22</f>
        <v>320000</v>
      </c>
      <c r="H57" s="3"/>
    </row>
    <row r="58" spans="2:8" ht="14.25" customHeight="1" x14ac:dyDescent="0.2">
      <c r="H58" s="3"/>
    </row>
    <row r="59" spans="2:8" ht="14.25" customHeight="1" x14ac:dyDescent="0.2">
      <c r="H59" s="3"/>
    </row>
    <row r="60" spans="2:8" ht="14.25" customHeight="1" x14ac:dyDescent="0.2">
      <c r="H60" s="3"/>
    </row>
    <row r="61" spans="2:8" ht="14.25" customHeight="1" x14ac:dyDescent="0.2">
      <c r="H61" s="3"/>
    </row>
    <row r="62" spans="2:8" ht="14.25" customHeight="1" x14ac:dyDescent="0.2">
      <c r="H62" s="3"/>
    </row>
    <row r="63" spans="2:8" ht="14.25" customHeight="1" x14ac:dyDescent="0.2">
      <c r="H63" s="3"/>
    </row>
    <row r="64" spans="2:8" ht="14.25" customHeight="1" x14ac:dyDescent="0.2">
      <c r="H64" s="3"/>
    </row>
    <row r="65" spans="8:8" ht="14.25" customHeight="1" x14ac:dyDescent="0.2">
      <c r="H65" s="3"/>
    </row>
    <row r="66" spans="8:8" ht="14.25" customHeight="1" x14ac:dyDescent="0.2">
      <c r="H66" s="3"/>
    </row>
    <row r="67" spans="8:8" ht="14.25" customHeight="1" x14ac:dyDescent="0.2">
      <c r="H67" s="3"/>
    </row>
    <row r="68" spans="8:8" ht="14.25" customHeight="1" x14ac:dyDescent="0.2">
      <c r="H68" s="3"/>
    </row>
    <row r="69" spans="8:8" ht="14.25" customHeight="1" x14ac:dyDescent="0.2">
      <c r="H69" s="3"/>
    </row>
    <row r="70" spans="8:8" ht="14.25" customHeight="1" x14ac:dyDescent="0.2">
      <c r="H70" s="3"/>
    </row>
    <row r="71" spans="8:8" ht="14.25" customHeight="1" x14ac:dyDescent="0.2">
      <c r="H71" s="3"/>
    </row>
    <row r="72" spans="8:8" ht="14.25" customHeight="1" x14ac:dyDescent="0.2">
      <c r="H72" s="3"/>
    </row>
    <row r="73" spans="8:8" ht="14.25" customHeight="1" x14ac:dyDescent="0.2">
      <c r="H73" s="3"/>
    </row>
    <row r="74" spans="8:8" ht="14.25" customHeight="1" x14ac:dyDescent="0.2">
      <c r="H74" s="3"/>
    </row>
    <row r="75" spans="8:8" ht="14.25" customHeight="1" x14ac:dyDescent="0.2">
      <c r="H75" s="3"/>
    </row>
    <row r="76" spans="8:8" ht="14.25" customHeight="1" x14ac:dyDescent="0.2">
      <c r="H76" s="3"/>
    </row>
    <row r="77" spans="8:8" ht="14.25" customHeight="1" x14ac:dyDescent="0.2">
      <c r="H77" s="3"/>
    </row>
    <row r="78" spans="8:8" ht="14.25" customHeight="1" x14ac:dyDescent="0.2">
      <c r="H78" s="3"/>
    </row>
    <row r="79" spans="8:8" ht="14.25" customHeight="1" x14ac:dyDescent="0.2">
      <c r="H79" s="3"/>
    </row>
    <row r="80" spans="8:8" ht="14.25" customHeight="1" x14ac:dyDescent="0.2">
      <c r="H80" s="3"/>
    </row>
    <row r="81" spans="8:8" ht="14.25" customHeight="1" x14ac:dyDescent="0.2">
      <c r="H81" s="3"/>
    </row>
    <row r="82" spans="8:8" ht="14.25" customHeight="1" x14ac:dyDescent="0.2">
      <c r="H82" s="3"/>
    </row>
    <row r="83" spans="8:8" ht="14.25" customHeight="1" x14ac:dyDescent="0.2">
      <c r="H83" s="3"/>
    </row>
    <row r="84" spans="8:8" ht="14.25" customHeight="1" x14ac:dyDescent="0.2">
      <c r="H84" s="3"/>
    </row>
    <row r="85" spans="8:8" ht="14.25" customHeight="1" x14ac:dyDescent="0.2">
      <c r="H85" s="3"/>
    </row>
    <row r="86" spans="8:8" ht="14.25" customHeight="1" x14ac:dyDescent="0.2">
      <c r="H86" s="3"/>
    </row>
    <row r="87" spans="8:8" ht="14.25" customHeight="1" x14ac:dyDescent="0.2">
      <c r="H87" s="3"/>
    </row>
    <row r="88" spans="8:8" ht="14.25" customHeight="1" x14ac:dyDescent="0.2">
      <c r="H88" s="3"/>
    </row>
    <row r="89" spans="8:8" ht="14.25" customHeight="1" x14ac:dyDescent="0.2">
      <c r="H89" s="3"/>
    </row>
    <row r="90" spans="8:8" ht="14.25" customHeight="1" x14ac:dyDescent="0.2">
      <c r="H90" s="3"/>
    </row>
    <row r="91" spans="8:8" ht="14.25" customHeight="1" x14ac:dyDescent="0.2">
      <c r="H91" s="3"/>
    </row>
    <row r="92" spans="8:8" ht="14.25" customHeight="1" x14ac:dyDescent="0.2">
      <c r="H92" s="3"/>
    </row>
    <row r="93" spans="8:8" ht="14.25" customHeight="1" x14ac:dyDescent="0.2">
      <c r="H93" s="3"/>
    </row>
    <row r="94" spans="8:8" ht="14.25" customHeight="1" x14ac:dyDescent="0.2">
      <c r="H94" s="3"/>
    </row>
    <row r="95" spans="8:8" ht="14.25" customHeight="1" x14ac:dyDescent="0.2">
      <c r="H95" s="3"/>
    </row>
    <row r="96" spans="8:8" ht="14.25" customHeight="1" x14ac:dyDescent="0.2">
      <c r="H96" s="3"/>
    </row>
    <row r="97" spans="8:8" ht="14.25" customHeight="1" x14ac:dyDescent="0.2">
      <c r="H97" s="3"/>
    </row>
    <row r="98" spans="8:8" ht="14.25" customHeight="1" x14ac:dyDescent="0.2">
      <c r="H98" s="3"/>
    </row>
    <row r="99" spans="8:8" ht="14.25" customHeight="1" x14ac:dyDescent="0.2">
      <c r="H99" s="3"/>
    </row>
    <row r="100" spans="8:8" ht="14.25" customHeight="1" x14ac:dyDescent="0.2">
      <c r="H100" s="3"/>
    </row>
    <row r="101" spans="8:8" ht="14.25" customHeight="1" x14ac:dyDescent="0.2">
      <c r="H101" s="3"/>
    </row>
    <row r="102" spans="8:8" ht="14.25" customHeight="1" x14ac:dyDescent="0.2">
      <c r="H102" s="3"/>
    </row>
    <row r="103" spans="8:8" ht="14.25" customHeight="1" x14ac:dyDescent="0.2">
      <c r="H103" s="3"/>
    </row>
    <row r="104" spans="8:8" ht="14.25" customHeight="1" x14ac:dyDescent="0.2">
      <c r="H104" s="3"/>
    </row>
    <row r="105" spans="8:8" ht="14.25" customHeight="1" x14ac:dyDescent="0.2">
      <c r="H105" s="3"/>
    </row>
    <row r="106" spans="8:8" ht="14.25" customHeight="1" x14ac:dyDescent="0.2">
      <c r="H106" s="3"/>
    </row>
    <row r="107" spans="8:8" ht="14.25" customHeight="1" x14ac:dyDescent="0.2">
      <c r="H107" s="3"/>
    </row>
    <row r="108" spans="8:8" ht="14.25" customHeight="1" x14ac:dyDescent="0.2">
      <c r="H108" s="3"/>
    </row>
    <row r="109" spans="8:8" ht="14.25" customHeight="1" x14ac:dyDescent="0.2">
      <c r="H109" s="3"/>
    </row>
    <row r="110" spans="8:8" ht="14.25" customHeight="1" x14ac:dyDescent="0.2">
      <c r="H110" s="3"/>
    </row>
    <row r="111" spans="8:8" ht="14.25" customHeight="1" x14ac:dyDescent="0.2">
      <c r="H111" s="3"/>
    </row>
    <row r="112" spans="8:8" ht="14.25" customHeight="1" x14ac:dyDescent="0.2">
      <c r="H112" s="3"/>
    </row>
    <row r="113" spans="8:8" ht="14.25" customHeight="1" x14ac:dyDescent="0.2">
      <c r="H113" s="3"/>
    </row>
    <row r="114" spans="8:8" ht="14.25" customHeight="1" x14ac:dyDescent="0.2">
      <c r="H114" s="3"/>
    </row>
    <row r="115" spans="8:8" ht="14.25" customHeight="1" x14ac:dyDescent="0.2">
      <c r="H115" s="3"/>
    </row>
    <row r="116" spans="8:8" ht="14.25" customHeight="1" x14ac:dyDescent="0.2">
      <c r="H116" s="3"/>
    </row>
    <row r="117" spans="8:8" ht="14.25" customHeight="1" x14ac:dyDescent="0.2">
      <c r="H117" s="3"/>
    </row>
    <row r="118" spans="8:8" ht="14.25" customHeight="1" x14ac:dyDescent="0.2">
      <c r="H118" s="3"/>
    </row>
    <row r="119" spans="8:8" ht="14.25" customHeight="1" x14ac:dyDescent="0.2">
      <c r="H119" s="3"/>
    </row>
    <row r="120" spans="8:8" ht="14.25" customHeight="1" x14ac:dyDescent="0.2">
      <c r="H120" s="3"/>
    </row>
    <row r="121" spans="8:8" ht="14.25" customHeight="1" x14ac:dyDescent="0.2">
      <c r="H121" s="3"/>
    </row>
    <row r="122" spans="8:8" ht="14.25" customHeight="1" x14ac:dyDescent="0.2">
      <c r="H122" s="3"/>
    </row>
    <row r="123" spans="8:8" ht="14.25" customHeight="1" x14ac:dyDescent="0.2">
      <c r="H123" s="3"/>
    </row>
    <row r="124" spans="8:8" ht="14.25" customHeight="1" x14ac:dyDescent="0.2">
      <c r="H124" s="3"/>
    </row>
    <row r="125" spans="8:8" ht="14.25" customHeight="1" x14ac:dyDescent="0.2">
      <c r="H125" s="3"/>
    </row>
    <row r="126" spans="8:8" ht="14.25" customHeight="1" x14ac:dyDescent="0.2">
      <c r="H126" s="3"/>
    </row>
    <row r="127" spans="8:8" ht="14.25" customHeight="1" x14ac:dyDescent="0.2">
      <c r="H127" s="3"/>
    </row>
    <row r="128" spans="8:8" ht="14.25" customHeight="1" x14ac:dyDescent="0.2">
      <c r="H128" s="3"/>
    </row>
    <row r="129" spans="8:8" ht="14.25" customHeight="1" x14ac:dyDescent="0.2">
      <c r="H129" s="3"/>
    </row>
    <row r="130" spans="8:8" ht="14.25" customHeight="1" x14ac:dyDescent="0.2">
      <c r="H130" s="3"/>
    </row>
    <row r="131" spans="8:8" ht="14.25" customHeight="1" x14ac:dyDescent="0.2">
      <c r="H131" s="3"/>
    </row>
    <row r="132" spans="8:8" ht="14.25" customHeight="1" x14ac:dyDescent="0.2">
      <c r="H132" s="3"/>
    </row>
    <row r="133" spans="8:8" ht="14.25" customHeight="1" x14ac:dyDescent="0.2">
      <c r="H133" s="3"/>
    </row>
    <row r="134" spans="8:8" ht="14.25" customHeight="1" x14ac:dyDescent="0.2">
      <c r="H134" s="3"/>
    </row>
    <row r="135" spans="8:8" ht="14.25" customHeight="1" x14ac:dyDescent="0.2">
      <c r="H135" s="3"/>
    </row>
    <row r="136" spans="8:8" ht="14.25" customHeight="1" x14ac:dyDescent="0.2">
      <c r="H136" s="3"/>
    </row>
    <row r="137" spans="8:8" ht="14.25" customHeight="1" x14ac:dyDescent="0.2">
      <c r="H137" s="3"/>
    </row>
    <row r="138" spans="8:8" ht="14.25" customHeight="1" x14ac:dyDescent="0.2">
      <c r="H138" s="3"/>
    </row>
    <row r="139" spans="8:8" ht="14.25" customHeight="1" x14ac:dyDescent="0.2">
      <c r="H139" s="3"/>
    </row>
    <row r="140" spans="8:8" ht="14.25" customHeight="1" x14ac:dyDescent="0.2">
      <c r="H140" s="3"/>
    </row>
    <row r="141" spans="8:8" ht="14.25" customHeight="1" x14ac:dyDescent="0.2">
      <c r="H141" s="3"/>
    </row>
    <row r="142" spans="8:8" ht="14.25" customHeight="1" x14ac:dyDescent="0.2">
      <c r="H142" s="3"/>
    </row>
    <row r="143" spans="8:8" ht="14.25" customHeight="1" x14ac:dyDescent="0.2">
      <c r="H143" s="3"/>
    </row>
    <row r="144" spans="8:8" ht="14.25" customHeight="1" x14ac:dyDescent="0.2">
      <c r="H144" s="3"/>
    </row>
    <row r="145" spans="8:8" ht="14.25" customHeight="1" x14ac:dyDescent="0.2">
      <c r="H145" s="3"/>
    </row>
    <row r="146" spans="8:8" ht="14.25" customHeight="1" x14ac:dyDescent="0.2">
      <c r="H146" s="3"/>
    </row>
    <row r="147" spans="8:8" ht="14.25" customHeight="1" x14ac:dyDescent="0.2">
      <c r="H147" s="3"/>
    </row>
    <row r="148" spans="8:8" ht="14.25" customHeight="1" x14ac:dyDescent="0.2">
      <c r="H148" s="3"/>
    </row>
    <row r="149" spans="8:8" ht="14.25" customHeight="1" x14ac:dyDescent="0.2">
      <c r="H149" s="3"/>
    </row>
    <row r="150" spans="8:8" ht="14.25" customHeight="1" x14ac:dyDescent="0.2">
      <c r="H150" s="3"/>
    </row>
    <row r="151" spans="8:8" ht="14.25" customHeight="1" x14ac:dyDescent="0.2">
      <c r="H151" s="3"/>
    </row>
    <row r="152" spans="8:8" ht="14.25" customHeight="1" x14ac:dyDescent="0.2">
      <c r="H152" s="3"/>
    </row>
    <row r="153" spans="8:8" ht="14.25" customHeight="1" x14ac:dyDescent="0.2">
      <c r="H153" s="3"/>
    </row>
    <row r="154" spans="8:8" ht="14.25" customHeight="1" x14ac:dyDescent="0.2">
      <c r="H154" s="3"/>
    </row>
    <row r="155" spans="8:8" ht="14.25" customHeight="1" x14ac:dyDescent="0.2">
      <c r="H155" s="3"/>
    </row>
    <row r="156" spans="8:8" ht="14.25" customHeight="1" x14ac:dyDescent="0.2">
      <c r="H156" s="3"/>
    </row>
    <row r="157" spans="8:8" ht="14.25" customHeight="1" x14ac:dyDescent="0.2">
      <c r="H157" s="3"/>
    </row>
    <row r="158" spans="8:8" ht="14.25" customHeight="1" x14ac:dyDescent="0.2">
      <c r="H158" s="3"/>
    </row>
    <row r="159" spans="8:8" ht="14.25" customHeight="1" x14ac:dyDescent="0.2">
      <c r="H159" s="3"/>
    </row>
    <row r="160" spans="8:8" ht="14.25" customHeight="1" x14ac:dyDescent="0.2">
      <c r="H160" s="3"/>
    </row>
    <row r="161" spans="8:8" ht="14.25" customHeight="1" x14ac:dyDescent="0.2">
      <c r="H161" s="3"/>
    </row>
    <row r="162" spans="8:8" ht="14.25" customHeight="1" x14ac:dyDescent="0.2">
      <c r="H162" s="3"/>
    </row>
    <row r="163" spans="8:8" ht="14.25" customHeight="1" x14ac:dyDescent="0.2">
      <c r="H163" s="3"/>
    </row>
    <row r="164" spans="8:8" ht="14.25" customHeight="1" x14ac:dyDescent="0.2">
      <c r="H164" s="3"/>
    </row>
    <row r="165" spans="8:8" ht="14.25" customHeight="1" x14ac:dyDescent="0.2">
      <c r="H165" s="3"/>
    </row>
    <row r="166" spans="8:8" ht="14.25" customHeight="1" x14ac:dyDescent="0.2">
      <c r="H166" s="3"/>
    </row>
    <row r="167" spans="8:8" ht="14.25" customHeight="1" x14ac:dyDescent="0.2">
      <c r="H167" s="3"/>
    </row>
    <row r="168" spans="8:8" ht="14.25" customHeight="1" x14ac:dyDescent="0.2">
      <c r="H168" s="3"/>
    </row>
    <row r="169" spans="8:8" ht="14.25" customHeight="1" x14ac:dyDescent="0.2">
      <c r="H169" s="3"/>
    </row>
    <row r="170" spans="8:8" ht="14.25" customHeight="1" x14ac:dyDescent="0.2">
      <c r="H170" s="3"/>
    </row>
    <row r="171" spans="8:8" ht="14.25" customHeight="1" x14ac:dyDescent="0.2">
      <c r="H171" s="3"/>
    </row>
    <row r="172" spans="8:8" ht="14.25" customHeight="1" x14ac:dyDescent="0.2">
      <c r="H172" s="3"/>
    </row>
    <row r="173" spans="8:8" ht="14.25" customHeight="1" x14ac:dyDescent="0.2">
      <c r="H173" s="3"/>
    </row>
    <row r="174" spans="8:8" ht="14.25" customHeight="1" x14ac:dyDescent="0.2">
      <c r="H174" s="3"/>
    </row>
    <row r="175" spans="8:8" ht="14.25" customHeight="1" x14ac:dyDescent="0.2">
      <c r="H175" s="3"/>
    </row>
    <row r="176" spans="8:8" ht="14.25" customHeight="1" x14ac:dyDescent="0.2">
      <c r="H176" s="3"/>
    </row>
    <row r="177" spans="8:8" ht="14.25" customHeight="1" x14ac:dyDescent="0.2">
      <c r="H177" s="3"/>
    </row>
    <row r="178" spans="8:8" ht="14.25" customHeight="1" x14ac:dyDescent="0.2">
      <c r="H178" s="3"/>
    </row>
    <row r="179" spans="8:8" ht="14.25" customHeight="1" x14ac:dyDescent="0.2">
      <c r="H179" s="3"/>
    </row>
    <row r="180" spans="8:8" ht="14.25" customHeight="1" x14ac:dyDescent="0.2">
      <c r="H180" s="3"/>
    </row>
    <row r="181" spans="8:8" ht="14.25" customHeight="1" x14ac:dyDescent="0.2">
      <c r="H181" s="3"/>
    </row>
    <row r="182" spans="8:8" ht="14.25" customHeight="1" x14ac:dyDescent="0.2">
      <c r="H182" s="3"/>
    </row>
    <row r="183" spans="8:8" ht="14.25" customHeight="1" x14ac:dyDescent="0.2">
      <c r="H183" s="3"/>
    </row>
    <row r="184" spans="8:8" ht="14.25" customHeight="1" x14ac:dyDescent="0.2">
      <c r="H184" s="3"/>
    </row>
    <row r="185" spans="8:8" ht="14.25" customHeight="1" x14ac:dyDescent="0.2">
      <c r="H185" s="3"/>
    </row>
    <row r="186" spans="8:8" ht="14.25" customHeight="1" x14ac:dyDescent="0.2">
      <c r="H186" s="3"/>
    </row>
    <row r="187" spans="8:8" ht="14.25" customHeight="1" x14ac:dyDescent="0.2">
      <c r="H187" s="3"/>
    </row>
    <row r="188" spans="8:8" ht="14.25" customHeight="1" x14ac:dyDescent="0.2">
      <c r="H188" s="3"/>
    </row>
    <row r="189" spans="8:8" ht="14.25" customHeight="1" x14ac:dyDescent="0.2">
      <c r="H189" s="3"/>
    </row>
    <row r="190" spans="8:8" ht="14.25" customHeight="1" x14ac:dyDescent="0.2">
      <c r="H190" s="3"/>
    </row>
    <row r="191" spans="8:8" ht="14.25" customHeight="1" x14ac:dyDescent="0.2">
      <c r="H191" s="3"/>
    </row>
    <row r="192" spans="8:8" ht="14.25" customHeight="1" x14ac:dyDescent="0.2">
      <c r="H192" s="3"/>
    </row>
    <row r="193" spans="8:8" ht="14.25" customHeight="1" x14ac:dyDescent="0.2">
      <c r="H193" s="3"/>
    </row>
    <row r="194" spans="8:8" ht="14.25" customHeight="1" x14ac:dyDescent="0.2">
      <c r="H194" s="3"/>
    </row>
    <row r="195" spans="8:8" ht="14.25" customHeight="1" x14ac:dyDescent="0.2">
      <c r="H195" s="3"/>
    </row>
    <row r="196" spans="8:8" ht="14.25" customHeight="1" x14ac:dyDescent="0.2">
      <c r="H196" s="3"/>
    </row>
    <row r="197" spans="8:8" ht="14.25" customHeight="1" x14ac:dyDescent="0.2">
      <c r="H197" s="3"/>
    </row>
    <row r="198" spans="8:8" ht="14.25" customHeight="1" x14ac:dyDescent="0.2">
      <c r="H198" s="3"/>
    </row>
    <row r="199" spans="8:8" ht="14.25" customHeight="1" x14ac:dyDescent="0.2">
      <c r="H199" s="3"/>
    </row>
    <row r="200" spans="8:8" ht="14.25" customHeight="1" x14ac:dyDescent="0.2">
      <c r="H200" s="3"/>
    </row>
    <row r="201" spans="8:8" ht="14.25" customHeight="1" x14ac:dyDescent="0.2">
      <c r="H201" s="3"/>
    </row>
    <row r="202" spans="8:8" ht="14.25" customHeight="1" x14ac:dyDescent="0.2">
      <c r="H202" s="3"/>
    </row>
    <row r="203" spans="8:8" ht="14.25" customHeight="1" x14ac:dyDescent="0.2">
      <c r="H203" s="3"/>
    </row>
    <row r="204" spans="8:8" ht="14.25" customHeight="1" x14ac:dyDescent="0.2">
      <c r="H204" s="3"/>
    </row>
    <row r="205" spans="8:8" ht="14.25" customHeight="1" x14ac:dyDescent="0.2">
      <c r="H205" s="3"/>
    </row>
    <row r="206" spans="8:8" ht="14.25" customHeight="1" x14ac:dyDescent="0.2">
      <c r="H206" s="3"/>
    </row>
    <row r="207" spans="8:8" ht="14.25" customHeight="1" x14ac:dyDescent="0.2">
      <c r="H207" s="3"/>
    </row>
    <row r="208" spans="8:8" ht="14.25" customHeight="1" x14ac:dyDescent="0.2">
      <c r="H208" s="3"/>
    </row>
    <row r="209" spans="8:8" ht="14.25" customHeight="1" x14ac:dyDescent="0.2">
      <c r="H209" s="3"/>
    </row>
    <row r="210" spans="8:8" ht="14.25" customHeight="1" x14ac:dyDescent="0.2">
      <c r="H210" s="3"/>
    </row>
    <row r="211" spans="8:8" ht="14.25" customHeight="1" x14ac:dyDescent="0.2">
      <c r="H211" s="3"/>
    </row>
    <row r="212" spans="8:8" ht="14.25" customHeight="1" x14ac:dyDescent="0.2">
      <c r="H212" s="3"/>
    </row>
    <row r="213" spans="8:8" ht="14.25" customHeight="1" x14ac:dyDescent="0.2">
      <c r="H213" s="3"/>
    </row>
    <row r="214" spans="8:8" ht="14.25" customHeight="1" x14ac:dyDescent="0.2">
      <c r="H214" s="3"/>
    </row>
    <row r="215" spans="8:8" ht="14.25" customHeight="1" x14ac:dyDescent="0.2">
      <c r="H215" s="3"/>
    </row>
    <row r="216" spans="8:8" ht="14.25" customHeight="1" x14ac:dyDescent="0.2">
      <c r="H216" s="3"/>
    </row>
    <row r="217" spans="8:8" ht="14.25" customHeight="1" x14ac:dyDescent="0.2">
      <c r="H217" s="3"/>
    </row>
    <row r="218" spans="8:8" ht="14.25" customHeight="1" x14ac:dyDescent="0.2">
      <c r="H218" s="3"/>
    </row>
    <row r="219" spans="8:8" ht="14.25" customHeight="1" x14ac:dyDescent="0.2">
      <c r="H219" s="3"/>
    </row>
    <row r="220" spans="8:8" ht="14.25" customHeight="1" x14ac:dyDescent="0.2">
      <c r="H220" s="3"/>
    </row>
    <row r="221" spans="8:8" ht="14.25" customHeight="1" x14ac:dyDescent="0.2">
      <c r="H221" s="3"/>
    </row>
    <row r="222" spans="8:8" ht="14.25" customHeight="1" x14ac:dyDescent="0.2">
      <c r="H222" s="3"/>
    </row>
    <row r="223" spans="8:8" ht="14.25" customHeight="1" x14ac:dyDescent="0.2">
      <c r="H223" s="3"/>
    </row>
    <row r="224" spans="8:8" ht="14.25" customHeight="1" x14ac:dyDescent="0.2">
      <c r="H224" s="3"/>
    </row>
    <row r="225" spans="8:8" ht="14.25" customHeight="1" x14ac:dyDescent="0.2">
      <c r="H225" s="3"/>
    </row>
    <row r="226" spans="8:8" ht="14.25" customHeight="1" x14ac:dyDescent="0.2">
      <c r="H226" s="3"/>
    </row>
    <row r="227" spans="8:8" ht="14.25" customHeight="1" x14ac:dyDescent="0.2">
      <c r="H227" s="3"/>
    </row>
    <row r="228" spans="8:8" ht="14.25" customHeight="1" x14ac:dyDescent="0.2">
      <c r="H228" s="3"/>
    </row>
    <row r="229" spans="8:8" ht="14.25" customHeight="1" x14ac:dyDescent="0.2">
      <c r="H229" s="3"/>
    </row>
    <row r="230" spans="8:8" ht="14.25" customHeight="1" x14ac:dyDescent="0.2">
      <c r="H230" s="3"/>
    </row>
    <row r="231" spans="8:8" ht="14.25" customHeight="1" x14ac:dyDescent="0.2">
      <c r="H231" s="3"/>
    </row>
    <row r="232" spans="8:8" ht="14.25" customHeight="1" x14ac:dyDescent="0.2">
      <c r="H232" s="3"/>
    </row>
    <row r="233" spans="8:8" ht="14.25" customHeight="1" x14ac:dyDescent="0.2">
      <c r="H233" s="3"/>
    </row>
    <row r="234" spans="8:8" ht="14.25" customHeight="1" x14ac:dyDescent="0.2">
      <c r="H234" s="3"/>
    </row>
    <row r="235" spans="8:8" ht="14.25" customHeight="1" x14ac:dyDescent="0.2">
      <c r="H235" s="3"/>
    </row>
    <row r="236" spans="8:8" ht="14.25" customHeight="1" x14ac:dyDescent="0.2">
      <c r="H236" s="3"/>
    </row>
    <row r="237" spans="8:8" ht="14.25" customHeight="1" x14ac:dyDescent="0.2">
      <c r="H237" s="3"/>
    </row>
    <row r="238" spans="8:8" ht="14.25" customHeight="1" x14ac:dyDescent="0.2">
      <c r="H238" s="3"/>
    </row>
    <row r="239" spans="8:8" ht="14.25" customHeight="1" x14ac:dyDescent="0.2">
      <c r="H239" s="3"/>
    </row>
    <row r="240" spans="8:8" ht="14.25" customHeight="1" x14ac:dyDescent="0.2">
      <c r="H240" s="3"/>
    </row>
    <row r="241" spans="8:8" ht="14.25" customHeight="1" x14ac:dyDescent="0.2">
      <c r="H241" s="3"/>
    </row>
    <row r="242" spans="8:8" ht="14.25" customHeight="1" x14ac:dyDescent="0.2">
      <c r="H242" s="3"/>
    </row>
    <row r="243" spans="8:8" ht="14.25" customHeight="1" x14ac:dyDescent="0.2">
      <c r="H243" s="3"/>
    </row>
    <row r="244" spans="8:8" ht="14.25" customHeight="1" x14ac:dyDescent="0.2">
      <c r="H244" s="3"/>
    </row>
    <row r="245" spans="8:8" ht="14.25" customHeight="1" x14ac:dyDescent="0.2">
      <c r="H245" s="3"/>
    </row>
    <row r="246" spans="8:8" ht="14.25" customHeight="1" x14ac:dyDescent="0.2">
      <c r="H246" s="3"/>
    </row>
    <row r="247" spans="8:8" ht="14.25" customHeight="1" x14ac:dyDescent="0.2">
      <c r="H247" s="3"/>
    </row>
    <row r="248" spans="8:8" ht="14.25" customHeight="1" x14ac:dyDescent="0.2">
      <c r="H248" s="3"/>
    </row>
    <row r="249" spans="8:8" ht="14.25" customHeight="1" x14ac:dyDescent="0.2">
      <c r="H249" s="3"/>
    </row>
    <row r="250" spans="8:8" ht="14.25" customHeight="1" x14ac:dyDescent="0.2">
      <c r="H250" s="3"/>
    </row>
    <row r="251" spans="8:8" ht="14.25" customHeight="1" x14ac:dyDescent="0.2">
      <c r="H251" s="3"/>
    </row>
    <row r="252" spans="8:8" ht="14.25" customHeight="1" x14ac:dyDescent="0.2">
      <c r="H252" s="3"/>
    </row>
    <row r="253" spans="8:8" ht="14.25" customHeight="1" x14ac:dyDescent="0.2">
      <c r="H253" s="3"/>
    </row>
    <row r="254" spans="8:8" ht="14.25" customHeight="1" x14ac:dyDescent="0.2">
      <c r="H254" s="3"/>
    </row>
    <row r="255" spans="8:8" ht="14.25" customHeight="1" x14ac:dyDescent="0.2">
      <c r="H255" s="3"/>
    </row>
    <row r="256" spans="8:8" ht="14.25" customHeight="1" x14ac:dyDescent="0.2">
      <c r="H256" s="3"/>
    </row>
    <row r="257" spans="8:8" ht="14.25" customHeight="1" x14ac:dyDescent="0.2">
      <c r="H257" s="3"/>
    </row>
    <row r="258" spans="8:8" ht="14.25" customHeight="1" x14ac:dyDescent="0.2">
      <c r="H258" s="3"/>
    </row>
    <row r="259" spans="8:8" ht="14.25" customHeight="1" x14ac:dyDescent="0.2">
      <c r="H259" s="3"/>
    </row>
    <row r="260" spans="8:8" ht="14.25" customHeight="1" x14ac:dyDescent="0.2">
      <c r="H260" s="3"/>
    </row>
    <row r="261" spans="8:8" ht="14.25" customHeight="1" x14ac:dyDescent="0.2">
      <c r="H261" s="3"/>
    </row>
    <row r="262" spans="8:8" ht="14.25" customHeight="1" x14ac:dyDescent="0.2">
      <c r="H262" s="3"/>
    </row>
    <row r="263" spans="8:8" ht="14.25" customHeight="1" x14ac:dyDescent="0.2">
      <c r="H263" s="3"/>
    </row>
    <row r="264" spans="8:8" ht="14.25" customHeight="1" x14ac:dyDescent="0.2">
      <c r="H264" s="3"/>
    </row>
    <row r="265" spans="8:8" ht="14.25" customHeight="1" x14ac:dyDescent="0.2">
      <c r="H265" s="3"/>
    </row>
    <row r="266" spans="8:8" ht="14.25" customHeight="1" x14ac:dyDescent="0.2">
      <c r="H266" s="3"/>
    </row>
    <row r="267" spans="8:8" ht="14.25" customHeight="1" x14ac:dyDescent="0.2">
      <c r="H267" s="3"/>
    </row>
    <row r="268" spans="8:8" ht="14.25" customHeight="1" x14ac:dyDescent="0.2">
      <c r="H268" s="3"/>
    </row>
    <row r="269" spans="8:8" ht="14.25" customHeight="1" x14ac:dyDescent="0.2">
      <c r="H269" s="3"/>
    </row>
    <row r="270" spans="8:8" ht="14.25" customHeight="1" x14ac:dyDescent="0.2">
      <c r="H270" s="3"/>
    </row>
    <row r="271" spans="8:8" ht="14.25" customHeight="1" x14ac:dyDescent="0.2">
      <c r="H271" s="3"/>
    </row>
    <row r="272" spans="8:8" ht="14.25" customHeight="1" x14ac:dyDescent="0.2">
      <c r="H272" s="3"/>
    </row>
    <row r="273" spans="8:8" ht="14.25" customHeight="1" x14ac:dyDescent="0.2">
      <c r="H273" s="3"/>
    </row>
    <row r="274" spans="8:8" ht="14.25" customHeight="1" x14ac:dyDescent="0.2">
      <c r="H274" s="3"/>
    </row>
    <row r="275" spans="8:8" ht="14.25" customHeight="1" x14ac:dyDescent="0.2">
      <c r="H275" s="3"/>
    </row>
    <row r="276" spans="8:8" ht="14.25" customHeight="1" x14ac:dyDescent="0.2">
      <c r="H276" s="3"/>
    </row>
    <row r="277" spans="8:8" ht="14.25" customHeight="1" x14ac:dyDescent="0.2">
      <c r="H277" s="3"/>
    </row>
    <row r="278" spans="8:8" ht="14.25" customHeight="1" x14ac:dyDescent="0.2">
      <c r="H278" s="3"/>
    </row>
    <row r="279" spans="8:8" ht="14.25" customHeight="1" x14ac:dyDescent="0.2">
      <c r="H279" s="3"/>
    </row>
    <row r="280" spans="8:8" ht="14.25" customHeight="1" x14ac:dyDescent="0.2">
      <c r="H280" s="3"/>
    </row>
    <row r="281" spans="8:8" ht="14.25" customHeight="1" x14ac:dyDescent="0.2">
      <c r="H281" s="3"/>
    </row>
    <row r="282" spans="8:8" ht="14.25" customHeight="1" x14ac:dyDescent="0.2">
      <c r="H282" s="3"/>
    </row>
    <row r="283" spans="8:8" ht="14.25" customHeight="1" x14ac:dyDescent="0.2">
      <c r="H283" s="3"/>
    </row>
    <row r="284" spans="8:8" ht="14.25" customHeight="1" x14ac:dyDescent="0.2">
      <c r="H284" s="3"/>
    </row>
    <row r="285" spans="8:8" ht="14.25" customHeight="1" x14ac:dyDescent="0.2">
      <c r="H285" s="3"/>
    </row>
    <row r="286" spans="8:8" ht="14.25" customHeight="1" x14ac:dyDescent="0.2">
      <c r="H286" s="3"/>
    </row>
    <row r="287" spans="8:8" ht="14.25" customHeight="1" x14ac:dyDescent="0.2">
      <c r="H287" s="3"/>
    </row>
    <row r="288" spans="8:8" ht="14.25" customHeight="1" x14ac:dyDescent="0.2">
      <c r="H288" s="3"/>
    </row>
    <row r="289" spans="8:8" ht="14.25" customHeight="1" x14ac:dyDescent="0.2">
      <c r="H289" s="3"/>
    </row>
    <row r="290" spans="8:8" ht="14.25" customHeight="1" x14ac:dyDescent="0.2">
      <c r="H290" s="3"/>
    </row>
    <row r="291" spans="8:8" ht="14.25" customHeight="1" x14ac:dyDescent="0.2">
      <c r="H291" s="3"/>
    </row>
    <row r="292" spans="8:8" ht="14.25" customHeight="1" x14ac:dyDescent="0.2">
      <c r="H292" s="3"/>
    </row>
    <row r="293" spans="8:8" ht="14.25" customHeight="1" x14ac:dyDescent="0.2">
      <c r="H293" s="3"/>
    </row>
    <row r="294" spans="8:8" ht="14.25" customHeight="1" x14ac:dyDescent="0.2">
      <c r="H294" s="3"/>
    </row>
    <row r="295" spans="8:8" ht="14.25" customHeight="1" x14ac:dyDescent="0.2">
      <c r="H295" s="3"/>
    </row>
    <row r="296" spans="8:8" ht="14.25" customHeight="1" x14ac:dyDescent="0.2">
      <c r="H296" s="3"/>
    </row>
    <row r="297" spans="8:8" ht="14.25" customHeight="1" x14ac:dyDescent="0.2">
      <c r="H297" s="3"/>
    </row>
    <row r="298" spans="8:8" ht="14.25" customHeight="1" x14ac:dyDescent="0.2">
      <c r="H298" s="3"/>
    </row>
    <row r="299" spans="8:8" ht="14.25" customHeight="1" x14ac:dyDescent="0.2">
      <c r="H299" s="3"/>
    </row>
    <row r="300" spans="8:8" ht="14.25" customHeight="1" x14ac:dyDescent="0.2">
      <c r="H300" s="3"/>
    </row>
    <row r="301" spans="8:8" ht="14.25" customHeight="1" x14ac:dyDescent="0.2">
      <c r="H301" s="3"/>
    </row>
    <row r="302" spans="8:8" ht="14.25" customHeight="1" x14ac:dyDescent="0.2">
      <c r="H302" s="3"/>
    </row>
    <row r="303" spans="8:8" ht="14.25" customHeight="1" x14ac:dyDescent="0.2">
      <c r="H303" s="3"/>
    </row>
    <row r="304" spans="8:8" ht="14.25" customHeight="1" x14ac:dyDescent="0.2">
      <c r="H304" s="3"/>
    </row>
    <row r="305" spans="8:8" ht="14.25" customHeight="1" x14ac:dyDescent="0.2">
      <c r="H305" s="3"/>
    </row>
    <row r="306" spans="8:8" ht="14.25" customHeight="1" x14ac:dyDescent="0.2">
      <c r="H306" s="3"/>
    </row>
    <row r="307" spans="8:8" ht="14.25" customHeight="1" x14ac:dyDescent="0.2">
      <c r="H307" s="3"/>
    </row>
    <row r="308" spans="8:8" ht="14.25" customHeight="1" x14ac:dyDescent="0.2">
      <c r="H308" s="3"/>
    </row>
    <row r="309" spans="8:8" ht="14.25" customHeight="1" x14ac:dyDescent="0.2">
      <c r="H309" s="3"/>
    </row>
    <row r="310" spans="8:8" ht="14.25" customHeight="1" x14ac:dyDescent="0.2">
      <c r="H310" s="3"/>
    </row>
    <row r="311" spans="8:8" ht="14.25" customHeight="1" x14ac:dyDescent="0.2">
      <c r="H311" s="3"/>
    </row>
    <row r="312" spans="8:8" ht="14.25" customHeight="1" x14ac:dyDescent="0.2">
      <c r="H312" s="3"/>
    </row>
    <row r="313" spans="8:8" ht="14.25" customHeight="1" x14ac:dyDescent="0.2">
      <c r="H313" s="3"/>
    </row>
    <row r="314" spans="8:8" ht="14.25" customHeight="1" x14ac:dyDescent="0.2">
      <c r="H314" s="3"/>
    </row>
    <row r="315" spans="8:8" ht="14.25" customHeight="1" x14ac:dyDescent="0.2">
      <c r="H315" s="3"/>
    </row>
    <row r="316" spans="8:8" ht="14.25" customHeight="1" x14ac:dyDescent="0.2">
      <c r="H316" s="3"/>
    </row>
    <row r="317" spans="8:8" ht="14.25" customHeight="1" x14ac:dyDescent="0.2">
      <c r="H317" s="3"/>
    </row>
    <row r="318" spans="8:8" ht="14.25" customHeight="1" x14ac:dyDescent="0.2">
      <c r="H318" s="3"/>
    </row>
    <row r="319" spans="8:8" ht="14.25" customHeight="1" x14ac:dyDescent="0.2">
      <c r="H319" s="3"/>
    </row>
    <row r="320" spans="8:8" ht="14.25" customHeight="1" x14ac:dyDescent="0.2">
      <c r="H320" s="3"/>
    </row>
    <row r="321" spans="8:8" ht="14.25" customHeight="1" x14ac:dyDescent="0.2">
      <c r="H321" s="3"/>
    </row>
    <row r="322" spans="8:8" ht="14.25" customHeight="1" x14ac:dyDescent="0.2">
      <c r="H322" s="3"/>
    </row>
    <row r="323" spans="8:8" ht="14.25" customHeight="1" x14ac:dyDescent="0.2">
      <c r="H323" s="3"/>
    </row>
    <row r="324" spans="8:8" ht="14.25" customHeight="1" x14ac:dyDescent="0.2">
      <c r="H324" s="3"/>
    </row>
    <row r="325" spans="8:8" ht="14.25" customHeight="1" x14ac:dyDescent="0.2">
      <c r="H325" s="3"/>
    </row>
    <row r="326" spans="8:8" ht="14.25" customHeight="1" x14ac:dyDescent="0.2">
      <c r="H326" s="3"/>
    </row>
    <row r="327" spans="8:8" ht="14.25" customHeight="1" x14ac:dyDescent="0.2">
      <c r="H327" s="3"/>
    </row>
    <row r="328" spans="8:8" ht="14.25" customHeight="1" x14ac:dyDescent="0.2">
      <c r="H328" s="3"/>
    </row>
    <row r="329" spans="8:8" ht="14.25" customHeight="1" x14ac:dyDescent="0.2">
      <c r="H329" s="3"/>
    </row>
    <row r="330" spans="8:8" ht="14.25" customHeight="1" x14ac:dyDescent="0.2">
      <c r="H330" s="3"/>
    </row>
    <row r="331" spans="8:8" ht="14.25" customHeight="1" x14ac:dyDescent="0.2">
      <c r="H331" s="3"/>
    </row>
    <row r="332" spans="8:8" ht="14.25" customHeight="1" x14ac:dyDescent="0.2">
      <c r="H332" s="3"/>
    </row>
    <row r="333" spans="8:8" ht="14.25" customHeight="1" x14ac:dyDescent="0.2">
      <c r="H333" s="3"/>
    </row>
    <row r="334" spans="8:8" ht="14.25" customHeight="1" x14ac:dyDescent="0.2">
      <c r="H334" s="3"/>
    </row>
    <row r="335" spans="8:8" ht="14.25" customHeight="1" x14ac:dyDescent="0.2">
      <c r="H335" s="3"/>
    </row>
    <row r="336" spans="8:8" ht="14.25" customHeight="1" x14ac:dyDescent="0.2">
      <c r="H336" s="3"/>
    </row>
    <row r="337" spans="8:8" ht="14.25" customHeight="1" x14ac:dyDescent="0.2">
      <c r="H337" s="3"/>
    </row>
    <row r="338" spans="8:8" ht="14.25" customHeight="1" x14ac:dyDescent="0.2">
      <c r="H338" s="3"/>
    </row>
    <row r="339" spans="8:8" ht="14.25" customHeight="1" x14ac:dyDescent="0.2">
      <c r="H339" s="3"/>
    </row>
    <row r="340" spans="8:8" ht="14.25" customHeight="1" x14ac:dyDescent="0.2">
      <c r="H340" s="3"/>
    </row>
    <row r="341" spans="8:8" ht="14.25" customHeight="1" x14ac:dyDescent="0.2">
      <c r="H341" s="3"/>
    </row>
    <row r="342" spans="8:8" ht="14.25" customHeight="1" x14ac:dyDescent="0.2">
      <c r="H342" s="3"/>
    </row>
    <row r="343" spans="8:8" ht="14.25" customHeight="1" x14ac:dyDescent="0.2">
      <c r="H343" s="3"/>
    </row>
    <row r="344" spans="8:8" ht="14.25" customHeight="1" x14ac:dyDescent="0.2">
      <c r="H344" s="3"/>
    </row>
    <row r="345" spans="8:8" ht="14.25" customHeight="1" x14ac:dyDescent="0.2">
      <c r="H345" s="3"/>
    </row>
    <row r="346" spans="8:8" ht="14.25" customHeight="1" x14ac:dyDescent="0.2">
      <c r="H346" s="3"/>
    </row>
    <row r="347" spans="8:8" ht="14.25" customHeight="1" x14ac:dyDescent="0.2">
      <c r="H347" s="3"/>
    </row>
    <row r="348" spans="8:8" ht="14.25" customHeight="1" x14ac:dyDescent="0.2">
      <c r="H348" s="3"/>
    </row>
    <row r="349" spans="8:8" ht="14.25" customHeight="1" x14ac:dyDescent="0.2">
      <c r="H349" s="3"/>
    </row>
    <row r="350" spans="8:8" ht="14.25" customHeight="1" x14ac:dyDescent="0.2">
      <c r="H350" s="3"/>
    </row>
    <row r="351" spans="8:8" ht="14.25" customHeight="1" x14ac:dyDescent="0.2">
      <c r="H351" s="3"/>
    </row>
    <row r="352" spans="8:8" ht="14.25" customHeight="1" x14ac:dyDescent="0.2">
      <c r="H352" s="3"/>
    </row>
    <row r="353" spans="8:8" ht="14.25" customHeight="1" x14ac:dyDescent="0.2">
      <c r="H353" s="3"/>
    </row>
    <row r="354" spans="8:8" ht="14.25" customHeight="1" x14ac:dyDescent="0.2">
      <c r="H354" s="3"/>
    </row>
    <row r="355" spans="8:8" ht="14.25" customHeight="1" x14ac:dyDescent="0.2">
      <c r="H355" s="3"/>
    </row>
    <row r="356" spans="8:8" ht="14.25" customHeight="1" x14ac:dyDescent="0.2">
      <c r="H356" s="3"/>
    </row>
    <row r="357" spans="8:8" ht="14.25" customHeight="1" x14ac:dyDescent="0.2">
      <c r="H357" s="3"/>
    </row>
    <row r="358" spans="8:8" ht="14.25" customHeight="1" x14ac:dyDescent="0.2">
      <c r="H358" s="3"/>
    </row>
    <row r="359" spans="8:8" ht="14.25" customHeight="1" x14ac:dyDescent="0.2">
      <c r="H359" s="3"/>
    </row>
    <row r="360" spans="8:8" ht="14.25" customHeight="1" x14ac:dyDescent="0.2">
      <c r="H360" s="3"/>
    </row>
    <row r="361" spans="8:8" ht="14.25" customHeight="1" x14ac:dyDescent="0.2">
      <c r="H361" s="3"/>
    </row>
    <row r="362" spans="8:8" ht="14.25" customHeight="1" x14ac:dyDescent="0.2">
      <c r="H362" s="3"/>
    </row>
    <row r="363" spans="8:8" ht="14.25" customHeight="1" x14ac:dyDescent="0.2">
      <c r="H363" s="3"/>
    </row>
    <row r="364" spans="8:8" ht="14.25" customHeight="1" x14ac:dyDescent="0.2">
      <c r="H364" s="3"/>
    </row>
    <row r="365" spans="8:8" ht="14.25" customHeight="1" x14ac:dyDescent="0.2">
      <c r="H365" s="3"/>
    </row>
    <row r="366" spans="8:8" ht="14.25" customHeight="1" x14ac:dyDescent="0.2">
      <c r="H366" s="3"/>
    </row>
    <row r="367" spans="8:8" ht="14.25" customHeight="1" x14ac:dyDescent="0.2">
      <c r="H367" s="3"/>
    </row>
    <row r="368" spans="8:8" ht="14.25" customHeight="1" x14ac:dyDescent="0.2">
      <c r="H368" s="3"/>
    </row>
    <row r="369" spans="8:8" ht="14.25" customHeight="1" x14ac:dyDescent="0.2">
      <c r="H369" s="3"/>
    </row>
    <row r="370" spans="8:8" ht="14.25" customHeight="1" x14ac:dyDescent="0.2">
      <c r="H370" s="3"/>
    </row>
    <row r="371" spans="8:8" ht="14.25" customHeight="1" x14ac:dyDescent="0.2">
      <c r="H371" s="3"/>
    </row>
    <row r="372" spans="8:8" ht="14.25" customHeight="1" x14ac:dyDescent="0.2">
      <c r="H372" s="3"/>
    </row>
    <row r="373" spans="8:8" ht="14.25" customHeight="1" x14ac:dyDescent="0.2">
      <c r="H373" s="3"/>
    </row>
    <row r="374" spans="8:8" ht="14.25" customHeight="1" x14ac:dyDescent="0.2">
      <c r="H374" s="3"/>
    </row>
    <row r="375" spans="8:8" ht="14.25" customHeight="1" x14ac:dyDescent="0.2">
      <c r="H375" s="3"/>
    </row>
    <row r="376" spans="8:8" ht="14.25" customHeight="1" x14ac:dyDescent="0.2">
      <c r="H376" s="3"/>
    </row>
    <row r="377" spans="8:8" ht="14.25" customHeight="1" x14ac:dyDescent="0.2">
      <c r="H377" s="3"/>
    </row>
    <row r="378" spans="8:8" ht="14.25" customHeight="1" x14ac:dyDescent="0.2">
      <c r="H378" s="3"/>
    </row>
    <row r="379" spans="8:8" ht="14.25" customHeight="1" x14ac:dyDescent="0.2">
      <c r="H379" s="3"/>
    </row>
    <row r="380" spans="8:8" ht="14.25" customHeight="1" x14ac:dyDescent="0.2">
      <c r="H380" s="3"/>
    </row>
    <row r="381" spans="8:8" ht="14.25" customHeight="1" x14ac:dyDescent="0.2">
      <c r="H381" s="3"/>
    </row>
    <row r="382" spans="8:8" ht="14.25" customHeight="1" x14ac:dyDescent="0.2">
      <c r="H382" s="3"/>
    </row>
    <row r="383" spans="8:8" ht="14.25" customHeight="1" x14ac:dyDescent="0.2">
      <c r="H383" s="3"/>
    </row>
    <row r="384" spans="8:8" ht="14.25" customHeight="1" x14ac:dyDescent="0.2">
      <c r="H384" s="3"/>
    </row>
    <row r="385" spans="8:8" ht="14.25" customHeight="1" x14ac:dyDescent="0.2">
      <c r="H385" s="3"/>
    </row>
    <row r="386" spans="8:8" ht="14.25" customHeight="1" x14ac:dyDescent="0.2">
      <c r="H386" s="3"/>
    </row>
    <row r="387" spans="8:8" ht="14.25" customHeight="1" x14ac:dyDescent="0.2">
      <c r="H387" s="3"/>
    </row>
    <row r="388" spans="8:8" ht="14.25" customHeight="1" x14ac:dyDescent="0.2">
      <c r="H388" s="3"/>
    </row>
    <row r="389" spans="8:8" ht="14.25" customHeight="1" x14ac:dyDescent="0.2">
      <c r="H389" s="3"/>
    </row>
    <row r="390" spans="8:8" ht="14.25" customHeight="1" x14ac:dyDescent="0.2">
      <c r="H390" s="3"/>
    </row>
    <row r="391" spans="8:8" ht="14.25" customHeight="1" x14ac:dyDescent="0.2">
      <c r="H391" s="3"/>
    </row>
    <row r="392" spans="8:8" ht="14.25" customHeight="1" x14ac:dyDescent="0.2">
      <c r="H392" s="3"/>
    </row>
    <row r="393" spans="8:8" ht="14.25" customHeight="1" x14ac:dyDescent="0.2">
      <c r="H393" s="3"/>
    </row>
    <row r="394" spans="8:8" ht="14.25" customHeight="1" x14ac:dyDescent="0.2">
      <c r="H394" s="3"/>
    </row>
    <row r="395" spans="8:8" ht="14.25" customHeight="1" x14ac:dyDescent="0.2">
      <c r="H395" s="3"/>
    </row>
    <row r="396" spans="8:8" ht="14.25" customHeight="1" x14ac:dyDescent="0.2">
      <c r="H396" s="3"/>
    </row>
    <row r="397" spans="8:8" ht="14.25" customHeight="1" x14ac:dyDescent="0.2">
      <c r="H397" s="3"/>
    </row>
    <row r="398" spans="8:8" ht="14.25" customHeight="1" x14ac:dyDescent="0.2">
      <c r="H398" s="3"/>
    </row>
    <row r="399" spans="8:8" ht="14.25" customHeight="1" x14ac:dyDescent="0.2">
      <c r="H399" s="3"/>
    </row>
    <row r="400" spans="8:8" ht="14.25" customHeight="1" x14ac:dyDescent="0.2">
      <c r="H400" s="3"/>
    </row>
    <row r="401" spans="8:8" ht="14.25" customHeight="1" x14ac:dyDescent="0.2">
      <c r="H401" s="3"/>
    </row>
    <row r="402" spans="8:8" ht="14.25" customHeight="1" x14ac:dyDescent="0.2">
      <c r="H402" s="3"/>
    </row>
    <row r="403" spans="8:8" ht="14.25" customHeight="1" x14ac:dyDescent="0.2">
      <c r="H403" s="3"/>
    </row>
    <row r="404" spans="8:8" ht="14.25" customHeight="1" x14ac:dyDescent="0.2">
      <c r="H404" s="3"/>
    </row>
    <row r="405" spans="8:8" ht="14.25" customHeight="1" x14ac:dyDescent="0.2">
      <c r="H405" s="3"/>
    </row>
    <row r="406" spans="8:8" ht="14.25" customHeight="1" x14ac:dyDescent="0.2">
      <c r="H406" s="3"/>
    </row>
    <row r="407" spans="8:8" ht="14.25" customHeight="1" x14ac:dyDescent="0.2">
      <c r="H407" s="3"/>
    </row>
    <row r="408" spans="8:8" ht="14.25" customHeight="1" x14ac:dyDescent="0.2">
      <c r="H408" s="3"/>
    </row>
    <row r="409" spans="8:8" ht="14.25" customHeight="1" x14ac:dyDescent="0.2">
      <c r="H409" s="3"/>
    </row>
    <row r="410" spans="8:8" ht="14.25" customHeight="1" x14ac:dyDescent="0.2">
      <c r="H410" s="3"/>
    </row>
    <row r="411" spans="8:8" ht="14.25" customHeight="1" x14ac:dyDescent="0.2">
      <c r="H411" s="3"/>
    </row>
    <row r="412" spans="8:8" ht="14.25" customHeight="1" x14ac:dyDescent="0.2">
      <c r="H412" s="3"/>
    </row>
    <row r="413" spans="8:8" ht="14.25" customHeight="1" x14ac:dyDescent="0.2">
      <c r="H413" s="3"/>
    </row>
    <row r="414" spans="8:8" ht="14.25" customHeight="1" x14ac:dyDescent="0.2">
      <c r="H414" s="3"/>
    </row>
    <row r="415" spans="8:8" ht="14.25" customHeight="1" x14ac:dyDescent="0.2">
      <c r="H415" s="3"/>
    </row>
    <row r="416" spans="8:8" ht="14.25" customHeight="1" x14ac:dyDescent="0.2">
      <c r="H416" s="3"/>
    </row>
    <row r="417" spans="8:8" ht="14.25" customHeight="1" x14ac:dyDescent="0.2">
      <c r="H417" s="3"/>
    </row>
    <row r="418" spans="8:8" ht="14.25" customHeight="1" x14ac:dyDescent="0.2">
      <c r="H418" s="3"/>
    </row>
    <row r="419" spans="8:8" ht="14.25" customHeight="1" x14ac:dyDescent="0.2">
      <c r="H419" s="3"/>
    </row>
    <row r="420" spans="8:8" ht="14.25" customHeight="1" x14ac:dyDescent="0.2">
      <c r="H420" s="3"/>
    </row>
    <row r="421" spans="8:8" ht="14.25" customHeight="1" x14ac:dyDescent="0.2">
      <c r="H421" s="3"/>
    </row>
    <row r="422" spans="8:8" ht="14.25" customHeight="1" x14ac:dyDescent="0.2">
      <c r="H422" s="3"/>
    </row>
    <row r="423" spans="8:8" ht="14.25" customHeight="1" x14ac:dyDescent="0.2">
      <c r="H423" s="3"/>
    </row>
    <row r="424" spans="8:8" ht="14.25" customHeight="1" x14ac:dyDescent="0.2">
      <c r="H424" s="3"/>
    </row>
    <row r="425" spans="8:8" ht="14.25" customHeight="1" x14ac:dyDescent="0.2">
      <c r="H425" s="3"/>
    </row>
    <row r="426" spans="8:8" ht="14.25" customHeight="1" x14ac:dyDescent="0.2">
      <c r="H426" s="3"/>
    </row>
    <row r="427" spans="8:8" ht="14.25" customHeight="1" x14ac:dyDescent="0.2">
      <c r="H427" s="3"/>
    </row>
    <row r="428" spans="8:8" ht="14.25" customHeight="1" x14ac:dyDescent="0.2">
      <c r="H428" s="3"/>
    </row>
    <row r="429" spans="8:8" ht="14.25" customHeight="1" x14ac:dyDescent="0.2">
      <c r="H429" s="3"/>
    </row>
    <row r="430" spans="8:8" ht="14.25" customHeight="1" x14ac:dyDescent="0.2">
      <c r="H430" s="3"/>
    </row>
    <row r="431" spans="8:8" ht="14.25" customHeight="1" x14ac:dyDescent="0.2">
      <c r="H431" s="3"/>
    </row>
    <row r="432" spans="8:8" ht="14.25" customHeight="1" x14ac:dyDescent="0.2">
      <c r="H432" s="3"/>
    </row>
    <row r="433" spans="8:8" ht="14.25" customHeight="1" x14ac:dyDescent="0.2">
      <c r="H433" s="3"/>
    </row>
    <row r="434" spans="8:8" ht="14.25" customHeight="1" x14ac:dyDescent="0.2">
      <c r="H434" s="3"/>
    </row>
    <row r="435" spans="8:8" ht="14.25" customHeight="1" x14ac:dyDescent="0.2">
      <c r="H435" s="3"/>
    </row>
    <row r="436" spans="8:8" ht="14.25" customHeight="1" x14ac:dyDescent="0.2">
      <c r="H436" s="3"/>
    </row>
    <row r="437" spans="8:8" ht="14.25" customHeight="1" x14ac:dyDescent="0.2">
      <c r="H437" s="3"/>
    </row>
    <row r="438" spans="8:8" ht="14.25" customHeight="1" x14ac:dyDescent="0.2">
      <c r="H438" s="3"/>
    </row>
    <row r="439" spans="8:8" ht="14.25" customHeight="1" x14ac:dyDescent="0.2">
      <c r="H439" s="3"/>
    </row>
    <row r="440" spans="8:8" ht="14.25" customHeight="1" x14ac:dyDescent="0.2">
      <c r="H440" s="3"/>
    </row>
    <row r="441" spans="8:8" ht="14.25" customHeight="1" x14ac:dyDescent="0.2">
      <c r="H441" s="3"/>
    </row>
    <row r="442" spans="8:8" ht="14.25" customHeight="1" x14ac:dyDescent="0.2">
      <c r="H442" s="3"/>
    </row>
    <row r="443" spans="8:8" ht="14.25" customHeight="1" x14ac:dyDescent="0.2">
      <c r="H443" s="3"/>
    </row>
    <row r="444" spans="8:8" ht="14.25" customHeight="1" x14ac:dyDescent="0.2">
      <c r="H444" s="3"/>
    </row>
    <row r="445" spans="8:8" ht="14.25" customHeight="1" x14ac:dyDescent="0.2">
      <c r="H445" s="3"/>
    </row>
    <row r="446" spans="8:8" ht="14.25" customHeight="1" x14ac:dyDescent="0.2">
      <c r="H446" s="3"/>
    </row>
    <row r="447" spans="8:8" ht="14.25" customHeight="1" x14ac:dyDescent="0.2">
      <c r="H447" s="3"/>
    </row>
    <row r="448" spans="8:8" ht="14.25" customHeight="1" x14ac:dyDescent="0.2">
      <c r="H448" s="3"/>
    </row>
    <row r="449" spans="8:8" ht="14.25" customHeight="1" x14ac:dyDescent="0.2">
      <c r="H449" s="3"/>
    </row>
    <row r="450" spans="8:8" ht="14.25" customHeight="1" x14ac:dyDescent="0.2">
      <c r="H450" s="3"/>
    </row>
    <row r="451" spans="8:8" ht="14.25" customHeight="1" x14ac:dyDescent="0.2">
      <c r="H451" s="3"/>
    </row>
    <row r="452" spans="8:8" ht="14.25" customHeight="1" x14ac:dyDescent="0.2">
      <c r="H452" s="3"/>
    </row>
    <row r="453" spans="8:8" ht="14.25" customHeight="1" x14ac:dyDescent="0.2">
      <c r="H453" s="3"/>
    </row>
    <row r="454" spans="8:8" ht="14.25" customHeight="1" x14ac:dyDescent="0.2">
      <c r="H454" s="3"/>
    </row>
    <row r="455" spans="8:8" ht="14.25" customHeight="1" x14ac:dyDescent="0.2">
      <c r="H455" s="3"/>
    </row>
    <row r="456" spans="8:8" ht="14.25" customHeight="1" x14ac:dyDescent="0.2">
      <c r="H456" s="3"/>
    </row>
    <row r="457" spans="8:8" ht="14.25" customHeight="1" x14ac:dyDescent="0.2">
      <c r="H457" s="3"/>
    </row>
    <row r="458" spans="8:8" ht="14.25" customHeight="1" x14ac:dyDescent="0.2">
      <c r="H458" s="3"/>
    </row>
    <row r="459" spans="8:8" ht="14.25" customHeight="1" x14ac:dyDescent="0.2">
      <c r="H459" s="3"/>
    </row>
    <row r="460" spans="8:8" ht="14.25" customHeight="1" x14ac:dyDescent="0.2">
      <c r="H460" s="3"/>
    </row>
    <row r="461" spans="8:8" ht="14.25" customHeight="1" x14ac:dyDescent="0.2">
      <c r="H461" s="3"/>
    </row>
    <row r="462" spans="8:8" ht="14.25" customHeight="1" x14ac:dyDescent="0.2">
      <c r="H462" s="3"/>
    </row>
    <row r="463" spans="8:8" ht="14.25" customHeight="1" x14ac:dyDescent="0.2">
      <c r="H463" s="3"/>
    </row>
    <row r="464" spans="8:8" ht="14.25" customHeight="1" x14ac:dyDescent="0.2">
      <c r="H464" s="3"/>
    </row>
    <row r="465" spans="8:8" ht="14.25" customHeight="1" x14ac:dyDescent="0.2">
      <c r="H465" s="3"/>
    </row>
    <row r="466" spans="8:8" ht="14.25" customHeight="1" x14ac:dyDescent="0.2">
      <c r="H466" s="3"/>
    </row>
    <row r="467" spans="8:8" ht="14.25" customHeight="1" x14ac:dyDescent="0.2">
      <c r="H467" s="3"/>
    </row>
    <row r="468" spans="8:8" ht="14.25" customHeight="1" x14ac:dyDescent="0.2">
      <c r="H468" s="3"/>
    </row>
    <row r="469" spans="8:8" ht="14.25" customHeight="1" x14ac:dyDescent="0.2">
      <c r="H469" s="3"/>
    </row>
    <row r="470" spans="8:8" ht="14.25" customHeight="1" x14ac:dyDescent="0.2">
      <c r="H470" s="3"/>
    </row>
    <row r="471" spans="8:8" ht="14.25" customHeight="1" x14ac:dyDescent="0.2">
      <c r="H471" s="3"/>
    </row>
    <row r="472" spans="8:8" ht="14.25" customHeight="1" x14ac:dyDescent="0.2">
      <c r="H472" s="3"/>
    </row>
    <row r="473" spans="8:8" ht="14.25" customHeight="1" x14ac:dyDescent="0.2">
      <c r="H473" s="3"/>
    </row>
    <row r="474" spans="8:8" ht="14.25" customHeight="1" x14ac:dyDescent="0.2">
      <c r="H474" s="3"/>
    </row>
    <row r="475" spans="8:8" ht="14.25" customHeight="1" x14ac:dyDescent="0.2">
      <c r="H475" s="3"/>
    </row>
    <row r="476" spans="8:8" ht="14.25" customHeight="1" x14ac:dyDescent="0.2">
      <c r="H476" s="3"/>
    </row>
    <row r="477" spans="8:8" ht="14.25" customHeight="1" x14ac:dyDescent="0.2">
      <c r="H477" s="3"/>
    </row>
    <row r="478" spans="8:8" ht="14.25" customHeight="1" x14ac:dyDescent="0.2">
      <c r="H478" s="3"/>
    </row>
    <row r="479" spans="8:8" ht="14.25" customHeight="1" x14ac:dyDescent="0.2">
      <c r="H479" s="3"/>
    </row>
    <row r="480" spans="8:8" ht="14.25" customHeight="1" x14ac:dyDescent="0.2">
      <c r="H480" s="3"/>
    </row>
    <row r="481" spans="8:8" ht="14.25" customHeight="1" x14ac:dyDescent="0.2">
      <c r="H481" s="3"/>
    </row>
    <row r="482" spans="8:8" ht="14.25" customHeight="1" x14ac:dyDescent="0.2">
      <c r="H482" s="3"/>
    </row>
    <row r="483" spans="8:8" ht="14.25" customHeight="1" x14ac:dyDescent="0.2">
      <c r="H483" s="3"/>
    </row>
    <row r="484" spans="8:8" ht="14.25" customHeight="1" x14ac:dyDescent="0.2">
      <c r="H484" s="3"/>
    </row>
    <row r="485" spans="8:8" ht="14.25" customHeight="1" x14ac:dyDescent="0.2">
      <c r="H485" s="3"/>
    </row>
    <row r="486" spans="8:8" ht="14.25" customHeight="1" x14ac:dyDescent="0.2">
      <c r="H486" s="3"/>
    </row>
    <row r="487" spans="8:8" ht="14.25" customHeight="1" x14ac:dyDescent="0.2">
      <c r="H487" s="3"/>
    </row>
    <row r="488" spans="8:8" ht="14.25" customHeight="1" x14ac:dyDescent="0.2">
      <c r="H488" s="3"/>
    </row>
    <row r="489" spans="8:8" ht="14.25" customHeight="1" x14ac:dyDescent="0.2">
      <c r="H489" s="3"/>
    </row>
    <row r="490" spans="8:8" ht="14.25" customHeight="1" x14ac:dyDescent="0.2">
      <c r="H490" s="3"/>
    </row>
    <row r="491" spans="8:8" ht="14.25" customHeight="1" x14ac:dyDescent="0.2">
      <c r="H491" s="3"/>
    </row>
    <row r="492" spans="8:8" ht="14.25" customHeight="1" x14ac:dyDescent="0.2">
      <c r="H492" s="3"/>
    </row>
    <row r="493" spans="8:8" ht="14.25" customHeight="1" x14ac:dyDescent="0.2">
      <c r="H493" s="3"/>
    </row>
    <row r="494" spans="8:8" ht="14.25" customHeight="1" x14ac:dyDescent="0.2">
      <c r="H494" s="3"/>
    </row>
    <row r="495" spans="8:8" ht="14.25" customHeight="1" x14ac:dyDescent="0.2">
      <c r="H495" s="3"/>
    </row>
    <row r="496" spans="8:8" ht="14.25" customHeight="1" x14ac:dyDescent="0.2">
      <c r="H496" s="3"/>
    </row>
    <row r="497" spans="8:8" ht="14.25" customHeight="1" x14ac:dyDescent="0.2">
      <c r="H497" s="3"/>
    </row>
    <row r="498" spans="8:8" ht="14.25" customHeight="1" x14ac:dyDescent="0.2">
      <c r="H498" s="3"/>
    </row>
    <row r="499" spans="8:8" ht="14.25" customHeight="1" x14ac:dyDescent="0.2">
      <c r="H499" s="3"/>
    </row>
    <row r="500" spans="8:8" ht="14.25" customHeight="1" x14ac:dyDescent="0.2">
      <c r="H500" s="3"/>
    </row>
    <row r="501" spans="8:8" ht="14.25" customHeight="1" x14ac:dyDescent="0.2">
      <c r="H501" s="3"/>
    </row>
    <row r="502" spans="8:8" ht="14.25" customHeight="1" x14ac:dyDescent="0.2">
      <c r="H502" s="3"/>
    </row>
    <row r="503" spans="8:8" ht="14.25" customHeight="1" x14ac:dyDescent="0.2">
      <c r="H503" s="3"/>
    </row>
    <row r="504" spans="8:8" ht="14.25" customHeight="1" x14ac:dyDescent="0.2">
      <c r="H504" s="3"/>
    </row>
    <row r="505" spans="8:8" ht="14.25" customHeight="1" x14ac:dyDescent="0.2">
      <c r="H505" s="3"/>
    </row>
    <row r="506" spans="8:8" ht="14.25" customHeight="1" x14ac:dyDescent="0.2">
      <c r="H506" s="3"/>
    </row>
    <row r="507" spans="8:8" ht="14.25" customHeight="1" x14ac:dyDescent="0.2">
      <c r="H507" s="3"/>
    </row>
    <row r="508" spans="8:8" ht="14.25" customHeight="1" x14ac:dyDescent="0.2">
      <c r="H508" s="3"/>
    </row>
    <row r="509" spans="8:8" ht="14.25" customHeight="1" x14ac:dyDescent="0.2">
      <c r="H509" s="3"/>
    </row>
    <row r="510" spans="8:8" ht="14.25" customHeight="1" x14ac:dyDescent="0.2">
      <c r="H510" s="3"/>
    </row>
    <row r="511" spans="8:8" ht="14.25" customHeight="1" x14ac:dyDescent="0.2">
      <c r="H511" s="3"/>
    </row>
    <row r="512" spans="8:8" ht="14.25" customHeight="1" x14ac:dyDescent="0.2">
      <c r="H512" s="3"/>
    </row>
    <row r="513" spans="8:8" ht="14.25" customHeight="1" x14ac:dyDescent="0.2">
      <c r="H513" s="3"/>
    </row>
    <row r="514" spans="8:8" ht="14.25" customHeight="1" x14ac:dyDescent="0.2">
      <c r="H514" s="3"/>
    </row>
    <row r="515" spans="8:8" ht="14.25" customHeight="1" x14ac:dyDescent="0.2">
      <c r="H515" s="3"/>
    </row>
    <row r="516" spans="8:8" ht="14.25" customHeight="1" x14ac:dyDescent="0.2">
      <c r="H516" s="3"/>
    </row>
    <row r="517" spans="8:8" ht="14.25" customHeight="1" x14ac:dyDescent="0.2">
      <c r="H517" s="3"/>
    </row>
    <row r="518" spans="8:8" ht="14.25" customHeight="1" x14ac:dyDescent="0.2">
      <c r="H518" s="3"/>
    </row>
    <row r="519" spans="8:8" ht="14.25" customHeight="1" x14ac:dyDescent="0.2">
      <c r="H519" s="3"/>
    </row>
    <row r="520" spans="8:8" ht="14.25" customHeight="1" x14ac:dyDescent="0.2">
      <c r="H520" s="3"/>
    </row>
    <row r="521" spans="8:8" ht="14.25" customHeight="1" x14ac:dyDescent="0.2">
      <c r="H521" s="3"/>
    </row>
    <row r="522" spans="8:8" ht="14.25" customHeight="1" x14ac:dyDescent="0.2">
      <c r="H522" s="3"/>
    </row>
    <row r="523" spans="8:8" ht="14.25" customHeight="1" x14ac:dyDescent="0.2">
      <c r="H523" s="3"/>
    </row>
    <row r="524" spans="8:8" ht="14.25" customHeight="1" x14ac:dyDescent="0.2">
      <c r="H524" s="3"/>
    </row>
    <row r="525" spans="8:8" ht="14.25" customHeight="1" x14ac:dyDescent="0.2">
      <c r="H525" s="3"/>
    </row>
    <row r="526" spans="8:8" ht="14.25" customHeight="1" x14ac:dyDescent="0.2">
      <c r="H526" s="3"/>
    </row>
    <row r="527" spans="8:8" ht="14.25" customHeight="1" x14ac:dyDescent="0.2">
      <c r="H527" s="3"/>
    </row>
    <row r="528" spans="8:8" ht="14.25" customHeight="1" x14ac:dyDescent="0.2">
      <c r="H528" s="3"/>
    </row>
    <row r="529" spans="8:8" ht="14.25" customHeight="1" x14ac:dyDescent="0.2">
      <c r="H529" s="3"/>
    </row>
    <row r="530" spans="8:8" ht="14.25" customHeight="1" x14ac:dyDescent="0.2">
      <c r="H530" s="3"/>
    </row>
    <row r="531" spans="8:8" ht="14.25" customHeight="1" x14ac:dyDescent="0.2">
      <c r="H531" s="3"/>
    </row>
    <row r="532" spans="8:8" ht="14.25" customHeight="1" x14ac:dyDescent="0.2">
      <c r="H532" s="3"/>
    </row>
    <row r="533" spans="8:8" ht="14.25" customHeight="1" x14ac:dyDescent="0.2">
      <c r="H533" s="3"/>
    </row>
    <row r="534" spans="8:8" ht="14.25" customHeight="1" x14ac:dyDescent="0.2">
      <c r="H534" s="3"/>
    </row>
    <row r="535" spans="8:8" ht="14.25" customHeight="1" x14ac:dyDescent="0.2">
      <c r="H535" s="3"/>
    </row>
    <row r="536" spans="8:8" ht="14.25" customHeight="1" x14ac:dyDescent="0.2">
      <c r="H536" s="3"/>
    </row>
    <row r="537" spans="8:8" ht="14.25" customHeight="1" x14ac:dyDescent="0.2">
      <c r="H537" s="3"/>
    </row>
    <row r="538" spans="8:8" ht="14.25" customHeight="1" x14ac:dyDescent="0.2">
      <c r="H538" s="3"/>
    </row>
    <row r="539" spans="8:8" ht="14.25" customHeight="1" x14ac:dyDescent="0.2">
      <c r="H539" s="3"/>
    </row>
    <row r="540" spans="8:8" ht="14.25" customHeight="1" x14ac:dyDescent="0.2">
      <c r="H540" s="3"/>
    </row>
    <row r="541" spans="8:8" ht="14.25" customHeight="1" x14ac:dyDescent="0.2">
      <c r="H541" s="3"/>
    </row>
    <row r="542" spans="8:8" ht="14.25" customHeight="1" x14ac:dyDescent="0.2">
      <c r="H542" s="3"/>
    </row>
    <row r="543" spans="8:8" ht="14.25" customHeight="1" x14ac:dyDescent="0.2">
      <c r="H543" s="3"/>
    </row>
    <row r="544" spans="8:8" ht="14.25" customHeight="1" x14ac:dyDescent="0.2">
      <c r="H544" s="3"/>
    </row>
    <row r="545" spans="8:8" ht="14.25" customHeight="1" x14ac:dyDescent="0.2">
      <c r="H545" s="3"/>
    </row>
    <row r="546" spans="8:8" ht="14.25" customHeight="1" x14ac:dyDescent="0.2">
      <c r="H546" s="3"/>
    </row>
    <row r="547" spans="8:8" ht="14.25" customHeight="1" x14ac:dyDescent="0.2">
      <c r="H547" s="3"/>
    </row>
    <row r="548" spans="8:8" ht="14.25" customHeight="1" x14ac:dyDescent="0.2">
      <c r="H548" s="3"/>
    </row>
    <row r="549" spans="8:8" ht="14.25" customHeight="1" x14ac:dyDescent="0.2">
      <c r="H549" s="3"/>
    </row>
    <row r="550" spans="8:8" ht="14.25" customHeight="1" x14ac:dyDescent="0.2">
      <c r="H550" s="3"/>
    </row>
    <row r="551" spans="8:8" ht="14.25" customHeight="1" x14ac:dyDescent="0.2">
      <c r="H551" s="3"/>
    </row>
    <row r="552" spans="8:8" ht="14.25" customHeight="1" x14ac:dyDescent="0.2">
      <c r="H552" s="3"/>
    </row>
    <row r="553" spans="8:8" ht="14.25" customHeight="1" x14ac:dyDescent="0.2">
      <c r="H553" s="3"/>
    </row>
    <row r="554" spans="8:8" ht="14.25" customHeight="1" x14ac:dyDescent="0.2">
      <c r="H554" s="3"/>
    </row>
    <row r="555" spans="8:8" ht="14.25" customHeight="1" x14ac:dyDescent="0.2">
      <c r="H555" s="3"/>
    </row>
    <row r="556" spans="8:8" ht="14.25" customHeight="1" x14ac:dyDescent="0.2">
      <c r="H556" s="3"/>
    </row>
    <row r="557" spans="8:8" ht="14.25" customHeight="1" x14ac:dyDescent="0.2">
      <c r="H557" s="3"/>
    </row>
    <row r="558" spans="8:8" ht="14.25" customHeight="1" x14ac:dyDescent="0.2">
      <c r="H558" s="3"/>
    </row>
    <row r="559" spans="8:8" ht="14.25" customHeight="1" x14ac:dyDescent="0.2">
      <c r="H559" s="3"/>
    </row>
    <row r="560" spans="8:8" ht="14.25" customHeight="1" x14ac:dyDescent="0.2">
      <c r="H560" s="3"/>
    </row>
    <row r="561" spans="8:8" ht="14.25" customHeight="1" x14ac:dyDescent="0.2">
      <c r="H561" s="3"/>
    </row>
    <row r="562" spans="8:8" ht="14.25" customHeight="1" x14ac:dyDescent="0.2">
      <c r="H562" s="3"/>
    </row>
    <row r="563" spans="8:8" ht="14.25" customHeight="1" x14ac:dyDescent="0.2">
      <c r="H563" s="3"/>
    </row>
    <row r="564" spans="8:8" ht="14.25" customHeight="1" x14ac:dyDescent="0.2">
      <c r="H564" s="3"/>
    </row>
    <row r="565" spans="8:8" ht="14.25" customHeight="1" x14ac:dyDescent="0.2">
      <c r="H565" s="3"/>
    </row>
    <row r="566" spans="8:8" ht="14.25" customHeight="1" x14ac:dyDescent="0.2">
      <c r="H566" s="3"/>
    </row>
    <row r="567" spans="8:8" ht="14.25" customHeight="1" x14ac:dyDescent="0.2">
      <c r="H567" s="3"/>
    </row>
    <row r="568" spans="8:8" ht="14.25" customHeight="1" x14ac:dyDescent="0.2">
      <c r="H568" s="3"/>
    </row>
    <row r="569" spans="8:8" ht="14.25" customHeight="1" x14ac:dyDescent="0.2">
      <c r="H569" s="3"/>
    </row>
    <row r="570" spans="8:8" ht="14.25" customHeight="1" x14ac:dyDescent="0.2">
      <c r="H570" s="3"/>
    </row>
    <row r="571" spans="8:8" ht="14.25" customHeight="1" x14ac:dyDescent="0.2">
      <c r="H571" s="3"/>
    </row>
    <row r="572" spans="8:8" ht="14.25" customHeight="1" x14ac:dyDescent="0.2">
      <c r="H572" s="3"/>
    </row>
    <row r="573" spans="8:8" ht="14.25" customHeight="1" x14ac:dyDescent="0.2">
      <c r="H573" s="3"/>
    </row>
    <row r="574" spans="8:8" ht="14.25" customHeight="1" x14ac:dyDescent="0.2">
      <c r="H574" s="3"/>
    </row>
    <row r="575" spans="8:8" ht="14.25" customHeight="1" x14ac:dyDescent="0.2">
      <c r="H575" s="3"/>
    </row>
    <row r="576" spans="8:8" ht="14.25" customHeight="1" x14ac:dyDescent="0.2">
      <c r="H576" s="3"/>
    </row>
    <row r="577" spans="8:8" ht="14.25" customHeight="1" x14ac:dyDescent="0.2">
      <c r="H577" s="3"/>
    </row>
    <row r="578" spans="8:8" ht="14.25" customHeight="1" x14ac:dyDescent="0.2">
      <c r="H578" s="3"/>
    </row>
    <row r="579" spans="8:8" ht="14.25" customHeight="1" x14ac:dyDescent="0.2">
      <c r="H579" s="3"/>
    </row>
    <row r="580" spans="8:8" ht="14.25" customHeight="1" x14ac:dyDescent="0.2">
      <c r="H580" s="3"/>
    </row>
    <row r="581" spans="8:8" ht="14.25" customHeight="1" x14ac:dyDescent="0.2">
      <c r="H581" s="3"/>
    </row>
    <row r="582" spans="8:8" ht="14.25" customHeight="1" x14ac:dyDescent="0.2">
      <c r="H582" s="3"/>
    </row>
    <row r="583" spans="8:8" ht="14.25" customHeight="1" x14ac:dyDescent="0.2">
      <c r="H583" s="3"/>
    </row>
    <row r="584" spans="8:8" ht="14.25" customHeight="1" x14ac:dyDescent="0.2">
      <c r="H584" s="3"/>
    </row>
    <row r="585" spans="8:8" ht="14.25" customHeight="1" x14ac:dyDescent="0.2">
      <c r="H585" s="3"/>
    </row>
    <row r="586" spans="8:8" ht="14.25" customHeight="1" x14ac:dyDescent="0.2">
      <c r="H586" s="3"/>
    </row>
    <row r="587" spans="8:8" ht="14.25" customHeight="1" x14ac:dyDescent="0.2">
      <c r="H587" s="3"/>
    </row>
    <row r="588" spans="8:8" ht="14.25" customHeight="1" x14ac:dyDescent="0.2">
      <c r="H588" s="3"/>
    </row>
    <row r="589" spans="8:8" ht="14.25" customHeight="1" x14ac:dyDescent="0.2">
      <c r="H589" s="3"/>
    </row>
    <row r="590" spans="8:8" ht="14.25" customHeight="1" x14ac:dyDescent="0.2">
      <c r="H590" s="3"/>
    </row>
    <row r="591" spans="8:8" ht="14.25" customHeight="1" x14ac:dyDescent="0.2">
      <c r="H591" s="3"/>
    </row>
    <row r="592" spans="8:8" ht="14.25" customHeight="1" x14ac:dyDescent="0.2">
      <c r="H592" s="3"/>
    </row>
    <row r="593" spans="8:8" ht="14.25" customHeight="1" x14ac:dyDescent="0.2">
      <c r="H593" s="3"/>
    </row>
    <row r="594" spans="8:8" ht="14.25" customHeight="1" x14ac:dyDescent="0.2">
      <c r="H594" s="3"/>
    </row>
    <row r="595" spans="8:8" ht="14.25" customHeight="1" x14ac:dyDescent="0.2">
      <c r="H595" s="3"/>
    </row>
    <row r="596" spans="8:8" ht="14.25" customHeight="1" x14ac:dyDescent="0.2">
      <c r="H596" s="3"/>
    </row>
    <row r="597" spans="8:8" ht="14.25" customHeight="1" x14ac:dyDescent="0.2">
      <c r="H597" s="3"/>
    </row>
    <row r="598" spans="8:8" ht="14.25" customHeight="1" x14ac:dyDescent="0.2">
      <c r="H598" s="3"/>
    </row>
    <row r="599" spans="8:8" ht="14.25" customHeight="1" x14ac:dyDescent="0.2">
      <c r="H599" s="3"/>
    </row>
    <row r="600" spans="8:8" ht="14.25" customHeight="1" x14ac:dyDescent="0.2">
      <c r="H600" s="3"/>
    </row>
    <row r="601" spans="8:8" ht="14.25" customHeight="1" x14ac:dyDescent="0.2">
      <c r="H601" s="3"/>
    </row>
    <row r="602" spans="8:8" ht="14.25" customHeight="1" x14ac:dyDescent="0.2">
      <c r="H602" s="3"/>
    </row>
    <row r="603" spans="8:8" ht="14.25" customHeight="1" x14ac:dyDescent="0.2">
      <c r="H603" s="3"/>
    </row>
    <row r="604" spans="8:8" ht="14.25" customHeight="1" x14ac:dyDescent="0.2">
      <c r="H604" s="3"/>
    </row>
    <row r="605" spans="8:8" ht="14.25" customHeight="1" x14ac:dyDescent="0.2">
      <c r="H605" s="3"/>
    </row>
    <row r="606" spans="8:8" ht="14.25" customHeight="1" x14ac:dyDescent="0.2">
      <c r="H606" s="3"/>
    </row>
    <row r="607" spans="8:8" ht="14.25" customHeight="1" x14ac:dyDescent="0.2">
      <c r="H607" s="3"/>
    </row>
    <row r="608" spans="8:8" ht="14.25" customHeight="1" x14ac:dyDescent="0.2">
      <c r="H608" s="3"/>
    </row>
    <row r="609" spans="8:8" ht="14.25" customHeight="1" x14ac:dyDescent="0.2">
      <c r="H609" s="3"/>
    </row>
    <row r="610" spans="8:8" ht="14.25" customHeight="1" x14ac:dyDescent="0.2">
      <c r="H610" s="3"/>
    </row>
    <row r="611" spans="8:8" ht="14.25" customHeight="1" x14ac:dyDescent="0.2">
      <c r="H611" s="3"/>
    </row>
    <row r="612" spans="8:8" ht="14.25" customHeight="1" x14ac:dyDescent="0.2">
      <c r="H612" s="3"/>
    </row>
    <row r="613" spans="8:8" ht="14.25" customHeight="1" x14ac:dyDescent="0.2">
      <c r="H613" s="3"/>
    </row>
    <row r="614" spans="8:8" ht="14.25" customHeight="1" x14ac:dyDescent="0.2">
      <c r="H614" s="3"/>
    </row>
    <row r="615" spans="8:8" ht="14.25" customHeight="1" x14ac:dyDescent="0.2">
      <c r="H615" s="3"/>
    </row>
    <row r="616" spans="8:8" ht="14.25" customHeight="1" x14ac:dyDescent="0.2">
      <c r="H616" s="3"/>
    </row>
    <row r="617" spans="8:8" ht="14.25" customHeight="1" x14ac:dyDescent="0.2">
      <c r="H617" s="3"/>
    </row>
    <row r="618" spans="8:8" ht="14.25" customHeight="1" x14ac:dyDescent="0.2">
      <c r="H618" s="3"/>
    </row>
    <row r="619" spans="8:8" ht="14.25" customHeight="1" x14ac:dyDescent="0.2">
      <c r="H619" s="3"/>
    </row>
    <row r="620" spans="8:8" ht="14.25" customHeight="1" x14ac:dyDescent="0.2">
      <c r="H620" s="3"/>
    </row>
    <row r="621" spans="8:8" ht="14.25" customHeight="1" x14ac:dyDescent="0.2">
      <c r="H621" s="3"/>
    </row>
    <row r="622" spans="8:8" ht="14.25" customHeight="1" x14ac:dyDescent="0.2">
      <c r="H622" s="3"/>
    </row>
    <row r="623" spans="8:8" ht="14.25" customHeight="1" x14ac:dyDescent="0.2">
      <c r="H623" s="3"/>
    </row>
    <row r="624" spans="8:8" ht="14.25" customHeight="1" x14ac:dyDescent="0.2">
      <c r="H624" s="3"/>
    </row>
    <row r="625" spans="8:8" ht="14.25" customHeight="1" x14ac:dyDescent="0.2">
      <c r="H625" s="3"/>
    </row>
    <row r="626" spans="8:8" ht="14.25" customHeight="1" x14ac:dyDescent="0.2">
      <c r="H626" s="3"/>
    </row>
    <row r="627" spans="8:8" ht="14.25" customHeight="1" x14ac:dyDescent="0.2">
      <c r="H627" s="3"/>
    </row>
    <row r="628" spans="8:8" ht="14.25" customHeight="1" x14ac:dyDescent="0.2">
      <c r="H628" s="3"/>
    </row>
    <row r="629" spans="8:8" ht="14.25" customHeight="1" x14ac:dyDescent="0.2">
      <c r="H629" s="3"/>
    </row>
    <row r="630" spans="8:8" ht="14.25" customHeight="1" x14ac:dyDescent="0.2">
      <c r="H630" s="3"/>
    </row>
    <row r="631" spans="8:8" ht="14.25" customHeight="1" x14ac:dyDescent="0.2">
      <c r="H631" s="3"/>
    </row>
    <row r="632" spans="8:8" ht="14.25" customHeight="1" x14ac:dyDescent="0.2">
      <c r="H632" s="3"/>
    </row>
    <row r="633" spans="8:8" ht="14.25" customHeight="1" x14ac:dyDescent="0.2">
      <c r="H633" s="3"/>
    </row>
    <row r="634" spans="8:8" ht="14.25" customHeight="1" x14ac:dyDescent="0.2">
      <c r="H634" s="3"/>
    </row>
    <row r="635" spans="8:8" ht="14.25" customHeight="1" x14ac:dyDescent="0.2">
      <c r="H635" s="3"/>
    </row>
    <row r="636" spans="8:8" ht="14.25" customHeight="1" x14ac:dyDescent="0.2">
      <c r="H636" s="3"/>
    </row>
    <row r="637" spans="8:8" ht="14.25" customHeight="1" x14ac:dyDescent="0.2">
      <c r="H637" s="3"/>
    </row>
    <row r="638" spans="8:8" ht="14.25" customHeight="1" x14ac:dyDescent="0.2">
      <c r="H638" s="3"/>
    </row>
    <row r="639" spans="8:8" ht="14.25" customHeight="1" x14ac:dyDescent="0.2">
      <c r="H639" s="3"/>
    </row>
    <row r="640" spans="8:8" ht="14.25" customHeight="1" x14ac:dyDescent="0.2">
      <c r="H640" s="3"/>
    </row>
    <row r="641" spans="8:8" ht="14.25" customHeight="1" x14ac:dyDescent="0.2">
      <c r="H641" s="3"/>
    </row>
    <row r="642" spans="8:8" ht="14.25" customHeight="1" x14ac:dyDescent="0.2">
      <c r="H642" s="3"/>
    </row>
    <row r="643" spans="8:8" ht="14.25" customHeight="1" x14ac:dyDescent="0.2">
      <c r="H643" s="3"/>
    </row>
    <row r="644" spans="8:8" ht="14.25" customHeight="1" x14ac:dyDescent="0.2">
      <c r="H644" s="3"/>
    </row>
    <row r="645" spans="8:8" ht="14.25" customHeight="1" x14ac:dyDescent="0.2">
      <c r="H645" s="3"/>
    </row>
    <row r="646" spans="8:8" ht="14.25" customHeight="1" x14ac:dyDescent="0.2">
      <c r="H646" s="3"/>
    </row>
    <row r="647" spans="8:8" ht="14.25" customHeight="1" x14ac:dyDescent="0.2">
      <c r="H647" s="3"/>
    </row>
    <row r="648" spans="8:8" ht="14.25" customHeight="1" x14ac:dyDescent="0.2">
      <c r="H648" s="3"/>
    </row>
    <row r="649" spans="8:8" ht="14.25" customHeight="1" x14ac:dyDescent="0.2">
      <c r="H649" s="3"/>
    </row>
    <row r="650" spans="8:8" ht="14.25" customHeight="1" x14ac:dyDescent="0.2">
      <c r="H650" s="3"/>
    </row>
    <row r="651" spans="8:8" ht="14.25" customHeight="1" x14ac:dyDescent="0.2">
      <c r="H651" s="3"/>
    </row>
    <row r="652" spans="8:8" ht="14.25" customHeight="1" x14ac:dyDescent="0.2">
      <c r="H652" s="3"/>
    </row>
    <row r="653" spans="8:8" ht="14.25" customHeight="1" x14ac:dyDescent="0.2">
      <c r="H653" s="3"/>
    </row>
    <row r="654" spans="8:8" ht="14.25" customHeight="1" x14ac:dyDescent="0.2">
      <c r="H654" s="3"/>
    </row>
    <row r="655" spans="8:8" ht="14.25" customHeight="1" x14ac:dyDescent="0.2">
      <c r="H655" s="3"/>
    </row>
    <row r="656" spans="8:8" ht="14.25" customHeight="1" x14ac:dyDescent="0.2">
      <c r="H656" s="3"/>
    </row>
    <row r="657" spans="8:8" ht="14.25" customHeight="1" x14ac:dyDescent="0.2">
      <c r="H657" s="3"/>
    </row>
    <row r="658" spans="8:8" ht="14.25" customHeight="1" x14ac:dyDescent="0.2">
      <c r="H658" s="3"/>
    </row>
    <row r="659" spans="8:8" ht="14.25" customHeight="1" x14ac:dyDescent="0.2">
      <c r="H659" s="3"/>
    </row>
    <row r="660" spans="8:8" ht="14.25" customHeight="1" x14ac:dyDescent="0.2">
      <c r="H660" s="3"/>
    </row>
    <row r="661" spans="8:8" ht="14.25" customHeight="1" x14ac:dyDescent="0.2">
      <c r="H661" s="3"/>
    </row>
    <row r="662" spans="8:8" ht="14.25" customHeight="1" x14ac:dyDescent="0.2">
      <c r="H662" s="3"/>
    </row>
    <row r="663" spans="8:8" ht="14.25" customHeight="1" x14ac:dyDescent="0.2">
      <c r="H663" s="3"/>
    </row>
    <row r="664" spans="8:8" ht="14.25" customHeight="1" x14ac:dyDescent="0.2">
      <c r="H664" s="3"/>
    </row>
    <row r="665" spans="8:8" ht="14.25" customHeight="1" x14ac:dyDescent="0.2">
      <c r="H665" s="3"/>
    </row>
    <row r="666" spans="8:8" ht="14.25" customHeight="1" x14ac:dyDescent="0.2">
      <c r="H666" s="3"/>
    </row>
    <row r="667" spans="8:8" ht="14.25" customHeight="1" x14ac:dyDescent="0.2">
      <c r="H667" s="3"/>
    </row>
    <row r="668" spans="8:8" ht="14.25" customHeight="1" x14ac:dyDescent="0.2">
      <c r="H668" s="3"/>
    </row>
    <row r="669" spans="8:8" ht="14.25" customHeight="1" x14ac:dyDescent="0.2">
      <c r="H669" s="3"/>
    </row>
    <row r="670" spans="8:8" ht="14.25" customHeight="1" x14ac:dyDescent="0.2">
      <c r="H670" s="3"/>
    </row>
    <row r="671" spans="8:8" ht="14.25" customHeight="1" x14ac:dyDescent="0.2">
      <c r="H671" s="3"/>
    </row>
    <row r="672" spans="8:8" ht="14.25" customHeight="1" x14ac:dyDescent="0.2">
      <c r="H672" s="3"/>
    </row>
    <row r="673" spans="8:8" ht="14.25" customHeight="1" x14ac:dyDescent="0.2">
      <c r="H673" s="3"/>
    </row>
    <row r="674" spans="8:8" ht="14.25" customHeight="1" x14ac:dyDescent="0.2">
      <c r="H674" s="3"/>
    </row>
    <row r="675" spans="8:8" ht="14.25" customHeight="1" x14ac:dyDescent="0.2">
      <c r="H675" s="3"/>
    </row>
    <row r="676" spans="8:8" ht="14.25" customHeight="1" x14ac:dyDescent="0.2">
      <c r="H676" s="3"/>
    </row>
    <row r="677" spans="8:8" ht="14.25" customHeight="1" x14ac:dyDescent="0.2">
      <c r="H677" s="3"/>
    </row>
    <row r="678" spans="8:8" ht="14.25" customHeight="1" x14ac:dyDescent="0.2">
      <c r="H678" s="3"/>
    </row>
    <row r="679" spans="8:8" ht="14.25" customHeight="1" x14ac:dyDescent="0.2">
      <c r="H679" s="3"/>
    </row>
    <row r="680" spans="8:8" ht="14.25" customHeight="1" x14ac:dyDescent="0.2">
      <c r="H680" s="3"/>
    </row>
    <row r="681" spans="8:8" ht="14.25" customHeight="1" x14ac:dyDescent="0.2">
      <c r="H681" s="3"/>
    </row>
    <row r="682" spans="8:8" ht="14.25" customHeight="1" x14ac:dyDescent="0.2">
      <c r="H682" s="3"/>
    </row>
    <row r="683" spans="8:8" ht="14.25" customHeight="1" x14ac:dyDescent="0.2">
      <c r="H683" s="3"/>
    </row>
    <row r="684" spans="8:8" ht="14.25" customHeight="1" x14ac:dyDescent="0.2">
      <c r="H684" s="3"/>
    </row>
    <row r="685" spans="8:8" ht="14.25" customHeight="1" x14ac:dyDescent="0.2">
      <c r="H685" s="3"/>
    </row>
    <row r="686" spans="8:8" ht="14.25" customHeight="1" x14ac:dyDescent="0.2">
      <c r="H686" s="3"/>
    </row>
    <row r="687" spans="8:8" ht="14.25" customHeight="1" x14ac:dyDescent="0.2">
      <c r="H687" s="3"/>
    </row>
    <row r="688" spans="8:8" ht="14.25" customHeight="1" x14ac:dyDescent="0.2">
      <c r="H688" s="3"/>
    </row>
    <row r="689" spans="8:8" ht="14.25" customHeight="1" x14ac:dyDescent="0.2">
      <c r="H689" s="3"/>
    </row>
    <row r="690" spans="8:8" ht="14.25" customHeight="1" x14ac:dyDescent="0.2">
      <c r="H690" s="3"/>
    </row>
    <row r="691" spans="8:8" ht="14.25" customHeight="1" x14ac:dyDescent="0.2">
      <c r="H691" s="3"/>
    </row>
    <row r="692" spans="8:8" ht="14.25" customHeight="1" x14ac:dyDescent="0.2">
      <c r="H692" s="3"/>
    </row>
    <row r="693" spans="8:8" ht="14.25" customHeight="1" x14ac:dyDescent="0.2">
      <c r="H693" s="3"/>
    </row>
    <row r="694" spans="8:8" ht="14.25" customHeight="1" x14ac:dyDescent="0.2">
      <c r="H694" s="3"/>
    </row>
    <row r="695" spans="8:8" ht="14.25" customHeight="1" x14ac:dyDescent="0.2">
      <c r="H695" s="3"/>
    </row>
    <row r="696" spans="8:8" ht="14.25" customHeight="1" x14ac:dyDescent="0.2">
      <c r="H696" s="3"/>
    </row>
    <row r="697" spans="8:8" ht="14.25" customHeight="1" x14ac:dyDescent="0.2">
      <c r="H697" s="3"/>
    </row>
    <row r="698" spans="8:8" ht="14.25" customHeight="1" x14ac:dyDescent="0.2">
      <c r="H698" s="3"/>
    </row>
    <row r="699" spans="8:8" ht="14.25" customHeight="1" x14ac:dyDescent="0.2">
      <c r="H699" s="3"/>
    </row>
    <row r="700" spans="8:8" ht="14.25" customHeight="1" x14ac:dyDescent="0.2">
      <c r="H700" s="3"/>
    </row>
    <row r="701" spans="8:8" ht="14.25" customHeight="1" x14ac:dyDescent="0.2">
      <c r="H701" s="3"/>
    </row>
    <row r="702" spans="8:8" ht="14.25" customHeight="1" x14ac:dyDescent="0.2">
      <c r="H702" s="3"/>
    </row>
    <row r="703" spans="8:8" ht="14.25" customHeight="1" x14ac:dyDescent="0.2">
      <c r="H703" s="3"/>
    </row>
    <row r="704" spans="8:8" ht="14.25" customHeight="1" x14ac:dyDescent="0.2">
      <c r="H704" s="3"/>
    </row>
    <row r="705" spans="8:8" ht="14.25" customHeight="1" x14ac:dyDescent="0.2">
      <c r="H705" s="3"/>
    </row>
    <row r="706" spans="8:8" ht="14.25" customHeight="1" x14ac:dyDescent="0.2">
      <c r="H706" s="3"/>
    </row>
    <row r="707" spans="8:8" ht="14.25" customHeight="1" x14ac:dyDescent="0.2">
      <c r="H707" s="3"/>
    </row>
    <row r="708" spans="8:8" ht="14.25" customHeight="1" x14ac:dyDescent="0.2">
      <c r="H708" s="3"/>
    </row>
    <row r="709" spans="8:8" ht="14.25" customHeight="1" x14ac:dyDescent="0.2">
      <c r="H709" s="3"/>
    </row>
    <row r="710" spans="8:8" ht="14.25" customHeight="1" x14ac:dyDescent="0.2">
      <c r="H710" s="3"/>
    </row>
    <row r="711" spans="8:8" ht="14.25" customHeight="1" x14ac:dyDescent="0.2">
      <c r="H711" s="3"/>
    </row>
    <row r="712" spans="8:8" ht="14.25" customHeight="1" x14ac:dyDescent="0.2">
      <c r="H712" s="3"/>
    </row>
    <row r="713" spans="8:8" ht="14.25" customHeight="1" x14ac:dyDescent="0.2">
      <c r="H713" s="3"/>
    </row>
    <row r="714" spans="8:8" ht="14.25" customHeight="1" x14ac:dyDescent="0.2">
      <c r="H714" s="3"/>
    </row>
    <row r="715" spans="8:8" ht="14.25" customHeight="1" x14ac:dyDescent="0.2">
      <c r="H715" s="3"/>
    </row>
    <row r="716" spans="8:8" ht="14.25" customHeight="1" x14ac:dyDescent="0.2">
      <c r="H716" s="3"/>
    </row>
    <row r="717" spans="8:8" ht="14.25" customHeight="1" x14ac:dyDescent="0.2">
      <c r="H717" s="3"/>
    </row>
    <row r="718" spans="8:8" ht="14.25" customHeight="1" x14ac:dyDescent="0.2">
      <c r="H718" s="3"/>
    </row>
    <row r="719" spans="8:8" ht="14.25" customHeight="1" x14ac:dyDescent="0.2">
      <c r="H719" s="3"/>
    </row>
    <row r="720" spans="8:8" ht="14.25" customHeight="1" x14ac:dyDescent="0.2">
      <c r="H720" s="3"/>
    </row>
    <row r="721" spans="8:8" ht="14.25" customHeight="1" x14ac:dyDescent="0.2">
      <c r="H721" s="3"/>
    </row>
    <row r="722" spans="8:8" ht="14.25" customHeight="1" x14ac:dyDescent="0.2">
      <c r="H722" s="3"/>
    </row>
    <row r="723" spans="8:8" ht="14.25" customHeight="1" x14ac:dyDescent="0.2">
      <c r="H723" s="3"/>
    </row>
    <row r="724" spans="8:8" ht="14.25" customHeight="1" x14ac:dyDescent="0.2">
      <c r="H724" s="3"/>
    </row>
    <row r="725" spans="8:8" ht="14.25" customHeight="1" x14ac:dyDescent="0.2">
      <c r="H725" s="3"/>
    </row>
    <row r="726" spans="8:8" ht="14.25" customHeight="1" x14ac:dyDescent="0.2">
      <c r="H726" s="3"/>
    </row>
    <row r="727" spans="8:8" ht="14.25" customHeight="1" x14ac:dyDescent="0.2">
      <c r="H727" s="3"/>
    </row>
    <row r="728" spans="8:8" ht="14.25" customHeight="1" x14ac:dyDescent="0.2">
      <c r="H728" s="3"/>
    </row>
    <row r="729" spans="8:8" ht="14.25" customHeight="1" x14ac:dyDescent="0.2">
      <c r="H729" s="3"/>
    </row>
    <row r="730" spans="8:8" ht="14.25" customHeight="1" x14ac:dyDescent="0.2">
      <c r="H730" s="3"/>
    </row>
    <row r="731" spans="8:8" ht="14.25" customHeight="1" x14ac:dyDescent="0.2">
      <c r="H731" s="3"/>
    </row>
    <row r="732" spans="8:8" ht="14.25" customHeight="1" x14ac:dyDescent="0.2">
      <c r="H732" s="3"/>
    </row>
    <row r="733" spans="8:8" ht="14.25" customHeight="1" x14ac:dyDescent="0.2">
      <c r="H733" s="3"/>
    </row>
    <row r="734" spans="8:8" ht="14.25" customHeight="1" x14ac:dyDescent="0.2">
      <c r="H734" s="3"/>
    </row>
    <row r="735" spans="8:8" ht="14.25" customHeight="1" x14ac:dyDescent="0.2">
      <c r="H735" s="3"/>
    </row>
    <row r="736" spans="8:8" ht="14.25" customHeight="1" x14ac:dyDescent="0.2">
      <c r="H736" s="3"/>
    </row>
    <row r="737" spans="8:8" ht="14.25" customHeight="1" x14ac:dyDescent="0.2">
      <c r="H737" s="3"/>
    </row>
    <row r="738" spans="8:8" ht="14.25" customHeight="1" x14ac:dyDescent="0.2">
      <c r="H738" s="3"/>
    </row>
    <row r="739" spans="8:8" ht="14.25" customHeight="1" x14ac:dyDescent="0.2">
      <c r="H739" s="3"/>
    </row>
    <row r="740" spans="8:8" ht="14.25" customHeight="1" x14ac:dyDescent="0.2">
      <c r="H740" s="3"/>
    </row>
    <row r="741" spans="8:8" ht="14.25" customHeight="1" x14ac:dyDescent="0.2">
      <c r="H741" s="3"/>
    </row>
    <row r="742" spans="8:8" ht="14.25" customHeight="1" x14ac:dyDescent="0.2">
      <c r="H742" s="3"/>
    </row>
    <row r="743" spans="8:8" ht="14.25" customHeight="1" x14ac:dyDescent="0.2">
      <c r="H743" s="3"/>
    </row>
    <row r="744" spans="8:8" ht="14.25" customHeight="1" x14ac:dyDescent="0.2">
      <c r="H744" s="3"/>
    </row>
    <row r="745" spans="8:8" ht="14.25" customHeight="1" x14ac:dyDescent="0.2">
      <c r="H745" s="3"/>
    </row>
    <row r="746" spans="8:8" ht="14.25" customHeight="1" x14ac:dyDescent="0.2">
      <c r="H746" s="3"/>
    </row>
    <row r="747" spans="8:8" ht="14.25" customHeight="1" x14ac:dyDescent="0.2">
      <c r="H747" s="3"/>
    </row>
    <row r="748" spans="8:8" ht="14.25" customHeight="1" x14ac:dyDescent="0.2">
      <c r="H748" s="3"/>
    </row>
    <row r="749" spans="8:8" ht="14.25" customHeight="1" x14ac:dyDescent="0.2">
      <c r="H749" s="3"/>
    </row>
    <row r="750" spans="8:8" ht="14.25" customHeight="1" x14ac:dyDescent="0.2">
      <c r="H750" s="3"/>
    </row>
    <row r="751" spans="8:8" ht="14.25" customHeight="1" x14ac:dyDescent="0.2">
      <c r="H751" s="3"/>
    </row>
    <row r="752" spans="8:8" ht="14.25" customHeight="1" x14ac:dyDescent="0.2">
      <c r="H752" s="3"/>
    </row>
    <row r="753" spans="8:8" ht="14.25" customHeight="1" x14ac:dyDescent="0.2">
      <c r="H753" s="3"/>
    </row>
    <row r="754" spans="8:8" ht="14.25" customHeight="1" x14ac:dyDescent="0.2">
      <c r="H754" s="3"/>
    </row>
    <row r="755" spans="8:8" ht="14.25" customHeight="1" x14ac:dyDescent="0.2">
      <c r="H755" s="3"/>
    </row>
    <row r="756" spans="8:8" ht="14.25" customHeight="1" x14ac:dyDescent="0.2">
      <c r="H756" s="3"/>
    </row>
    <row r="757" spans="8:8" ht="14.25" customHeight="1" x14ac:dyDescent="0.2">
      <c r="H757" s="3"/>
    </row>
    <row r="758" spans="8:8" ht="14.25" customHeight="1" x14ac:dyDescent="0.2">
      <c r="H758" s="3"/>
    </row>
    <row r="759" spans="8:8" ht="14.25" customHeight="1" x14ac:dyDescent="0.2">
      <c r="H759" s="3"/>
    </row>
    <row r="760" spans="8:8" ht="14.25" customHeight="1" x14ac:dyDescent="0.2">
      <c r="H760" s="3"/>
    </row>
    <row r="761" spans="8:8" ht="14.25" customHeight="1" x14ac:dyDescent="0.2">
      <c r="H761" s="3"/>
    </row>
    <row r="762" spans="8:8" ht="14.25" customHeight="1" x14ac:dyDescent="0.2">
      <c r="H762" s="3"/>
    </row>
    <row r="763" spans="8:8" ht="14.25" customHeight="1" x14ac:dyDescent="0.2">
      <c r="H763" s="3"/>
    </row>
    <row r="764" spans="8:8" ht="14.25" customHeight="1" x14ac:dyDescent="0.2">
      <c r="H764" s="3"/>
    </row>
    <row r="765" spans="8:8" ht="14.25" customHeight="1" x14ac:dyDescent="0.2">
      <c r="H765" s="3"/>
    </row>
    <row r="766" spans="8:8" ht="14.25" customHeight="1" x14ac:dyDescent="0.2">
      <c r="H766" s="3"/>
    </row>
    <row r="767" spans="8:8" ht="14.25" customHeight="1" x14ac:dyDescent="0.2">
      <c r="H767" s="3"/>
    </row>
    <row r="768" spans="8:8" ht="14.25" customHeight="1" x14ac:dyDescent="0.2">
      <c r="H768" s="3"/>
    </row>
    <row r="769" spans="8:8" ht="14.25" customHeight="1" x14ac:dyDescent="0.2">
      <c r="H769" s="3"/>
    </row>
    <row r="770" spans="8:8" ht="14.25" customHeight="1" x14ac:dyDescent="0.2">
      <c r="H770" s="3"/>
    </row>
    <row r="771" spans="8:8" ht="14.25" customHeight="1" x14ac:dyDescent="0.2">
      <c r="H771" s="3"/>
    </row>
    <row r="772" spans="8:8" ht="14.25" customHeight="1" x14ac:dyDescent="0.2">
      <c r="H772" s="3"/>
    </row>
    <row r="773" spans="8:8" ht="14.25" customHeight="1" x14ac:dyDescent="0.2">
      <c r="H773" s="3"/>
    </row>
    <row r="774" spans="8:8" ht="14.25" customHeight="1" x14ac:dyDescent="0.2">
      <c r="H774" s="3"/>
    </row>
    <row r="775" spans="8:8" ht="14.25" customHeight="1" x14ac:dyDescent="0.2">
      <c r="H775" s="3"/>
    </row>
    <row r="776" spans="8:8" ht="14.25" customHeight="1" x14ac:dyDescent="0.2">
      <c r="H776" s="3"/>
    </row>
    <row r="777" spans="8:8" ht="14.25" customHeight="1" x14ac:dyDescent="0.2">
      <c r="H777" s="3"/>
    </row>
    <row r="778" spans="8:8" ht="14.25" customHeight="1" x14ac:dyDescent="0.2">
      <c r="H778" s="3"/>
    </row>
    <row r="779" spans="8:8" ht="14.25" customHeight="1" x14ac:dyDescent="0.2">
      <c r="H779" s="3"/>
    </row>
    <row r="780" spans="8:8" ht="14.25" customHeight="1" x14ac:dyDescent="0.2">
      <c r="H780" s="3"/>
    </row>
    <row r="781" spans="8:8" ht="14.25" customHeight="1" x14ac:dyDescent="0.2">
      <c r="H781" s="3"/>
    </row>
    <row r="782" spans="8:8" ht="14.25" customHeight="1" x14ac:dyDescent="0.2">
      <c r="H782" s="3"/>
    </row>
    <row r="783" spans="8:8" ht="14.25" customHeight="1" x14ac:dyDescent="0.2">
      <c r="H783" s="3"/>
    </row>
    <row r="784" spans="8:8" ht="14.25" customHeight="1" x14ac:dyDescent="0.2">
      <c r="H784" s="3"/>
    </row>
    <row r="785" spans="8:8" ht="14.25" customHeight="1" x14ac:dyDescent="0.2">
      <c r="H785" s="3"/>
    </row>
    <row r="786" spans="8:8" ht="14.25" customHeight="1" x14ac:dyDescent="0.2">
      <c r="H786" s="3"/>
    </row>
    <row r="787" spans="8:8" ht="14.25" customHeight="1" x14ac:dyDescent="0.2">
      <c r="H787" s="3"/>
    </row>
    <row r="788" spans="8:8" ht="14.25" customHeight="1" x14ac:dyDescent="0.2">
      <c r="H788" s="3"/>
    </row>
    <row r="789" spans="8:8" ht="14.25" customHeight="1" x14ac:dyDescent="0.2">
      <c r="H789" s="3"/>
    </row>
    <row r="790" spans="8:8" ht="14.25" customHeight="1" x14ac:dyDescent="0.2">
      <c r="H790" s="3"/>
    </row>
    <row r="791" spans="8:8" ht="14.25" customHeight="1" x14ac:dyDescent="0.2">
      <c r="H791" s="3"/>
    </row>
    <row r="792" spans="8:8" ht="14.25" customHeight="1" x14ac:dyDescent="0.2">
      <c r="H792" s="3"/>
    </row>
    <row r="793" spans="8:8" ht="14.25" customHeight="1" x14ac:dyDescent="0.2">
      <c r="H793" s="3"/>
    </row>
    <row r="794" spans="8:8" ht="14.25" customHeight="1" x14ac:dyDescent="0.2">
      <c r="H794" s="3"/>
    </row>
    <row r="795" spans="8:8" ht="14.25" customHeight="1" x14ac:dyDescent="0.2">
      <c r="H795" s="3"/>
    </row>
    <row r="796" spans="8:8" ht="14.25" customHeight="1" x14ac:dyDescent="0.2">
      <c r="H796" s="3"/>
    </row>
    <row r="797" spans="8:8" ht="14.25" customHeight="1" x14ac:dyDescent="0.2">
      <c r="H797" s="3"/>
    </row>
    <row r="798" spans="8:8" ht="14.25" customHeight="1" x14ac:dyDescent="0.2">
      <c r="H798" s="3"/>
    </row>
    <row r="799" spans="8:8" ht="14.25" customHeight="1" x14ac:dyDescent="0.2">
      <c r="H799" s="3"/>
    </row>
    <row r="800" spans="8:8" ht="14.25" customHeight="1" x14ac:dyDescent="0.2">
      <c r="H800" s="3"/>
    </row>
    <row r="801" spans="8:8" ht="14.25" customHeight="1" x14ac:dyDescent="0.2">
      <c r="H801" s="3"/>
    </row>
    <row r="802" spans="8:8" ht="14.25" customHeight="1" x14ac:dyDescent="0.2">
      <c r="H802" s="3"/>
    </row>
    <row r="803" spans="8:8" ht="14.25" customHeight="1" x14ac:dyDescent="0.2">
      <c r="H803" s="3"/>
    </row>
    <row r="804" spans="8:8" ht="14.25" customHeight="1" x14ac:dyDescent="0.2">
      <c r="H804" s="3"/>
    </row>
    <row r="805" spans="8:8" ht="14.25" customHeight="1" x14ac:dyDescent="0.2">
      <c r="H805" s="3"/>
    </row>
    <row r="806" spans="8:8" ht="14.25" customHeight="1" x14ac:dyDescent="0.2">
      <c r="H806" s="3"/>
    </row>
    <row r="807" spans="8:8" ht="14.25" customHeight="1" x14ac:dyDescent="0.2">
      <c r="H807" s="3"/>
    </row>
    <row r="808" spans="8:8" ht="14.25" customHeight="1" x14ac:dyDescent="0.2">
      <c r="H808" s="3"/>
    </row>
    <row r="809" spans="8:8" ht="14.25" customHeight="1" x14ac:dyDescent="0.2">
      <c r="H809" s="3"/>
    </row>
    <row r="810" spans="8:8" ht="14.25" customHeight="1" x14ac:dyDescent="0.2">
      <c r="H810" s="3"/>
    </row>
    <row r="811" spans="8:8" ht="14.25" customHeight="1" x14ac:dyDescent="0.2">
      <c r="H811" s="3"/>
    </row>
    <row r="812" spans="8:8" ht="14.25" customHeight="1" x14ac:dyDescent="0.2">
      <c r="H812" s="3"/>
    </row>
    <row r="813" spans="8:8" ht="14.25" customHeight="1" x14ac:dyDescent="0.2">
      <c r="H813" s="3"/>
    </row>
    <row r="814" spans="8:8" ht="14.25" customHeight="1" x14ac:dyDescent="0.2">
      <c r="H814" s="3"/>
    </row>
    <row r="815" spans="8:8" ht="14.25" customHeight="1" x14ac:dyDescent="0.2">
      <c r="H815" s="3"/>
    </row>
    <row r="816" spans="8:8" ht="14.25" customHeight="1" x14ac:dyDescent="0.2">
      <c r="H816" s="3"/>
    </row>
    <row r="817" spans="8:8" ht="14.25" customHeight="1" x14ac:dyDescent="0.2">
      <c r="H817" s="3"/>
    </row>
    <row r="818" spans="8:8" ht="14.25" customHeight="1" x14ac:dyDescent="0.2">
      <c r="H818" s="3"/>
    </row>
    <row r="819" spans="8:8" ht="14.25" customHeight="1" x14ac:dyDescent="0.2">
      <c r="H819" s="3"/>
    </row>
    <row r="820" spans="8:8" ht="14.25" customHeight="1" x14ac:dyDescent="0.2">
      <c r="H820" s="3"/>
    </row>
    <row r="821" spans="8:8" ht="14.25" customHeight="1" x14ac:dyDescent="0.2">
      <c r="H821" s="3"/>
    </row>
    <row r="822" spans="8:8" ht="14.25" customHeight="1" x14ac:dyDescent="0.2">
      <c r="H822" s="3"/>
    </row>
    <row r="823" spans="8:8" ht="14.25" customHeight="1" x14ac:dyDescent="0.2">
      <c r="H823" s="3"/>
    </row>
    <row r="824" spans="8:8" ht="14.25" customHeight="1" x14ac:dyDescent="0.2">
      <c r="H824" s="3"/>
    </row>
    <row r="825" spans="8:8" ht="14.25" customHeight="1" x14ac:dyDescent="0.2">
      <c r="H825" s="3"/>
    </row>
    <row r="826" spans="8:8" ht="14.25" customHeight="1" x14ac:dyDescent="0.2">
      <c r="H826" s="3"/>
    </row>
    <row r="827" spans="8:8" ht="14.25" customHeight="1" x14ac:dyDescent="0.2">
      <c r="H827" s="3"/>
    </row>
    <row r="828" spans="8:8" ht="14.25" customHeight="1" x14ac:dyDescent="0.2">
      <c r="H828" s="3"/>
    </row>
    <row r="829" spans="8:8" ht="14.25" customHeight="1" x14ac:dyDescent="0.2">
      <c r="H829" s="3"/>
    </row>
    <row r="830" spans="8:8" ht="14.25" customHeight="1" x14ac:dyDescent="0.2">
      <c r="H830" s="3"/>
    </row>
    <row r="831" spans="8:8" ht="14.25" customHeight="1" x14ac:dyDescent="0.2">
      <c r="H831" s="3"/>
    </row>
    <row r="832" spans="8:8" ht="14.25" customHeight="1" x14ac:dyDescent="0.2">
      <c r="H832" s="3"/>
    </row>
    <row r="833" spans="8:8" ht="14.25" customHeight="1" x14ac:dyDescent="0.2">
      <c r="H833" s="3"/>
    </row>
    <row r="834" spans="8:8" ht="14.25" customHeight="1" x14ac:dyDescent="0.2">
      <c r="H834" s="3"/>
    </row>
    <row r="835" spans="8:8" ht="14.25" customHeight="1" x14ac:dyDescent="0.2">
      <c r="H835" s="3"/>
    </row>
    <row r="836" spans="8:8" ht="14.25" customHeight="1" x14ac:dyDescent="0.2">
      <c r="H836" s="3"/>
    </row>
    <row r="837" spans="8:8" ht="14.25" customHeight="1" x14ac:dyDescent="0.2">
      <c r="H837" s="3"/>
    </row>
    <row r="838" spans="8:8" ht="14.25" customHeight="1" x14ac:dyDescent="0.2">
      <c r="H838" s="3"/>
    </row>
    <row r="839" spans="8:8" ht="14.25" customHeight="1" x14ac:dyDescent="0.2">
      <c r="H839" s="3"/>
    </row>
    <row r="840" spans="8:8" ht="14.25" customHeight="1" x14ac:dyDescent="0.2">
      <c r="H840" s="3"/>
    </row>
    <row r="841" spans="8:8" ht="14.25" customHeight="1" x14ac:dyDescent="0.2">
      <c r="H841" s="3"/>
    </row>
    <row r="842" spans="8:8" ht="14.25" customHeight="1" x14ac:dyDescent="0.2">
      <c r="H842" s="3"/>
    </row>
    <row r="843" spans="8:8" ht="14.25" customHeight="1" x14ac:dyDescent="0.2">
      <c r="H843" s="3"/>
    </row>
    <row r="844" spans="8:8" ht="14.25" customHeight="1" x14ac:dyDescent="0.2">
      <c r="H844" s="3"/>
    </row>
    <row r="845" spans="8:8" ht="14.25" customHeight="1" x14ac:dyDescent="0.2">
      <c r="H845" s="3"/>
    </row>
    <row r="846" spans="8:8" ht="14.25" customHeight="1" x14ac:dyDescent="0.2">
      <c r="H846" s="3"/>
    </row>
    <row r="847" spans="8:8" ht="14.25" customHeight="1" x14ac:dyDescent="0.2">
      <c r="H847" s="3"/>
    </row>
    <row r="848" spans="8:8" ht="14.25" customHeight="1" x14ac:dyDescent="0.2">
      <c r="H848" s="3"/>
    </row>
    <row r="849" spans="8:8" ht="14.25" customHeight="1" x14ac:dyDescent="0.2">
      <c r="H849" s="3"/>
    </row>
    <row r="850" spans="8:8" ht="14.25" customHeight="1" x14ac:dyDescent="0.2">
      <c r="H850" s="3"/>
    </row>
    <row r="851" spans="8:8" ht="14.25" customHeight="1" x14ac:dyDescent="0.2">
      <c r="H851" s="3"/>
    </row>
    <row r="852" spans="8:8" ht="14.25" customHeight="1" x14ac:dyDescent="0.2">
      <c r="H852" s="3"/>
    </row>
    <row r="853" spans="8:8" ht="14.25" customHeight="1" x14ac:dyDescent="0.2">
      <c r="H853" s="3"/>
    </row>
    <row r="854" spans="8:8" ht="14.25" customHeight="1" x14ac:dyDescent="0.2">
      <c r="H854" s="3"/>
    </row>
    <row r="855" spans="8:8" ht="14.25" customHeight="1" x14ac:dyDescent="0.2">
      <c r="H855" s="3"/>
    </row>
    <row r="856" spans="8:8" ht="14.25" customHeight="1" x14ac:dyDescent="0.2">
      <c r="H856" s="3"/>
    </row>
    <row r="857" spans="8:8" ht="14.25" customHeight="1" x14ac:dyDescent="0.2">
      <c r="H857" s="3"/>
    </row>
    <row r="858" spans="8:8" ht="14.25" customHeight="1" x14ac:dyDescent="0.2">
      <c r="H858" s="3"/>
    </row>
    <row r="859" spans="8:8" ht="14.25" customHeight="1" x14ac:dyDescent="0.2">
      <c r="H859" s="3"/>
    </row>
    <row r="860" spans="8:8" ht="14.25" customHeight="1" x14ac:dyDescent="0.2">
      <c r="H860" s="3"/>
    </row>
    <row r="861" spans="8:8" ht="14.25" customHeight="1" x14ac:dyDescent="0.2">
      <c r="H861" s="3"/>
    </row>
    <row r="862" spans="8:8" ht="14.25" customHeight="1" x14ac:dyDescent="0.2">
      <c r="H862" s="3"/>
    </row>
    <row r="863" spans="8:8" ht="14.25" customHeight="1" x14ac:dyDescent="0.2">
      <c r="H863" s="3"/>
    </row>
    <row r="864" spans="8:8" ht="14.25" customHeight="1" x14ac:dyDescent="0.2">
      <c r="H864" s="3"/>
    </row>
    <row r="865" spans="8:8" ht="14.25" customHeight="1" x14ac:dyDescent="0.2">
      <c r="H865" s="3"/>
    </row>
    <row r="866" spans="8:8" ht="14.25" customHeight="1" x14ac:dyDescent="0.2">
      <c r="H866" s="3"/>
    </row>
    <row r="867" spans="8:8" ht="14.25" customHeight="1" x14ac:dyDescent="0.2">
      <c r="H867" s="3"/>
    </row>
    <row r="868" spans="8:8" ht="14.25" customHeight="1" x14ac:dyDescent="0.2">
      <c r="H868" s="3"/>
    </row>
    <row r="869" spans="8:8" ht="14.25" customHeight="1" x14ac:dyDescent="0.2">
      <c r="H869" s="3"/>
    </row>
    <row r="870" spans="8:8" ht="14.25" customHeight="1" x14ac:dyDescent="0.2">
      <c r="H870" s="3"/>
    </row>
    <row r="871" spans="8:8" ht="14.25" customHeight="1" x14ac:dyDescent="0.2">
      <c r="H871" s="3"/>
    </row>
    <row r="872" spans="8:8" ht="14.25" customHeight="1" x14ac:dyDescent="0.2">
      <c r="H872" s="3"/>
    </row>
    <row r="873" spans="8:8" ht="14.25" customHeight="1" x14ac:dyDescent="0.2">
      <c r="H873" s="3"/>
    </row>
    <row r="874" spans="8:8" ht="14.25" customHeight="1" x14ac:dyDescent="0.2">
      <c r="H874" s="3"/>
    </row>
    <row r="875" spans="8:8" ht="14.25" customHeight="1" x14ac:dyDescent="0.2">
      <c r="H875" s="3"/>
    </row>
    <row r="876" spans="8:8" ht="14.25" customHeight="1" x14ac:dyDescent="0.2">
      <c r="H876" s="3"/>
    </row>
    <row r="877" spans="8:8" ht="14.25" customHeight="1" x14ac:dyDescent="0.2">
      <c r="H877" s="3"/>
    </row>
    <row r="878" spans="8:8" ht="14.25" customHeight="1" x14ac:dyDescent="0.2">
      <c r="H878" s="3"/>
    </row>
    <row r="879" spans="8:8" ht="14.25" customHeight="1" x14ac:dyDescent="0.2">
      <c r="H879" s="3"/>
    </row>
    <row r="880" spans="8:8" ht="14.25" customHeight="1" x14ac:dyDescent="0.2">
      <c r="H880" s="3"/>
    </row>
    <row r="881" spans="8:8" ht="14.25" customHeight="1" x14ac:dyDescent="0.2">
      <c r="H881" s="3"/>
    </row>
    <row r="882" spans="8:8" ht="14.25" customHeight="1" x14ac:dyDescent="0.2">
      <c r="H882" s="3"/>
    </row>
    <row r="883" spans="8:8" ht="14.25" customHeight="1" x14ac:dyDescent="0.2">
      <c r="H883" s="3"/>
    </row>
    <row r="884" spans="8:8" ht="14.25" customHeight="1" x14ac:dyDescent="0.2">
      <c r="H884" s="3"/>
    </row>
    <row r="885" spans="8:8" ht="14.25" customHeight="1" x14ac:dyDescent="0.2">
      <c r="H885" s="3"/>
    </row>
    <row r="886" spans="8:8" ht="14.25" customHeight="1" x14ac:dyDescent="0.2">
      <c r="H886" s="3"/>
    </row>
    <row r="887" spans="8:8" ht="14.25" customHeight="1" x14ac:dyDescent="0.2">
      <c r="H887" s="3"/>
    </row>
    <row r="888" spans="8:8" ht="14.25" customHeight="1" x14ac:dyDescent="0.2">
      <c r="H888" s="3"/>
    </row>
    <row r="889" spans="8:8" ht="14.25" customHeight="1" x14ac:dyDescent="0.2">
      <c r="H889" s="3"/>
    </row>
    <row r="890" spans="8:8" ht="14.25" customHeight="1" x14ac:dyDescent="0.2">
      <c r="H890" s="3"/>
    </row>
    <row r="891" spans="8:8" ht="14.25" customHeight="1" x14ac:dyDescent="0.2">
      <c r="H891" s="3"/>
    </row>
    <row r="892" spans="8:8" ht="14.25" customHeight="1" x14ac:dyDescent="0.2">
      <c r="H892" s="3"/>
    </row>
    <row r="893" spans="8:8" ht="14.25" customHeight="1" x14ac:dyDescent="0.2">
      <c r="H893" s="3"/>
    </row>
    <row r="894" spans="8:8" ht="14.25" customHeight="1" x14ac:dyDescent="0.2">
      <c r="H894" s="3"/>
    </row>
    <row r="895" spans="8:8" ht="14.25" customHeight="1" x14ac:dyDescent="0.2">
      <c r="H895" s="3"/>
    </row>
    <row r="896" spans="8:8" ht="14.25" customHeight="1" x14ac:dyDescent="0.2">
      <c r="H896" s="3"/>
    </row>
    <row r="897" spans="8:8" ht="14.25" customHeight="1" x14ac:dyDescent="0.2">
      <c r="H897" s="3"/>
    </row>
    <row r="898" spans="8:8" ht="14.25" customHeight="1" x14ac:dyDescent="0.2">
      <c r="H898" s="3"/>
    </row>
    <row r="899" spans="8:8" ht="14.25" customHeight="1" x14ac:dyDescent="0.2">
      <c r="H899" s="3"/>
    </row>
    <row r="900" spans="8:8" ht="14.25" customHeight="1" x14ac:dyDescent="0.2">
      <c r="H900" s="3"/>
    </row>
    <row r="901" spans="8:8" ht="14.25" customHeight="1" x14ac:dyDescent="0.2">
      <c r="H901" s="3"/>
    </row>
    <row r="902" spans="8:8" ht="14.25" customHeight="1" x14ac:dyDescent="0.2">
      <c r="H902" s="3"/>
    </row>
    <row r="903" spans="8:8" ht="14.25" customHeight="1" x14ac:dyDescent="0.2">
      <c r="H903" s="3"/>
    </row>
    <row r="904" spans="8:8" ht="14.25" customHeight="1" x14ac:dyDescent="0.2">
      <c r="H904" s="3"/>
    </row>
    <row r="905" spans="8:8" ht="14.25" customHeight="1" x14ac:dyDescent="0.2">
      <c r="H905" s="3"/>
    </row>
    <row r="906" spans="8:8" ht="14.25" customHeight="1" x14ac:dyDescent="0.2">
      <c r="H906" s="3"/>
    </row>
    <row r="907" spans="8:8" ht="14.25" customHeight="1" x14ac:dyDescent="0.2">
      <c r="H907" s="3"/>
    </row>
    <row r="908" spans="8:8" ht="14.25" customHeight="1" x14ac:dyDescent="0.2">
      <c r="H908" s="3"/>
    </row>
    <row r="909" spans="8:8" ht="14.25" customHeight="1" x14ac:dyDescent="0.2">
      <c r="H909" s="3"/>
    </row>
    <row r="910" spans="8:8" ht="14.25" customHeight="1" x14ac:dyDescent="0.2">
      <c r="H910" s="3"/>
    </row>
    <row r="911" spans="8:8" ht="14.25" customHeight="1" x14ac:dyDescent="0.2">
      <c r="H911" s="3"/>
    </row>
    <row r="912" spans="8:8" ht="14.25" customHeight="1" x14ac:dyDescent="0.2">
      <c r="H912" s="3"/>
    </row>
    <row r="913" spans="8:8" ht="14.25" customHeight="1" x14ac:dyDescent="0.2">
      <c r="H913" s="3"/>
    </row>
    <row r="914" spans="8:8" ht="14.25" customHeight="1" x14ac:dyDescent="0.2">
      <c r="H914" s="3"/>
    </row>
    <row r="915" spans="8:8" ht="14.25" customHeight="1" x14ac:dyDescent="0.2">
      <c r="H915" s="3"/>
    </row>
    <row r="916" spans="8:8" ht="14.25" customHeight="1" x14ac:dyDescent="0.2">
      <c r="H916" s="3"/>
    </row>
    <row r="917" spans="8:8" ht="14.25" customHeight="1" x14ac:dyDescent="0.2">
      <c r="H917" s="3"/>
    </row>
    <row r="918" spans="8:8" ht="14.25" customHeight="1" x14ac:dyDescent="0.2">
      <c r="H918" s="3"/>
    </row>
    <row r="919" spans="8:8" ht="14.25" customHeight="1" x14ac:dyDescent="0.2">
      <c r="H919" s="3"/>
    </row>
    <row r="920" spans="8:8" ht="14.25" customHeight="1" x14ac:dyDescent="0.2">
      <c r="H920" s="3"/>
    </row>
    <row r="921" spans="8:8" ht="14.25" customHeight="1" x14ac:dyDescent="0.2">
      <c r="H921" s="3"/>
    </row>
    <row r="922" spans="8:8" ht="14.25" customHeight="1" x14ac:dyDescent="0.2">
      <c r="H922" s="3"/>
    </row>
    <row r="923" spans="8:8" ht="14.25" customHeight="1" x14ac:dyDescent="0.2">
      <c r="H923" s="3"/>
    </row>
    <row r="924" spans="8:8" ht="14.25" customHeight="1" x14ac:dyDescent="0.2">
      <c r="H924" s="3"/>
    </row>
    <row r="925" spans="8:8" ht="14.25" customHeight="1" x14ac:dyDescent="0.2">
      <c r="H925" s="3"/>
    </row>
    <row r="926" spans="8:8" ht="14.25" customHeight="1" x14ac:dyDescent="0.2">
      <c r="H926" s="3"/>
    </row>
    <row r="927" spans="8:8" ht="14.25" customHeight="1" x14ac:dyDescent="0.2">
      <c r="H927" s="3"/>
    </row>
    <row r="928" spans="8:8" ht="14.25" customHeight="1" x14ac:dyDescent="0.2">
      <c r="H928" s="3"/>
    </row>
    <row r="929" spans="8:8" ht="14.25" customHeight="1" x14ac:dyDescent="0.2">
      <c r="H929" s="3"/>
    </row>
    <row r="930" spans="8:8" ht="14.25" customHeight="1" x14ac:dyDescent="0.2">
      <c r="H930" s="3"/>
    </row>
    <row r="931" spans="8:8" ht="14.25" customHeight="1" x14ac:dyDescent="0.2">
      <c r="H931" s="3"/>
    </row>
    <row r="932" spans="8:8" ht="14.25" customHeight="1" x14ac:dyDescent="0.2">
      <c r="H932" s="3"/>
    </row>
    <row r="933" spans="8:8" ht="14.25" customHeight="1" x14ac:dyDescent="0.2">
      <c r="H933" s="3"/>
    </row>
    <row r="934" spans="8:8" ht="14.25" customHeight="1" x14ac:dyDescent="0.2">
      <c r="H934" s="3"/>
    </row>
    <row r="935" spans="8:8" ht="14.25" customHeight="1" x14ac:dyDescent="0.2">
      <c r="H935" s="3"/>
    </row>
    <row r="936" spans="8:8" ht="14.25" customHeight="1" x14ac:dyDescent="0.2">
      <c r="H936" s="3"/>
    </row>
    <row r="937" spans="8:8" ht="14.25" customHeight="1" x14ac:dyDescent="0.2">
      <c r="H937" s="3"/>
    </row>
    <row r="938" spans="8:8" ht="14.25" customHeight="1" x14ac:dyDescent="0.2">
      <c r="H938" s="3"/>
    </row>
    <row r="939" spans="8:8" ht="14.25" customHeight="1" x14ac:dyDescent="0.2">
      <c r="H939" s="3"/>
    </row>
    <row r="940" spans="8:8" ht="14.25" customHeight="1" x14ac:dyDescent="0.2">
      <c r="H940" s="3"/>
    </row>
    <row r="941" spans="8:8" ht="14.25" customHeight="1" x14ac:dyDescent="0.2">
      <c r="H941" s="3"/>
    </row>
    <row r="942" spans="8:8" ht="14.25" customHeight="1" x14ac:dyDescent="0.2">
      <c r="H942" s="3"/>
    </row>
    <row r="943" spans="8:8" ht="14.25" customHeight="1" x14ac:dyDescent="0.2">
      <c r="H943" s="3"/>
    </row>
    <row r="944" spans="8:8" ht="14.25" customHeight="1" x14ac:dyDescent="0.2">
      <c r="H944" s="3"/>
    </row>
    <row r="945" spans="8:8" ht="14.25" customHeight="1" x14ac:dyDescent="0.2">
      <c r="H945" s="3"/>
    </row>
    <row r="946" spans="8:8" ht="14.25" customHeight="1" x14ac:dyDescent="0.2">
      <c r="H946" s="3"/>
    </row>
    <row r="947" spans="8:8" ht="14.25" customHeight="1" x14ac:dyDescent="0.2">
      <c r="H947" s="3"/>
    </row>
    <row r="948" spans="8:8" ht="14.25" customHeight="1" x14ac:dyDescent="0.2">
      <c r="H948" s="3"/>
    </row>
    <row r="949" spans="8:8" ht="14.25" customHeight="1" x14ac:dyDescent="0.2">
      <c r="H949" s="3"/>
    </row>
    <row r="950" spans="8:8" ht="14.25" customHeight="1" x14ac:dyDescent="0.2">
      <c r="H950" s="3"/>
    </row>
    <row r="951" spans="8:8" ht="14.25" customHeight="1" x14ac:dyDescent="0.2">
      <c r="H951" s="3"/>
    </row>
    <row r="952" spans="8:8" ht="14.25" customHeight="1" x14ac:dyDescent="0.2">
      <c r="H952" s="3"/>
    </row>
    <row r="953" spans="8:8" ht="14.25" customHeight="1" x14ac:dyDescent="0.2">
      <c r="H953" s="3"/>
    </row>
    <row r="954" spans="8:8" ht="14.25" customHeight="1" x14ac:dyDescent="0.2">
      <c r="H954" s="3"/>
    </row>
    <row r="955" spans="8:8" ht="14.25" customHeight="1" x14ac:dyDescent="0.2">
      <c r="H955" s="3"/>
    </row>
    <row r="956" spans="8:8" ht="14.25" customHeight="1" x14ac:dyDescent="0.2">
      <c r="H956" s="3"/>
    </row>
    <row r="957" spans="8:8" ht="14.25" customHeight="1" x14ac:dyDescent="0.2">
      <c r="H957" s="3"/>
    </row>
    <row r="958" spans="8:8" ht="14.25" customHeight="1" x14ac:dyDescent="0.2">
      <c r="H958" s="3"/>
    </row>
    <row r="959" spans="8:8" ht="14.25" customHeight="1" x14ac:dyDescent="0.2">
      <c r="H959" s="3"/>
    </row>
    <row r="960" spans="8:8" ht="14.25" customHeight="1" x14ac:dyDescent="0.2">
      <c r="H960" s="3"/>
    </row>
    <row r="961" spans="8:8" ht="14.25" customHeight="1" x14ac:dyDescent="0.2">
      <c r="H961" s="3"/>
    </row>
    <row r="962" spans="8:8" ht="14.25" customHeight="1" x14ac:dyDescent="0.2">
      <c r="H962" s="3"/>
    </row>
    <row r="963" spans="8:8" ht="14.25" customHeight="1" x14ac:dyDescent="0.2">
      <c r="H963" s="3"/>
    </row>
    <row r="964" spans="8:8" ht="14.25" customHeight="1" x14ac:dyDescent="0.2">
      <c r="H964" s="3"/>
    </row>
    <row r="965" spans="8:8" ht="14.25" customHeight="1" x14ac:dyDescent="0.2">
      <c r="H965" s="3"/>
    </row>
    <row r="966" spans="8:8" ht="14.25" customHeight="1" x14ac:dyDescent="0.2">
      <c r="H966" s="3"/>
    </row>
    <row r="967" spans="8:8" ht="14.25" customHeight="1" x14ac:dyDescent="0.2">
      <c r="H967" s="3"/>
    </row>
    <row r="968" spans="8:8" ht="14.25" customHeight="1" x14ac:dyDescent="0.2">
      <c r="H968" s="3"/>
    </row>
    <row r="969" spans="8:8" ht="14.25" customHeight="1" x14ac:dyDescent="0.2">
      <c r="H969" s="3"/>
    </row>
    <row r="970" spans="8:8" ht="14.25" customHeight="1" x14ac:dyDescent="0.2">
      <c r="H970" s="3"/>
    </row>
    <row r="971" spans="8:8" ht="14.25" customHeight="1" x14ac:dyDescent="0.2">
      <c r="H971" s="3"/>
    </row>
    <row r="972" spans="8:8" ht="14.25" customHeight="1" x14ac:dyDescent="0.2">
      <c r="H972" s="3"/>
    </row>
    <row r="973" spans="8:8" ht="14.25" customHeight="1" x14ac:dyDescent="0.2">
      <c r="H973" s="3"/>
    </row>
    <row r="974" spans="8:8" ht="14.25" customHeight="1" x14ac:dyDescent="0.2">
      <c r="H974" s="3"/>
    </row>
    <row r="975" spans="8:8" ht="14.25" customHeight="1" x14ac:dyDescent="0.2">
      <c r="H975" s="3"/>
    </row>
    <row r="976" spans="8:8" ht="14.25" customHeight="1" x14ac:dyDescent="0.2">
      <c r="H976" s="3"/>
    </row>
    <row r="977" spans="8:8" ht="14.25" customHeight="1" x14ac:dyDescent="0.2">
      <c r="H977" s="3"/>
    </row>
    <row r="978" spans="8:8" ht="14.25" customHeight="1" x14ac:dyDescent="0.2">
      <c r="H978" s="3"/>
    </row>
    <row r="979" spans="8:8" ht="14.25" customHeight="1" x14ac:dyDescent="0.2">
      <c r="H979" s="3"/>
    </row>
    <row r="980" spans="8:8" ht="14.25" customHeight="1" x14ac:dyDescent="0.2">
      <c r="H980" s="3"/>
    </row>
    <row r="981" spans="8:8" ht="14.25" customHeight="1" x14ac:dyDescent="0.2">
      <c r="H981" s="3"/>
    </row>
    <row r="982" spans="8:8" ht="14.25" customHeight="1" x14ac:dyDescent="0.2">
      <c r="H982" s="3"/>
    </row>
    <row r="983" spans="8:8" ht="14.25" customHeight="1" x14ac:dyDescent="0.2">
      <c r="H983" s="3"/>
    </row>
    <row r="984" spans="8:8" ht="14.25" customHeight="1" x14ac:dyDescent="0.2">
      <c r="H984" s="3"/>
    </row>
    <row r="985" spans="8:8" ht="14.25" customHeight="1" x14ac:dyDescent="0.2">
      <c r="H985" s="3"/>
    </row>
    <row r="986" spans="8:8" ht="14.25" customHeight="1" x14ac:dyDescent="0.2">
      <c r="H986" s="3"/>
    </row>
    <row r="987" spans="8:8" ht="14.25" customHeight="1" x14ac:dyDescent="0.2">
      <c r="H987" s="3"/>
    </row>
    <row r="988" spans="8:8" ht="14.25" customHeight="1" x14ac:dyDescent="0.2">
      <c r="H988" s="3"/>
    </row>
    <row r="989" spans="8:8" ht="14.25" customHeight="1" x14ac:dyDescent="0.2">
      <c r="H989" s="3"/>
    </row>
    <row r="990" spans="8:8" ht="14.25" customHeight="1" x14ac:dyDescent="0.2">
      <c r="H990" s="3"/>
    </row>
    <row r="991" spans="8:8" ht="14.25" customHeight="1" x14ac:dyDescent="0.2">
      <c r="H991" s="3"/>
    </row>
    <row r="992" spans="8:8" ht="14.25" customHeight="1" x14ac:dyDescent="0.2">
      <c r="H992" s="3"/>
    </row>
    <row r="993" spans="8:8" ht="14.25" customHeight="1" x14ac:dyDescent="0.2">
      <c r="H993" s="3"/>
    </row>
    <row r="994" spans="8:8" ht="14.25" customHeight="1" x14ac:dyDescent="0.2">
      <c r="H994" s="3"/>
    </row>
    <row r="995" spans="8:8" ht="14.25" customHeight="1" x14ac:dyDescent="0.2">
      <c r="H995" s="3"/>
    </row>
    <row r="996" spans="8:8" ht="14.25" customHeight="1" x14ac:dyDescent="0.2">
      <c r="H996" s="3"/>
    </row>
    <row r="997" spans="8:8" ht="14.25" customHeight="1" x14ac:dyDescent="0.2">
      <c r="H997" s="3"/>
    </row>
    <row r="998" spans="8:8" ht="14.25" customHeight="1" x14ac:dyDescent="0.2">
      <c r="H998" s="3"/>
    </row>
    <row r="999" spans="8:8" ht="14.25" customHeight="1" x14ac:dyDescent="0.2">
      <c r="H999" s="3"/>
    </row>
    <row r="1000" spans="8:8" ht="14.25" customHeight="1" x14ac:dyDescent="0.2">
      <c r="H1000" s="3"/>
    </row>
  </sheetData>
  <mergeCells count="3">
    <mergeCell ref="B48:B50"/>
    <mergeCell ref="B51:B53"/>
    <mergeCell ref="B54:C5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zoomScale="150" zoomScaleNormal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0" sqref="D30"/>
    </sheetView>
  </sheetViews>
  <sheetFormatPr baseColWidth="10" defaultColWidth="14.5" defaultRowHeight="15" customHeight="1" outlineLevelRow="2" outlineLevelCol="1" x14ac:dyDescent="0.2"/>
  <cols>
    <col min="1" max="1" width="4.5" customWidth="1"/>
    <col min="2" max="2" width="30.5" customWidth="1"/>
    <col min="3" max="3" width="11.5" customWidth="1"/>
    <col min="4" max="4" width="10.6640625" customWidth="1"/>
    <col min="5" max="5" width="13.5" customWidth="1"/>
    <col min="6" max="8" width="12.5" customWidth="1"/>
    <col min="9" max="9" width="12.5" customWidth="1" outlineLevel="1"/>
    <col min="10" max="26" width="10.6640625" customWidth="1"/>
  </cols>
  <sheetData>
    <row r="1" spans="1:10" ht="14.25" customHeight="1" x14ac:dyDescent="0.2">
      <c r="I1" s="3"/>
    </row>
    <row r="2" spans="1:10" ht="14.25" customHeight="1" x14ac:dyDescent="0.2">
      <c r="B2" s="51" t="s">
        <v>51</v>
      </c>
      <c r="C2" s="52" t="s">
        <v>37</v>
      </c>
      <c r="D2" s="53">
        <v>0</v>
      </c>
      <c r="E2" s="54">
        <v>1</v>
      </c>
      <c r="F2" s="54">
        <f t="shared" ref="F2:H2" si="0">E2+1</f>
        <v>2</v>
      </c>
      <c r="G2" s="54">
        <f t="shared" si="0"/>
        <v>3</v>
      </c>
      <c r="H2" s="54">
        <f t="shared" si="0"/>
        <v>4</v>
      </c>
      <c r="I2" s="160" t="s">
        <v>38</v>
      </c>
    </row>
    <row r="3" spans="1:10" ht="14.25" customHeight="1" x14ac:dyDescent="0.2">
      <c r="B3" s="1" t="s">
        <v>52</v>
      </c>
      <c r="C3" s="1">
        <v>12</v>
      </c>
      <c r="D3" s="57">
        <v>45657</v>
      </c>
      <c r="E3" s="58">
        <f t="shared" ref="E3:H3" si="1">EOMONTH(D3,$C3)</f>
        <v>46022</v>
      </c>
      <c r="F3" s="57">
        <f t="shared" si="1"/>
        <v>46387</v>
      </c>
      <c r="G3" s="57">
        <f t="shared" si="1"/>
        <v>46752</v>
      </c>
      <c r="H3" s="57">
        <f t="shared" si="1"/>
        <v>47118</v>
      </c>
      <c r="I3" s="161"/>
    </row>
    <row r="4" spans="1:10" ht="14.25" customHeight="1" x14ac:dyDescent="0.2">
      <c r="A4" s="59" t="s">
        <v>53</v>
      </c>
      <c r="B4" s="60" t="s">
        <v>54</v>
      </c>
      <c r="C4" s="109"/>
      <c r="D4" s="62"/>
      <c r="E4" s="62"/>
      <c r="F4" s="62"/>
      <c r="G4" s="62"/>
      <c r="H4" s="62"/>
      <c r="I4" s="63"/>
    </row>
    <row r="5" spans="1:10" ht="14.25" customHeight="1" outlineLevel="1" x14ac:dyDescent="0.2">
      <c r="B5" s="64" t="s">
        <v>55</v>
      </c>
      <c r="D5" s="46"/>
      <c r="E5" s="46">
        <v>50000</v>
      </c>
      <c r="F5" s="46">
        <v>62000</v>
      </c>
      <c r="G5" s="46">
        <v>85000</v>
      </c>
      <c r="H5" s="46">
        <v>100000</v>
      </c>
      <c r="I5" s="65">
        <f t="shared" ref="I5:I7" si="2">SUM(D5:H5)</f>
        <v>297000</v>
      </c>
      <c r="J5" s="46"/>
    </row>
    <row r="6" spans="1:10" ht="14.25" customHeight="1" outlineLevel="1" x14ac:dyDescent="0.2">
      <c r="B6" s="64" t="s">
        <v>101</v>
      </c>
      <c r="C6" s="2">
        <v>-0.5</v>
      </c>
      <c r="D6" s="46"/>
      <c r="E6" s="46">
        <f t="shared" ref="E6:H6" si="3">E$5*$C6</f>
        <v>-25000</v>
      </c>
      <c r="F6" s="46">
        <f t="shared" si="3"/>
        <v>-31000</v>
      </c>
      <c r="G6" s="46">
        <f t="shared" si="3"/>
        <v>-42500</v>
      </c>
      <c r="H6" s="46">
        <f t="shared" si="3"/>
        <v>-50000</v>
      </c>
      <c r="I6" s="65">
        <f t="shared" si="2"/>
        <v>-148500</v>
      </c>
      <c r="J6" s="46"/>
    </row>
    <row r="7" spans="1:10" ht="14.25" customHeight="1" x14ac:dyDescent="0.2">
      <c r="B7" s="110" t="s">
        <v>102</v>
      </c>
      <c r="C7" s="111"/>
      <c r="D7" s="112"/>
      <c r="E7" s="112">
        <f t="shared" ref="E7:H7" si="4">SUM(E5:E6)</f>
        <v>25000</v>
      </c>
      <c r="F7" s="112">
        <f t="shared" si="4"/>
        <v>31000</v>
      </c>
      <c r="G7" s="112">
        <f t="shared" si="4"/>
        <v>42500</v>
      </c>
      <c r="H7" s="112">
        <f t="shared" si="4"/>
        <v>50000</v>
      </c>
      <c r="I7" s="65">
        <f t="shared" si="2"/>
        <v>148500</v>
      </c>
      <c r="J7" s="46"/>
    </row>
    <row r="8" spans="1:10" ht="6" customHeight="1" x14ac:dyDescent="0.2">
      <c r="B8" s="91"/>
      <c r="C8" s="108"/>
      <c r="D8" s="92"/>
      <c r="E8" s="92"/>
      <c r="F8" s="92"/>
      <c r="G8" s="92"/>
      <c r="H8" s="92"/>
      <c r="I8" s="65"/>
      <c r="J8" s="46"/>
    </row>
    <row r="9" spans="1:10" ht="14.25" customHeight="1" outlineLevel="2" x14ac:dyDescent="0.2">
      <c r="B9" s="64" t="s">
        <v>103</v>
      </c>
      <c r="C9" s="2">
        <v>-0.02</v>
      </c>
      <c r="D9" s="46"/>
      <c r="E9" s="46">
        <f t="shared" ref="E9:H9" si="5">E$5*$C9</f>
        <v>-1000</v>
      </c>
      <c r="F9" s="46">
        <f t="shared" si="5"/>
        <v>-1240</v>
      </c>
      <c r="G9" s="46">
        <f t="shared" si="5"/>
        <v>-1700</v>
      </c>
      <c r="H9" s="46">
        <f t="shared" si="5"/>
        <v>-2000</v>
      </c>
      <c r="I9" s="65">
        <f t="shared" ref="I9:I11" si="6">SUM(D9:H9)</f>
        <v>-5940</v>
      </c>
      <c r="J9" s="46"/>
    </row>
    <row r="10" spans="1:10" ht="14.25" customHeight="1" outlineLevel="2" x14ac:dyDescent="0.2">
      <c r="B10" s="64" t="s">
        <v>104</v>
      </c>
      <c r="C10" s="2">
        <v>-0.1</v>
      </c>
      <c r="D10" s="46"/>
      <c r="E10" s="46">
        <f t="shared" ref="E10:H10" si="7">E$5*$C10</f>
        <v>-5000</v>
      </c>
      <c r="F10" s="46">
        <f t="shared" si="7"/>
        <v>-6200</v>
      </c>
      <c r="G10" s="46">
        <f t="shared" si="7"/>
        <v>-8500</v>
      </c>
      <c r="H10" s="46">
        <f t="shared" si="7"/>
        <v>-10000</v>
      </c>
      <c r="I10" s="65">
        <f t="shared" si="6"/>
        <v>-29700</v>
      </c>
      <c r="J10" s="46"/>
    </row>
    <row r="11" spans="1:10" ht="12.75" customHeight="1" outlineLevel="1" x14ac:dyDescent="0.2">
      <c r="B11" s="110" t="s">
        <v>101</v>
      </c>
      <c r="C11" s="113"/>
      <c r="D11" s="114"/>
      <c r="E11" s="112">
        <f t="shared" ref="E11:H11" si="8">SUM(E9:E10)</f>
        <v>-6000</v>
      </c>
      <c r="F11" s="112">
        <f t="shared" si="8"/>
        <v>-7440</v>
      </c>
      <c r="G11" s="112">
        <f t="shared" si="8"/>
        <v>-10200</v>
      </c>
      <c r="H11" s="112">
        <f t="shared" si="8"/>
        <v>-12000</v>
      </c>
      <c r="I11" s="65">
        <f t="shared" si="6"/>
        <v>-35640</v>
      </c>
      <c r="J11" s="46"/>
    </row>
    <row r="12" spans="1:10" ht="6" customHeight="1" outlineLevel="1" x14ac:dyDescent="0.2">
      <c r="B12" s="91"/>
      <c r="C12" s="108"/>
      <c r="D12" s="92"/>
      <c r="E12" s="92"/>
      <c r="F12" s="92"/>
      <c r="G12" s="92"/>
      <c r="H12" s="92"/>
      <c r="I12" s="65"/>
      <c r="J12" s="46"/>
    </row>
    <row r="13" spans="1:10" ht="14.25" customHeight="1" outlineLevel="2" x14ac:dyDescent="0.2">
      <c r="B13" s="64" t="s">
        <v>105</v>
      </c>
      <c r="C13" s="108"/>
      <c r="D13" s="92"/>
      <c r="E13" s="46">
        <f t="shared" ref="E13:F13" si="9">-12000</f>
        <v>-12000</v>
      </c>
      <c r="F13" s="46">
        <f t="shared" si="9"/>
        <v>-12000</v>
      </c>
      <c r="G13" s="46">
        <f t="shared" ref="G13:H13" si="10">-2000*12</f>
        <v>-24000</v>
      </c>
      <c r="H13" s="46">
        <f t="shared" si="10"/>
        <v>-24000</v>
      </c>
      <c r="I13" s="65">
        <f t="shared" ref="I13:I18" si="11">SUM(D13:H13)</f>
        <v>-72000</v>
      </c>
      <c r="J13" s="46"/>
    </row>
    <row r="14" spans="1:10" ht="14.25" customHeight="1" outlineLevel="2" x14ac:dyDescent="0.2">
      <c r="B14" s="64" t="s">
        <v>106</v>
      </c>
      <c r="C14" s="8">
        <v>-100</v>
      </c>
      <c r="D14" s="46"/>
      <c r="E14" s="46">
        <f t="shared" ref="E14:H14" si="12">$C14*$C$3</f>
        <v>-1200</v>
      </c>
      <c r="F14" s="46">
        <f t="shared" si="12"/>
        <v>-1200</v>
      </c>
      <c r="G14" s="46">
        <f t="shared" si="12"/>
        <v>-1200</v>
      </c>
      <c r="H14" s="46">
        <f t="shared" si="12"/>
        <v>-1200</v>
      </c>
      <c r="I14" s="65">
        <f t="shared" si="11"/>
        <v>-4800</v>
      </c>
      <c r="J14" s="46"/>
    </row>
    <row r="15" spans="1:10" ht="14.25" customHeight="1" outlineLevel="2" x14ac:dyDescent="0.2">
      <c r="B15" s="64" t="s">
        <v>107</v>
      </c>
      <c r="C15" s="8">
        <v>-50</v>
      </c>
      <c r="D15" s="46"/>
      <c r="E15" s="46">
        <f t="shared" ref="E15:H15" si="13">$C15*$C$3</f>
        <v>-600</v>
      </c>
      <c r="F15" s="46">
        <f t="shared" si="13"/>
        <v>-600</v>
      </c>
      <c r="G15" s="46">
        <f t="shared" si="13"/>
        <v>-600</v>
      </c>
      <c r="H15" s="46">
        <f t="shared" si="13"/>
        <v>-600</v>
      </c>
      <c r="I15" s="65">
        <f t="shared" si="11"/>
        <v>-2400</v>
      </c>
      <c r="J15" s="46"/>
    </row>
    <row r="16" spans="1:10" ht="14.25" customHeight="1" outlineLevel="2" x14ac:dyDescent="0.2">
      <c r="B16" s="64" t="s">
        <v>108</v>
      </c>
      <c r="C16" s="8">
        <v>-60</v>
      </c>
      <c r="D16" s="46"/>
      <c r="E16" s="46">
        <f t="shared" ref="E16:H16" si="14">$C16*$C$3</f>
        <v>-720</v>
      </c>
      <c r="F16" s="46">
        <f t="shared" si="14"/>
        <v>-720</v>
      </c>
      <c r="G16" s="46">
        <f t="shared" si="14"/>
        <v>-720</v>
      </c>
      <c r="H16" s="46">
        <f t="shared" si="14"/>
        <v>-720</v>
      </c>
      <c r="I16" s="65">
        <f t="shared" si="11"/>
        <v>-2880</v>
      </c>
      <c r="J16" s="46"/>
    </row>
    <row r="17" spans="1:11" ht="14.25" customHeight="1" outlineLevel="2" x14ac:dyDescent="0.2">
      <c r="B17" s="64" t="s">
        <v>109</v>
      </c>
      <c r="C17" s="8">
        <v>-250</v>
      </c>
      <c r="D17" s="46"/>
      <c r="E17" s="46">
        <f t="shared" ref="E17:H17" si="15">$C17</f>
        <v>-250</v>
      </c>
      <c r="F17" s="46">
        <f t="shared" si="15"/>
        <v>-250</v>
      </c>
      <c r="G17" s="46">
        <f t="shared" si="15"/>
        <v>-250</v>
      </c>
      <c r="H17" s="46">
        <f t="shared" si="15"/>
        <v>-250</v>
      </c>
      <c r="I17" s="65">
        <f t="shared" si="11"/>
        <v>-1000</v>
      </c>
      <c r="J17" s="46"/>
    </row>
    <row r="18" spans="1:11" ht="14.25" customHeight="1" outlineLevel="1" x14ac:dyDescent="0.2">
      <c r="B18" s="110" t="s">
        <v>110</v>
      </c>
      <c r="C18" s="113"/>
      <c r="D18" s="114"/>
      <c r="E18" s="112">
        <f t="shared" ref="E18:H18" si="16">SUM(E13:E17)</f>
        <v>-14770</v>
      </c>
      <c r="F18" s="112">
        <f t="shared" si="16"/>
        <v>-14770</v>
      </c>
      <c r="G18" s="112">
        <f t="shared" si="16"/>
        <v>-26770</v>
      </c>
      <c r="H18" s="112">
        <f t="shared" si="16"/>
        <v>-26770</v>
      </c>
      <c r="I18" s="65">
        <f t="shared" si="11"/>
        <v>-83080</v>
      </c>
      <c r="J18" s="46"/>
    </row>
    <row r="19" spans="1:11" ht="4.5" customHeight="1" outlineLevel="1" x14ac:dyDescent="0.2">
      <c r="B19" s="64"/>
      <c r="C19" s="7"/>
      <c r="D19" s="46"/>
      <c r="E19" s="46"/>
      <c r="F19" s="46"/>
      <c r="G19" s="46"/>
      <c r="H19" s="46"/>
      <c r="I19" s="65"/>
      <c r="J19" s="46"/>
    </row>
    <row r="20" spans="1:11" ht="14.25" customHeight="1" outlineLevel="1" x14ac:dyDescent="0.2">
      <c r="B20" s="64" t="s">
        <v>57</v>
      </c>
      <c r="D20" s="46"/>
      <c r="E20" s="46">
        <f t="shared" ref="E20:H20" si="17">$D$30/4</f>
        <v>-4500</v>
      </c>
      <c r="F20" s="46">
        <f t="shared" si="17"/>
        <v>-4500</v>
      </c>
      <c r="G20" s="46">
        <f t="shared" si="17"/>
        <v>-4500</v>
      </c>
      <c r="H20" s="46">
        <f t="shared" si="17"/>
        <v>-4500</v>
      </c>
      <c r="I20" s="65">
        <f t="shared" ref="I20:I24" si="18">SUM(D20:H20)</f>
        <v>-18000</v>
      </c>
      <c r="J20" s="46"/>
      <c r="K20" s="7"/>
    </row>
    <row r="21" spans="1:11" ht="14.25" customHeight="1" outlineLevel="1" x14ac:dyDescent="0.2">
      <c r="B21" s="66" t="s">
        <v>58</v>
      </c>
      <c r="C21" s="115"/>
      <c r="D21" s="68"/>
      <c r="E21" s="69">
        <f t="shared" ref="E21:H21" si="19">SUM(E7,E11,E18,E20)</f>
        <v>-270</v>
      </c>
      <c r="F21" s="69">
        <f t="shared" si="19"/>
        <v>4290</v>
      </c>
      <c r="G21" s="69">
        <f t="shared" si="19"/>
        <v>1030</v>
      </c>
      <c r="H21" s="69">
        <f t="shared" si="19"/>
        <v>6730</v>
      </c>
      <c r="I21" s="70">
        <f t="shared" si="18"/>
        <v>11780</v>
      </c>
      <c r="J21" s="46"/>
    </row>
    <row r="22" spans="1:11" ht="14.25" customHeight="1" outlineLevel="1" x14ac:dyDescent="0.2">
      <c r="B22" s="71" t="s">
        <v>59</v>
      </c>
      <c r="C22" s="2">
        <v>0.3</v>
      </c>
      <c r="D22" s="46"/>
      <c r="E22" s="46">
        <f t="shared" ref="E22:H22" si="20">-E21*$C22</f>
        <v>81</v>
      </c>
      <c r="F22" s="46">
        <f t="shared" si="20"/>
        <v>-1287</v>
      </c>
      <c r="G22" s="46">
        <f t="shared" si="20"/>
        <v>-309</v>
      </c>
      <c r="H22" s="46">
        <f t="shared" si="20"/>
        <v>-2019</v>
      </c>
      <c r="I22" s="65">
        <f t="shared" si="18"/>
        <v>-3534</v>
      </c>
      <c r="J22" s="46"/>
    </row>
    <row r="23" spans="1:11" ht="14.25" customHeight="1" outlineLevel="1" x14ac:dyDescent="0.2">
      <c r="B23" s="66" t="s">
        <v>60</v>
      </c>
      <c r="C23" s="115"/>
      <c r="D23" s="68"/>
      <c r="E23" s="69">
        <f t="shared" ref="E23:H23" si="21">SUM(E21:E22)</f>
        <v>-189</v>
      </c>
      <c r="F23" s="69">
        <f t="shared" si="21"/>
        <v>3003</v>
      </c>
      <c r="G23" s="69">
        <f t="shared" si="21"/>
        <v>721</v>
      </c>
      <c r="H23" s="69">
        <f t="shared" si="21"/>
        <v>4711</v>
      </c>
      <c r="I23" s="70">
        <f t="shared" si="18"/>
        <v>8246</v>
      </c>
      <c r="J23" s="46"/>
    </row>
    <row r="24" spans="1:11" ht="14.25" customHeight="1" outlineLevel="1" x14ac:dyDescent="0.2">
      <c r="B24" s="71" t="s">
        <v>61</v>
      </c>
      <c r="D24" s="46"/>
      <c r="E24" s="46">
        <f t="shared" ref="E24:H24" si="22">-E20</f>
        <v>4500</v>
      </c>
      <c r="F24" s="46">
        <f t="shared" si="22"/>
        <v>4500</v>
      </c>
      <c r="G24" s="46">
        <f t="shared" si="22"/>
        <v>4500</v>
      </c>
      <c r="H24" s="46">
        <f t="shared" si="22"/>
        <v>4500</v>
      </c>
      <c r="I24" s="65">
        <f t="shared" si="18"/>
        <v>18000</v>
      </c>
      <c r="J24" s="46"/>
    </row>
    <row r="25" spans="1:11" ht="14.25" customHeight="1" x14ac:dyDescent="0.2">
      <c r="B25" s="64"/>
      <c r="D25" s="46"/>
      <c r="E25" s="46"/>
      <c r="F25" s="46"/>
      <c r="G25" s="46"/>
      <c r="H25" s="46"/>
      <c r="I25" s="65"/>
      <c r="J25" s="46"/>
    </row>
    <row r="26" spans="1:11" ht="14.25" customHeight="1" x14ac:dyDescent="0.2">
      <c r="B26" s="73" t="str">
        <f>"TOTAL "&amp;B4</f>
        <v>TOTAL Flux d'exploitation</v>
      </c>
      <c r="C26" s="116"/>
      <c r="D26" s="75">
        <f t="shared" ref="D26:I26" si="23">SUM(D23:D25)</f>
        <v>0</v>
      </c>
      <c r="E26" s="76">
        <f t="shared" si="23"/>
        <v>4311</v>
      </c>
      <c r="F26" s="76">
        <f t="shared" si="23"/>
        <v>7503</v>
      </c>
      <c r="G26" s="76">
        <f t="shared" si="23"/>
        <v>5221</v>
      </c>
      <c r="H26" s="76">
        <f t="shared" si="23"/>
        <v>9211</v>
      </c>
      <c r="I26" s="77">
        <f t="shared" si="23"/>
        <v>26246</v>
      </c>
      <c r="J26" s="46"/>
    </row>
    <row r="27" spans="1:11" ht="6.75" customHeight="1" x14ac:dyDescent="0.2">
      <c r="D27" s="46"/>
      <c r="E27" s="46"/>
      <c r="F27" s="46"/>
      <c r="G27" s="46"/>
      <c r="H27" s="46"/>
      <c r="I27" s="78"/>
      <c r="J27" s="46"/>
    </row>
    <row r="28" spans="1:11" ht="14.25" customHeight="1" x14ac:dyDescent="0.2">
      <c r="A28" s="59" t="s">
        <v>53</v>
      </c>
      <c r="B28" s="60" t="s">
        <v>62</v>
      </c>
      <c r="C28" s="109"/>
      <c r="D28" s="79"/>
      <c r="E28" s="117">
        <f t="shared" ref="E28:G28" si="24">(F4-E4)*$C28</f>
        <v>0</v>
      </c>
      <c r="F28" s="117">
        <f t="shared" si="24"/>
        <v>0</v>
      </c>
      <c r="G28" s="117">
        <f t="shared" si="24"/>
        <v>0</v>
      </c>
      <c r="H28" s="117">
        <f t="shared" ref="H28:H29" si="25">SUM(D28:G28)*-1</f>
        <v>0</v>
      </c>
      <c r="I28" s="80"/>
      <c r="J28" s="46"/>
    </row>
    <row r="29" spans="1:11" ht="14.25" customHeight="1" x14ac:dyDescent="0.2">
      <c r="B29" s="64" t="s">
        <v>63</v>
      </c>
      <c r="C29" s="2">
        <v>0.1</v>
      </c>
      <c r="D29" s="46">
        <f>(-E5-D5)*$C29</f>
        <v>-5000</v>
      </c>
      <c r="E29" s="118"/>
      <c r="F29" s="118"/>
      <c r="G29" s="118"/>
      <c r="H29" s="46">
        <f t="shared" si="25"/>
        <v>5000</v>
      </c>
      <c r="I29" s="65">
        <f t="shared" ref="I29:I31" si="26">SUM(D29:H29)</f>
        <v>0</v>
      </c>
      <c r="J29" s="46"/>
    </row>
    <row r="30" spans="1:11" ht="14.25" customHeight="1" x14ac:dyDescent="0.2">
      <c r="B30" s="64" t="s">
        <v>64</v>
      </c>
      <c r="D30" s="46">
        <v>-18000</v>
      </c>
      <c r="E30" s="46"/>
      <c r="F30" s="46"/>
      <c r="G30" s="46"/>
      <c r="H30" s="46"/>
      <c r="I30" s="65">
        <f t="shared" si="26"/>
        <v>-18000</v>
      </c>
      <c r="J30" s="46"/>
    </row>
    <row r="31" spans="1:11" ht="14.25" customHeight="1" x14ac:dyDescent="0.2">
      <c r="B31" s="64" t="s">
        <v>65</v>
      </c>
      <c r="D31" s="46"/>
      <c r="E31" s="46"/>
      <c r="F31" s="46"/>
      <c r="G31" s="46"/>
      <c r="H31" s="46"/>
      <c r="I31" s="65">
        <f t="shared" si="26"/>
        <v>0</v>
      </c>
      <c r="J31" s="46"/>
    </row>
    <row r="32" spans="1:11" ht="14.25" customHeight="1" x14ac:dyDescent="0.2">
      <c r="B32" s="64"/>
      <c r="D32" s="46"/>
      <c r="E32" s="46"/>
      <c r="F32" s="46"/>
      <c r="G32" s="46"/>
      <c r="H32" s="46"/>
      <c r="I32" s="65"/>
      <c r="J32" s="46"/>
    </row>
    <row r="33" spans="1:10" ht="14.25" customHeight="1" x14ac:dyDescent="0.2">
      <c r="B33" s="73" t="str">
        <f>"TOTAL "&amp;B28</f>
        <v>TOTAL Flux d'investissement</v>
      </c>
      <c r="C33" s="116"/>
      <c r="D33" s="75">
        <f t="shared" ref="D33:I33" si="27">SUM(D29:D32)</f>
        <v>-23000</v>
      </c>
      <c r="E33" s="76">
        <f t="shared" si="27"/>
        <v>0</v>
      </c>
      <c r="F33" s="76">
        <f t="shared" si="27"/>
        <v>0</v>
      </c>
      <c r="G33" s="76">
        <f t="shared" si="27"/>
        <v>0</v>
      </c>
      <c r="H33" s="76">
        <f t="shared" si="27"/>
        <v>5000</v>
      </c>
      <c r="I33" s="77">
        <f t="shared" si="27"/>
        <v>-18000</v>
      </c>
      <c r="J33" s="46"/>
    </row>
    <row r="34" spans="1:10" ht="8.25" customHeight="1" x14ac:dyDescent="0.2">
      <c r="E34" s="46"/>
      <c r="F34" s="46"/>
      <c r="G34" s="46"/>
      <c r="H34" s="46"/>
      <c r="I34" s="78"/>
      <c r="J34" s="46"/>
    </row>
    <row r="35" spans="1:10" ht="14.25" customHeight="1" outlineLevel="1" x14ac:dyDescent="0.2">
      <c r="A35" s="59" t="s">
        <v>53</v>
      </c>
      <c r="B35" s="60" t="s">
        <v>66</v>
      </c>
      <c r="C35" s="109"/>
      <c r="D35" s="79"/>
      <c r="E35" s="79"/>
      <c r="F35" s="79"/>
      <c r="G35" s="79"/>
      <c r="H35" s="79"/>
      <c r="I35" s="80"/>
      <c r="J35" s="46"/>
    </row>
    <row r="36" spans="1:10" ht="14.25" customHeight="1" outlineLevel="1" x14ac:dyDescent="0.2">
      <c r="B36" s="64"/>
      <c r="D36" s="46"/>
      <c r="E36" s="46"/>
      <c r="F36" s="46"/>
      <c r="G36" s="46"/>
      <c r="H36" s="46"/>
      <c r="I36" s="65">
        <f t="shared" ref="I36:I38" si="28">SUM(D36:H36)</f>
        <v>0</v>
      </c>
    </row>
    <row r="37" spans="1:10" ht="14.25" customHeight="1" outlineLevel="1" x14ac:dyDescent="0.2">
      <c r="B37" s="64"/>
      <c r="D37" s="46"/>
      <c r="I37" s="65">
        <f t="shared" si="28"/>
        <v>0</v>
      </c>
    </row>
    <row r="38" spans="1:10" ht="14.25" customHeight="1" outlineLevel="1" x14ac:dyDescent="0.2">
      <c r="B38" s="64"/>
      <c r="D38" s="46"/>
      <c r="I38" s="65">
        <f t="shared" si="28"/>
        <v>0</v>
      </c>
    </row>
    <row r="39" spans="1:10" ht="14.25" customHeight="1" outlineLevel="1" x14ac:dyDescent="0.2">
      <c r="B39" s="73" t="str">
        <f>"TOTAL "&amp;B35</f>
        <v>TOTAL Flux de financement</v>
      </c>
      <c r="C39" s="116"/>
      <c r="D39" s="75">
        <f t="shared" ref="D39:I39" si="29">SUM(D36:D38)</f>
        <v>0</v>
      </c>
      <c r="E39" s="76">
        <f t="shared" si="29"/>
        <v>0</v>
      </c>
      <c r="F39" s="76">
        <f t="shared" si="29"/>
        <v>0</v>
      </c>
      <c r="G39" s="76">
        <f t="shared" si="29"/>
        <v>0</v>
      </c>
      <c r="H39" s="76">
        <f t="shared" si="29"/>
        <v>0</v>
      </c>
      <c r="I39" s="77">
        <f t="shared" si="29"/>
        <v>0</v>
      </c>
    </row>
    <row r="40" spans="1:10" ht="7.5" customHeight="1" x14ac:dyDescent="0.2">
      <c r="I40" s="3"/>
    </row>
    <row r="41" spans="1:10" ht="14.25" customHeight="1" x14ac:dyDescent="0.2">
      <c r="B41" s="51" t="s">
        <v>26</v>
      </c>
      <c r="C41" s="51"/>
      <c r="D41" s="81">
        <f t="shared" ref="D41:I41" si="30">D26+D33+D39</f>
        <v>-23000</v>
      </c>
      <c r="E41" s="82">
        <f t="shared" si="30"/>
        <v>4311</v>
      </c>
      <c r="F41" s="82">
        <f t="shared" si="30"/>
        <v>7503</v>
      </c>
      <c r="G41" s="82">
        <f t="shared" si="30"/>
        <v>5221</v>
      </c>
      <c r="H41" s="82">
        <f t="shared" si="30"/>
        <v>14211</v>
      </c>
      <c r="I41" s="82">
        <f t="shared" si="30"/>
        <v>8246</v>
      </c>
    </row>
    <row r="42" spans="1:10" ht="14.25" customHeight="1" outlineLevel="1" x14ac:dyDescent="0.2">
      <c r="I42" s="3"/>
    </row>
    <row r="43" spans="1:10" ht="14.25" customHeight="1" outlineLevel="1" x14ac:dyDescent="0.2">
      <c r="B43" s="1" t="s">
        <v>67</v>
      </c>
      <c r="E43" s="7">
        <f t="shared" ref="E43:H43" si="31">IF(E21&lt;0,E21*$C22,0)</f>
        <v>-81</v>
      </c>
      <c r="F43" s="7">
        <f t="shared" si="31"/>
        <v>0</v>
      </c>
      <c r="G43" s="7">
        <f t="shared" si="31"/>
        <v>0</v>
      </c>
      <c r="H43" s="7">
        <f t="shared" si="31"/>
        <v>0</v>
      </c>
      <c r="I43" s="3"/>
    </row>
    <row r="44" spans="1:10" ht="14.25" customHeight="1" outlineLevel="1" x14ac:dyDescent="0.2">
      <c r="B44" s="6" t="s">
        <v>68</v>
      </c>
      <c r="C44" s="6"/>
      <c r="D44" s="6"/>
      <c r="E44" s="83">
        <f>E43</f>
        <v>-81</v>
      </c>
      <c r="F44" s="83">
        <f t="shared" ref="F44:H44" si="32">F43+E44</f>
        <v>-81</v>
      </c>
      <c r="G44" s="83">
        <f t="shared" si="32"/>
        <v>-81</v>
      </c>
      <c r="H44" s="83">
        <f t="shared" si="32"/>
        <v>-81</v>
      </c>
      <c r="I44" s="3"/>
    </row>
    <row r="45" spans="1:10" ht="4.5" customHeight="1" x14ac:dyDescent="0.2">
      <c r="I45" s="3"/>
    </row>
    <row r="46" spans="1:10" ht="14.25" customHeight="1" x14ac:dyDescent="0.2">
      <c r="B46" s="19" t="s">
        <v>46</v>
      </c>
      <c r="C46" s="19"/>
      <c r="D46" s="49"/>
      <c r="E46" s="49">
        <f t="shared" ref="E46:H46" si="33">SUM($E41:E41)</f>
        <v>4311</v>
      </c>
      <c r="F46" s="49">
        <f t="shared" si="33"/>
        <v>11814</v>
      </c>
      <c r="G46" s="49">
        <f t="shared" si="33"/>
        <v>17035</v>
      </c>
      <c r="H46" s="49">
        <f t="shared" si="33"/>
        <v>31246</v>
      </c>
      <c r="I46" s="3"/>
    </row>
    <row r="47" spans="1:10" ht="14.25" customHeight="1" x14ac:dyDescent="0.2">
      <c r="I47" s="3"/>
    </row>
    <row r="48" spans="1:10" ht="14.25" customHeight="1" outlineLevel="1" x14ac:dyDescent="0.2">
      <c r="B48" s="6" t="s">
        <v>111</v>
      </c>
      <c r="C48" s="6"/>
      <c r="D48" s="45">
        <f>SUM(E41:H41)/-D41</f>
        <v>1.3585217391304347</v>
      </c>
      <c r="I48" s="3"/>
    </row>
    <row r="49" spans="2:9" ht="14.25" customHeight="1" outlineLevel="1" x14ac:dyDescent="0.2">
      <c r="B49" s="6"/>
      <c r="C49" s="6"/>
      <c r="D49" s="85" t="s">
        <v>70</v>
      </c>
      <c r="E49" s="85" t="s">
        <v>71</v>
      </c>
      <c r="F49" s="85" t="s">
        <v>72</v>
      </c>
      <c r="G49" s="85"/>
      <c r="H49" s="86" t="s">
        <v>73</v>
      </c>
      <c r="I49" s="3" t="s">
        <v>74</v>
      </c>
    </row>
    <row r="50" spans="2:9" ht="14.25" customHeight="1" outlineLevel="1" x14ac:dyDescent="0.2">
      <c r="B50" s="1" t="s">
        <v>75</v>
      </c>
      <c r="D50" s="46">
        <f>-G46-D41</f>
        <v>5965</v>
      </c>
      <c r="E50" s="7">
        <f>(D50/H46)*365</f>
        <v>69.680119055239075</v>
      </c>
      <c r="F50" s="57">
        <f>G3+E50</f>
        <v>46821.680119055236</v>
      </c>
      <c r="G50" s="57"/>
      <c r="H50" s="87">
        <f>(F50-D3)/365</f>
        <v>3.1909044357677701</v>
      </c>
      <c r="I50" s="3"/>
    </row>
    <row r="51" spans="2:9" ht="14.25" customHeight="1" outlineLevel="1" x14ac:dyDescent="0.2">
      <c r="I51" s="3"/>
    </row>
    <row r="52" spans="2:9" ht="14.25" customHeight="1" x14ac:dyDescent="0.2">
      <c r="B52" s="51" t="s">
        <v>76</v>
      </c>
      <c r="C52" s="88">
        <v>0.1</v>
      </c>
      <c r="D52" s="81">
        <f t="shared" ref="D52:H52" si="34">D$41*(1+$C52)^-D2</f>
        <v>-23000</v>
      </c>
      <c r="E52" s="82">
        <f t="shared" si="34"/>
        <v>3919.090909090909</v>
      </c>
      <c r="F52" s="82">
        <f t="shared" si="34"/>
        <v>6200.8264462809911</v>
      </c>
      <c r="G52" s="82">
        <f t="shared" si="34"/>
        <v>3922.6145755071361</v>
      </c>
      <c r="H52" s="82">
        <f t="shared" si="34"/>
        <v>9706.3042141930164</v>
      </c>
      <c r="I52" s="82">
        <f>SUM(D52:H52)</f>
        <v>748.83614507205129</v>
      </c>
    </row>
    <row r="53" spans="2:9" ht="4.5" customHeight="1" x14ac:dyDescent="0.2">
      <c r="I53" s="3"/>
    </row>
    <row r="54" spans="2:9" ht="14.25" customHeight="1" x14ac:dyDescent="0.2">
      <c r="B54" s="19" t="s">
        <v>46</v>
      </c>
      <c r="C54" s="19"/>
      <c r="D54" s="49">
        <f t="shared" ref="D54:H54" si="35">SUM($D52:D52)</f>
        <v>-23000</v>
      </c>
      <c r="E54" s="49">
        <f t="shared" si="35"/>
        <v>-19080.909090909092</v>
      </c>
      <c r="F54" s="49">
        <f t="shared" si="35"/>
        <v>-12880.082644628101</v>
      </c>
      <c r="G54" s="49">
        <f t="shared" si="35"/>
        <v>-8957.4680691209651</v>
      </c>
      <c r="H54" s="49">
        <f t="shared" si="35"/>
        <v>748.83614507205129</v>
      </c>
      <c r="I54" s="3"/>
    </row>
    <row r="55" spans="2:9" ht="5.25" customHeight="1" x14ac:dyDescent="0.2">
      <c r="I55" s="3"/>
    </row>
    <row r="56" spans="2:9" ht="14.25" customHeight="1" x14ac:dyDescent="0.2">
      <c r="B56" s="1" t="s">
        <v>48</v>
      </c>
      <c r="D56" s="50">
        <f>IRR(D41:H41)</f>
        <v>0.11261312941256074</v>
      </c>
      <c r="E56" s="90" t="s">
        <v>77</v>
      </c>
      <c r="F56" s="50">
        <f>XIRR(D41:H41,D3:H3)</f>
        <v>0.11256635785102845</v>
      </c>
      <c r="H56" s="90" t="s">
        <v>78</v>
      </c>
      <c r="I56" s="3"/>
    </row>
    <row r="57" spans="2:9" ht="14.25" customHeight="1" x14ac:dyDescent="0.2">
      <c r="B57" s="1" t="s">
        <v>49</v>
      </c>
      <c r="D57" s="45">
        <f>I52</f>
        <v>748.83614507205129</v>
      </c>
      <c r="I57" s="3"/>
    </row>
    <row r="58" spans="2:9" ht="14.25" customHeight="1" x14ac:dyDescent="0.2">
      <c r="B58" s="1" t="s">
        <v>50</v>
      </c>
      <c r="D58" s="45">
        <f>SUM(E52:H52)/-D52</f>
        <v>1.0325580932640024</v>
      </c>
      <c r="I58" s="3"/>
    </row>
    <row r="59" spans="2:9" ht="14.25" customHeight="1" x14ac:dyDescent="0.2">
      <c r="I59" s="3"/>
    </row>
    <row r="60" spans="2:9" ht="14.25" customHeight="1" x14ac:dyDescent="0.2">
      <c r="B60" t="s">
        <v>126</v>
      </c>
      <c r="I60" s="3"/>
    </row>
    <row r="61" spans="2:9" ht="14.25" customHeight="1" x14ac:dyDescent="0.2">
      <c r="I61" s="3"/>
    </row>
    <row r="62" spans="2:9" ht="14.25" customHeight="1" x14ac:dyDescent="0.2">
      <c r="I62" s="3"/>
    </row>
    <row r="63" spans="2:9" ht="14.25" customHeight="1" x14ac:dyDescent="0.2">
      <c r="I63" s="3"/>
    </row>
    <row r="64" spans="2:9" ht="14.25" customHeight="1" x14ac:dyDescent="0.2">
      <c r="I64" s="3"/>
    </row>
    <row r="65" spans="9:9" ht="14.25" customHeight="1" x14ac:dyDescent="0.2">
      <c r="I65" s="3"/>
    </row>
    <row r="66" spans="9:9" ht="14.25" customHeight="1" x14ac:dyDescent="0.2">
      <c r="I66" s="3"/>
    </row>
    <row r="67" spans="9:9" ht="14.25" customHeight="1" x14ac:dyDescent="0.2">
      <c r="I67" s="3"/>
    </row>
    <row r="68" spans="9:9" ht="14.25" customHeight="1" x14ac:dyDescent="0.2">
      <c r="I68" s="3"/>
    </row>
    <row r="69" spans="9:9" ht="14.25" customHeight="1" x14ac:dyDescent="0.2">
      <c r="I69" s="3"/>
    </row>
    <row r="70" spans="9:9" ht="14.25" customHeight="1" x14ac:dyDescent="0.2">
      <c r="I70" s="3"/>
    </row>
    <row r="71" spans="9:9" ht="14.25" customHeight="1" x14ac:dyDescent="0.2">
      <c r="I71" s="3"/>
    </row>
    <row r="72" spans="9:9" ht="14.25" customHeight="1" x14ac:dyDescent="0.2">
      <c r="I72" s="3"/>
    </row>
    <row r="73" spans="9:9" ht="14.25" customHeight="1" x14ac:dyDescent="0.2">
      <c r="I73" s="3"/>
    </row>
    <row r="74" spans="9:9" ht="14.25" customHeight="1" x14ac:dyDescent="0.2">
      <c r="I74" s="3"/>
    </row>
    <row r="75" spans="9:9" ht="14.25" customHeight="1" x14ac:dyDescent="0.2">
      <c r="I75" s="3"/>
    </row>
    <row r="76" spans="9:9" ht="14.25" customHeight="1" x14ac:dyDescent="0.2">
      <c r="I76" s="3"/>
    </row>
    <row r="77" spans="9:9" ht="14.25" customHeight="1" x14ac:dyDescent="0.2">
      <c r="I77" s="3"/>
    </row>
    <row r="78" spans="9:9" ht="14.25" customHeight="1" x14ac:dyDescent="0.2">
      <c r="I78" s="3"/>
    </row>
    <row r="79" spans="9:9" ht="14.25" customHeight="1" x14ac:dyDescent="0.2">
      <c r="I79" s="3"/>
    </row>
    <row r="80" spans="9:9" ht="14.25" customHeight="1" x14ac:dyDescent="0.2">
      <c r="I80" s="3"/>
    </row>
    <row r="81" spans="9:9" ht="14.25" customHeight="1" x14ac:dyDescent="0.2">
      <c r="I81" s="3"/>
    </row>
    <row r="82" spans="9:9" ht="14.25" customHeight="1" x14ac:dyDescent="0.2">
      <c r="I82" s="3"/>
    </row>
    <row r="83" spans="9:9" ht="14.25" customHeight="1" x14ac:dyDescent="0.2">
      <c r="I83" s="3"/>
    </row>
    <row r="84" spans="9:9" ht="14.25" customHeight="1" x14ac:dyDescent="0.2">
      <c r="I84" s="3"/>
    </row>
    <row r="85" spans="9:9" ht="14.25" customHeight="1" x14ac:dyDescent="0.2">
      <c r="I85" s="3"/>
    </row>
    <row r="86" spans="9:9" ht="14.25" customHeight="1" x14ac:dyDescent="0.2">
      <c r="I86" s="3"/>
    </row>
    <row r="87" spans="9:9" ht="14.25" customHeight="1" x14ac:dyDescent="0.2">
      <c r="I87" s="3"/>
    </row>
    <row r="88" spans="9:9" ht="14.25" customHeight="1" x14ac:dyDescent="0.2">
      <c r="I88" s="3"/>
    </row>
    <row r="89" spans="9:9" ht="14.25" customHeight="1" x14ac:dyDescent="0.2">
      <c r="I89" s="3"/>
    </row>
    <row r="90" spans="9:9" ht="14.25" customHeight="1" x14ac:dyDescent="0.2">
      <c r="I90" s="3"/>
    </row>
    <row r="91" spans="9:9" ht="14.25" customHeight="1" x14ac:dyDescent="0.2">
      <c r="I91" s="3"/>
    </row>
    <row r="92" spans="9:9" ht="14.25" customHeight="1" x14ac:dyDescent="0.2">
      <c r="I92" s="3"/>
    </row>
    <row r="93" spans="9:9" ht="14.25" customHeight="1" x14ac:dyDescent="0.2">
      <c r="I93" s="3"/>
    </row>
    <row r="94" spans="9:9" ht="14.25" customHeight="1" x14ac:dyDescent="0.2">
      <c r="I94" s="3"/>
    </row>
    <row r="95" spans="9:9" ht="14.25" customHeight="1" x14ac:dyDescent="0.2">
      <c r="I95" s="3"/>
    </row>
    <row r="96" spans="9:9" ht="14.25" customHeight="1" x14ac:dyDescent="0.2">
      <c r="I96" s="3"/>
    </row>
    <row r="97" spans="9:9" ht="14.25" customHeight="1" x14ac:dyDescent="0.2">
      <c r="I97" s="3"/>
    </row>
    <row r="98" spans="9:9" ht="14.25" customHeight="1" x14ac:dyDescent="0.2">
      <c r="I98" s="3"/>
    </row>
    <row r="99" spans="9:9" ht="14.25" customHeight="1" x14ac:dyDescent="0.2">
      <c r="I99" s="3"/>
    </row>
    <row r="100" spans="9:9" ht="14.25" customHeight="1" x14ac:dyDescent="0.2">
      <c r="I100" s="3"/>
    </row>
    <row r="101" spans="9:9" ht="14.25" customHeight="1" x14ac:dyDescent="0.2">
      <c r="I101" s="3"/>
    </row>
    <row r="102" spans="9:9" ht="14.25" customHeight="1" x14ac:dyDescent="0.2">
      <c r="I102" s="3"/>
    </row>
    <row r="103" spans="9:9" ht="14.25" customHeight="1" x14ac:dyDescent="0.2">
      <c r="I103" s="3"/>
    </row>
    <row r="104" spans="9:9" ht="14.25" customHeight="1" x14ac:dyDescent="0.2">
      <c r="I104" s="3"/>
    </row>
    <row r="105" spans="9:9" ht="14.25" customHeight="1" x14ac:dyDescent="0.2">
      <c r="I105" s="3"/>
    </row>
    <row r="106" spans="9:9" ht="14.25" customHeight="1" x14ac:dyDescent="0.2">
      <c r="I106" s="3"/>
    </row>
    <row r="107" spans="9:9" ht="14.25" customHeight="1" x14ac:dyDescent="0.2">
      <c r="I107" s="3"/>
    </row>
    <row r="108" spans="9:9" ht="14.25" customHeight="1" x14ac:dyDescent="0.2">
      <c r="I108" s="3"/>
    </row>
    <row r="109" spans="9:9" ht="14.25" customHeight="1" x14ac:dyDescent="0.2">
      <c r="I109" s="3"/>
    </row>
    <row r="110" spans="9:9" ht="14.25" customHeight="1" x14ac:dyDescent="0.2">
      <c r="I110" s="3"/>
    </row>
    <row r="111" spans="9:9" ht="14.25" customHeight="1" x14ac:dyDescent="0.2">
      <c r="I111" s="3"/>
    </row>
    <row r="112" spans="9:9" ht="14.25" customHeight="1" x14ac:dyDescent="0.2">
      <c r="I112" s="3"/>
    </row>
    <row r="113" spans="9:9" ht="14.25" customHeight="1" x14ac:dyDescent="0.2">
      <c r="I113" s="3"/>
    </row>
    <row r="114" spans="9:9" ht="14.25" customHeight="1" x14ac:dyDescent="0.2">
      <c r="I114" s="3"/>
    </row>
    <row r="115" spans="9:9" ht="14.25" customHeight="1" x14ac:dyDescent="0.2">
      <c r="I115" s="3"/>
    </row>
    <row r="116" spans="9:9" ht="14.25" customHeight="1" x14ac:dyDescent="0.2">
      <c r="I116" s="3"/>
    </row>
    <row r="117" spans="9:9" ht="14.25" customHeight="1" x14ac:dyDescent="0.2">
      <c r="I117" s="3"/>
    </row>
    <row r="118" spans="9:9" ht="14.25" customHeight="1" x14ac:dyDescent="0.2">
      <c r="I118" s="3"/>
    </row>
    <row r="119" spans="9:9" ht="14.25" customHeight="1" x14ac:dyDescent="0.2">
      <c r="I119" s="3"/>
    </row>
    <row r="120" spans="9:9" ht="14.25" customHeight="1" x14ac:dyDescent="0.2">
      <c r="I120" s="3"/>
    </row>
    <row r="121" spans="9:9" ht="14.25" customHeight="1" x14ac:dyDescent="0.2">
      <c r="I121" s="3"/>
    </row>
    <row r="122" spans="9:9" ht="14.25" customHeight="1" x14ac:dyDescent="0.2">
      <c r="I122" s="3"/>
    </row>
    <row r="123" spans="9:9" ht="14.25" customHeight="1" x14ac:dyDescent="0.2">
      <c r="I123" s="3"/>
    </row>
    <row r="124" spans="9:9" ht="14.25" customHeight="1" x14ac:dyDescent="0.2">
      <c r="I124" s="3"/>
    </row>
    <row r="125" spans="9:9" ht="14.25" customHeight="1" x14ac:dyDescent="0.2">
      <c r="I125" s="3"/>
    </row>
    <row r="126" spans="9:9" ht="14.25" customHeight="1" x14ac:dyDescent="0.2">
      <c r="I126" s="3"/>
    </row>
    <row r="127" spans="9:9" ht="14.25" customHeight="1" x14ac:dyDescent="0.2">
      <c r="I127" s="3"/>
    </row>
    <row r="128" spans="9:9" ht="14.25" customHeight="1" x14ac:dyDescent="0.2">
      <c r="I128" s="3"/>
    </row>
    <row r="129" spans="9:9" ht="14.25" customHeight="1" x14ac:dyDescent="0.2">
      <c r="I129" s="3"/>
    </row>
    <row r="130" spans="9:9" ht="14.25" customHeight="1" x14ac:dyDescent="0.2">
      <c r="I130" s="3"/>
    </row>
    <row r="131" spans="9:9" ht="14.25" customHeight="1" x14ac:dyDescent="0.2">
      <c r="I131" s="3"/>
    </row>
    <row r="132" spans="9:9" ht="14.25" customHeight="1" x14ac:dyDescent="0.2">
      <c r="I132" s="3"/>
    </row>
    <row r="133" spans="9:9" ht="14.25" customHeight="1" x14ac:dyDescent="0.2">
      <c r="I133" s="3"/>
    </row>
    <row r="134" spans="9:9" ht="14.25" customHeight="1" x14ac:dyDescent="0.2">
      <c r="I134" s="3"/>
    </row>
    <row r="135" spans="9:9" ht="14.25" customHeight="1" x14ac:dyDescent="0.2">
      <c r="I135" s="3"/>
    </row>
    <row r="136" spans="9:9" ht="14.25" customHeight="1" x14ac:dyDescent="0.2">
      <c r="I136" s="3"/>
    </row>
    <row r="137" spans="9:9" ht="14.25" customHeight="1" x14ac:dyDescent="0.2">
      <c r="I137" s="3"/>
    </row>
    <row r="138" spans="9:9" ht="14.25" customHeight="1" x14ac:dyDescent="0.2">
      <c r="I138" s="3"/>
    </row>
    <row r="139" spans="9:9" ht="14.25" customHeight="1" x14ac:dyDescent="0.2">
      <c r="I139" s="3"/>
    </row>
    <row r="140" spans="9:9" ht="14.25" customHeight="1" x14ac:dyDescent="0.2">
      <c r="I140" s="3"/>
    </row>
    <row r="141" spans="9:9" ht="14.25" customHeight="1" x14ac:dyDescent="0.2">
      <c r="I141" s="3"/>
    </row>
    <row r="142" spans="9:9" ht="14.25" customHeight="1" x14ac:dyDescent="0.2">
      <c r="I142" s="3"/>
    </row>
    <row r="143" spans="9:9" ht="14.25" customHeight="1" x14ac:dyDescent="0.2">
      <c r="I143" s="3"/>
    </row>
    <row r="144" spans="9:9" ht="14.25" customHeight="1" x14ac:dyDescent="0.2">
      <c r="I144" s="3"/>
    </row>
    <row r="145" spans="9:9" ht="14.25" customHeight="1" x14ac:dyDescent="0.2">
      <c r="I145" s="3"/>
    </row>
    <row r="146" spans="9:9" ht="14.25" customHeight="1" x14ac:dyDescent="0.2">
      <c r="I146" s="3"/>
    </row>
    <row r="147" spans="9:9" ht="14.25" customHeight="1" x14ac:dyDescent="0.2">
      <c r="I147" s="3"/>
    </row>
    <row r="148" spans="9:9" ht="14.25" customHeight="1" x14ac:dyDescent="0.2">
      <c r="I148" s="3"/>
    </row>
    <row r="149" spans="9:9" ht="14.25" customHeight="1" x14ac:dyDescent="0.2">
      <c r="I149" s="3"/>
    </row>
    <row r="150" spans="9:9" ht="14.25" customHeight="1" x14ac:dyDescent="0.2">
      <c r="I150" s="3"/>
    </row>
    <row r="151" spans="9:9" ht="14.25" customHeight="1" x14ac:dyDescent="0.2">
      <c r="I151" s="3"/>
    </row>
    <row r="152" spans="9:9" ht="14.25" customHeight="1" x14ac:dyDescent="0.2">
      <c r="I152" s="3"/>
    </row>
    <row r="153" spans="9:9" ht="14.25" customHeight="1" x14ac:dyDescent="0.2">
      <c r="I153" s="3"/>
    </row>
    <row r="154" spans="9:9" ht="14.25" customHeight="1" x14ac:dyDescent="0.2">
      <c r="I154" s="3"/>
    </row>
    <row r="155" spans="9:9" ht="14.25" customHeight="1" x14ac:dyDescent="0.2">
      <c r="I155" s="3"/>
    </row>
    <row r="156" spans="9:9" ht="14.25" customHeight="1" x14ac:dyDescent="0.2">
      <c r="I156" s="3"/>
    </row>
    <row r="157" spans="9:9" ht="14.25" customHeight="1" x14ac:dyDescent="0.2">
      <c r="I157" s="3"/>
    </row>
    <row r="158" spans="9:9" ht="14.25" customHeight="1" x14ac:dyDescent="0.2">
      <c r="I158" s="3"/>
    </row>
    <row r="159" spans="9:9" ht="14.25" customHeight="1" x14ac:dyDescent="0.2">
      <c r="I159" s="3"/>
    </row>
    <row r="160" spans="9:9" ht="14.25" customHeight="1" x14ac:dyDescent="0.2">
      <c r="I160" s="3"/>
    </row>
    <row r="161" spans="9:9" ht="14.25" customHeight="1" x14ac:dyDescent="0.2">
      <c r="I161" s="3"/>
    </row>
    <row r="162" spans="9:9" ht="14.25" customHeight="1" x14ac:dyDescent="0.2">
      <c r="I162" s="3"/>
    </row>
    <row r="163" spans="9:9" ht="14.25" customHeight="1" x14ac:dyDescent="0.2">
      <c r="I163" s="3"/>
    </row>
    <row r="164" spans="9:9" ht="14.25" customHeight="1" x14ac:dyDescent="0.2">
      <c r="I164" s="3"/>
    </row>
    <row r="165" spans="9:9" ht="14.25" customHeight="1" x14ac:dyDescent="0.2">
      <c r="I165" s="3"/>
    </row>
    <row r="166" spans="9:9" ht="14.25" customHeight="1" x14ac:dyDescent="0.2">
      <c r="I166" s="3"/>
    </row>
    <row r="167" spans="9:9" ht="14.25" customHeight="1" x14ac:dyDescent="0.2">
      <c r="I167" s="3"/>
    </row>
    <row r="168" spans="9:9" ht="14.25" customHeight="1" x14ac:dyDescent="0.2">
      <c r="I168" s="3"/>
    </row>
    <row r="169" spans="9:9" ht="14.25" customHeight="1" x14ac:dyDescent="0.2">
      <c r="I169" s="3"/>
    </row>
    <row r="170" spans="9:9" ht="14.25" customHeight="1" x14ac:dyDescent="0.2">
      <c r="I170" s="3"/>
    </row>
    <row r="171" spans="9:9" ht="14.25" customHeight="1" x14ac:dyDescent="0.2">
      <c r="I171" s="3"/>
    </row>
    <row r="172" spans="9:9" ht="14.25" customHeight="1" x14ac:dyDescent="0.2">
      <c r="I172" s="3"/>
    </row>
    <row r="173" spans="9:9" ht="14.25" customHeight="1" x14ac:dyDescent="0.2">
      <c r="I173" s="3"/>
    </row>
    <row r="174" spans="9:9" ht="14.25" customHeight="1" x14ac:dyDescent="0.2">
      <c r="I174" s="3"/>
    </row>
    <row r="175" spans="9:9" ht="14.25" customHeight="1" x14ac:dyDescent="0.2">
      <c r="I175" s="3"/>
    </row>
    <row r="176" spans="9:9" ht="14.25" customHeight="1" x14ac:dyDescent="0.2">
      <c r="I176" s="3"/>
    </row>
    <row r="177" spans="9:9" ht="14.25" customHeight="1" x14ac:dyDescent="0.2">
      <c r="I177" s="3"/>
    </row>
    <row r="178" spans="9:9" ht="14.25" customHeight="1" x14ac:dyDescent="0.2">
      <c r="I178" s="3"/>
    </row>
    <row r="179" spans="9:9" ht="14.25" customHeight="1" x14ac:dyDescent="0.2">
      <c r="I179" s="3"/>
    </row>
    <row r="180" spans="9:9" ht="14.25" customHeight="1" x14ac:dyDescent="0.2">
      <c r="I180" s="3"/>
    </row>
    <row r="181" spans="9:9" ht="14.25" customHeight="1" x14ac:dyDescent="0.2">
      <c r="I181" s="3"/>
    </row>
    <row r="182" spans="9:9" ht="14.25" customHeight="1" x14ac:dyDescent="0.2">
      <c r="I182" s="3"/>
    </row>
    <row r="183" spans="9:9" ht="14.25" customHeight="1" x14ac:dyDescent="0.2">
      <c r="I183" s="3"/>
    </row>
    <row r="184" spans="9:9" ht="14.25" customHeight="1" x14ac:dyDescent="0.2">
      <c r="I184" s="3"/>
    </row>
    <row r="185" spans="9:9" ht="14.25" customHeight="1" x14ac:dyDescent="0.2">
      <c r="I185" s="3"/>
    </row>
    <row r="186" spans="9:9" ht="14.25" customHeight="1" x14ac:dyDescent="0.2">
      <c r="I186" s="3"/>
    </row>
    <row r="187" spans="9:9" ht="14.25" customHeight="1" x14ac:dyDescent="0.2">
      <c r="I187" s="3"/>
    </row>
    <row r="188" spans="9:9" ht="14.25" customHeight="1" x14ac:dyDescent="0.2">
      <c r="I188" s="3"/>
    </row>
    <row r="189" spans="9:9" ht="14.25" customHeight="1" x14ac:dyDescent="0.2">
      <c r="I189" s="3"/>
    </row>
    <row r="190" spans="9:9" ht="14.25" customHeight="1" x14ac:dyDescent="0.2">
      <c r="I190" s="3"/>
    </row>
    <row r="191" spans="9:9" ht="14.25" customHeight="1" x14ac:dyDescent="0.2">
      <c r="I191" s="3"/>
    </row>
    <row r="192" spans="9:9" ht="14.25" customHeight="1" x14ac:dyDescent="0.2">
      <c r="I192" s="3"/>
    </row>
    <row r="193" spans="9:9" ht="14.25" customHeight="1" x14ac:dyDescent="0.2">
      <c r="I193" s="3"/>
    </row>
    <row r="194" spans="9:9" ht="14.25" customHeight="1" x14ac:dyDescent="0.2">
      <c r="I194" s="3"/>
    </row>
    <row r="195" spans="9:9" ht="14.25" customHeight="1" x14ac:dyDescent="0.2">
      <c r="I195" s="3"/>
    </row>
    <row r="196" spans="9:9" ht="14.25" customHeight="1" x14ac:dyDescent="0.2">
      <c r="I196" s="3"/>
    </row>
    <row r="197" spans="9:9" ht="14.25" customHeight="1" x14ac:dyDescent="0.2">
      <c r="I197" s="3"/>
    </row>
    <row r="198" spans="9:9" ht="14.25" customHeight="1" x14ac:dyDescent="0.2">
      <c r="I198" s="3"/>
    </row>
    <row r="199" spans="9:9" ht="14.25" customHeight="1" x14ac:dyDescent="0.2">
      <c r="I199" s="3"/>
    </row>
    <row r="200" spans="9:9" ht="14.25" customHeight="1" x14ac:dyDescent="0.2">
      <c r="I200" s="3"/>
    </row>
    <row r="201" spans="9:9" ht="14.25" customHeight="1" x14ac:dyDescent="0.2">
      <c r="I201" s="3"/>
    </row>
    <row r="202" spans="9:9" ht="14.25" customHeight="1" x14ac:dyDescent="0.2">
      <c r="I202" s="3"/>
    </row>
    <row r="203" spans="9:9" ht="14.25" customHeight="1" x14ac:dyDescent="0.2">
      <c r="I203" s="3"/>
    </row>
    <row r="204" spans="9:9" ht="14.25" customHeight="1" x14ac:dyDescent="0.2">
      <c r="I204" s="3"/>
    </row>
    <row r="205" spans="9:9" ht="14.25" customHeight="1" x14ac:dyDescent="0.2">
      <c r="I205" s="3"/>
    </row>
    <row r="206" spans="9:9" ht="14.25" customHeight="1" x14ac:dyDescent="0.2">
      <c r="I206" s="3"/>
    </row>
    <row r="207" spans="9:9" ht="14.25" customHeight="1" x14ac:dyDescent="0.2">
      <c r="I207" s="3"/>
    </row>
    <row r="208" spans="9:9" ht="14.25" customHeight="1" x14ac:dyDescent="0.2">
      <c r="I208" s="3"/>
    </row>
    <row r="209" spans="9:9" ht="14.25" customHeight="1" x14ac:dyDescent="0.2">
      <c r="I209" s="3"/>
    </row>
    <row r="210" spans="9:9" ht="14.25" customHeight="1" x14ac:dyDescent="0.2">
      <c r="I210" s="3"/>
    </row>
    <row r="211" spans="9:9" ht="14.25" customHeight="1" x14ac:dyDescent="0.2">
      <c r="I211" s="3"/>
    </row>
    <row r="212" spans="9:9" ht="14.25" customHeight="1" x14ac:dyDescent="0.2">
      <c r="I212" s="3"/>
    </row>
    <row r="213" spans="9:9" ht="14.25" customHeight="1" x14ac:dyDescent="0.2">
      <c r="I213" s="3"/>
    </row>
    <row r="214" spans="9:9" ht="14.25" customHeight="1" x14ac:dyDescent="0.2">
      <c r="I214" s="3"/>
    </row>
    <row r="215" spans="9:9" ht="14.25" customHeight="1" x14ac:dyDescent="0.2">
      <c r="I215" s="3"/>
    </row>
    <row r="216" spans="9:9" ht="14.25" customHeight="1" x14ac:dyDescent="0.2">
      <c r="I216" s="3"/>
    </row>
    <row r="217" spans="9:9" ht="14.25" customHeight="1" x14ac:dyDescent="0.2">
      <c r="I217" s="3"/>
    </row>
    <row r="218" spans="9:9" ht="14.25" customHeight="1" x14ac:dyDescent="0.2">
      <c r="I218" s="3"/>
    </row>
    <row r="219" spans="9:9" ht="14.25" customHeight="1" x14ac:dyDescent="0.2">
      <c r="I219" s="3"/>
    </row>
    <row r="220" spans="9:9" ht="14.25" customHeight="1" x14ac:dyDescent="0.2">
      <c r="I220" s="3"/>
    </row>
    <row r="221" spans="9:9" ht="14.25" customHeight="1" x14ac:dyDescent="0.2">
      <c r="I221" s="3"/>
    </row>
    <row r="222" spans="9:9" ht="14.25" customHeight="1" x14ac:dyDescent="0.2">
      <c r="I222" s="3"/>
    </row>
    <row r="223" spans="9:9" ht="14.25" customHeight="1" x14ac:dyDescent="0.2">
      <c r="I223" s="3"/>
    </row>
    <row r="224" spans="9:9" ht="14.25" customHeight="1" x14ac:dyDescent="0.2">
      <c r="I224" s="3"/>
    </row>
    <row r="225" spans="9:9" ht="14.25" customHeight="1" x14ac:dyDescent="0.2">
      <c r="I225" s="3"/>
    </row>
    <row r="226" spans="9:9" ht="14.25" customHeight="1" x14ac:dyDescent="0.2">
      <c r="I226" s="3"/>
    </row>
    <row r="227" spans="9:9" ht="14.25" customHeight="1" x14ac:dyDescent="0.2">
      <c r="I227" s="3"/>
    </row>
    <row r="228" spans="9:9" ht="14.25" customHeight="1" x14ac:dyDescent="0.2">
      <c r="I228" s="3"/>
    </row>
    <row r="229" spans="9:9" ht="14.25" customHeight="1" x14ac:dyDescent="0.2">
      <c r="I229" s="3"/>
    </row>
    <row r="230" spans="9:9" ht="14.25" customHeight="1" x14ac:dyDescent="0.2">
      <c r="I230" s="3"/>
    </row>
    <row r="231" spans="9:9" ht="14.25" customHeight="1" x14ac:dyDescent="0.2">
      <c r="I231" s="3"/>
    </row>
    <row r="232" spans="9:9" ht="14.25" customHeight="1" x14ac:dyDescent="0.2">
      <c r="I232" s="3"/>
    </row>
    <row r="233" spans="9:9" ht="14.25" customHeight="1" x14ac:dyDescent="0.2">
      <c r="I233" s="3"/>
    </row>
    <row r="234" spans="9:9" ht="14.25" customHeight="1" x14ac:dyDescent="0.2">
      <c r="I234" s="3"/>
    </row>
    <row r="235" spans="9:9" ht="14.25" customHeight="1" x14ac:dyDescent="0.2">
      <c r="I235" s="3"/>
    </row>
    <row r="236" spans="9:9" ht="14.25" customHeight="1" x14ac:dyDescent="0.2">
      <c r="I236" s="3"/>
    </row>
    <row r="237" spans="9:9" ht="14.25" customHeight="1" x14ac:dyDescent="0.2">
      <c r="I237" s="3"/>
    </row>
    <row r="238" spans="9:9" ht="14.25" customHeight="1" x14ac:dyDescent="0.2">
      <c r="I238" s="3"/>
    </row>
    <row r="239" spans="9:9" ht="14.25" customHeight="1" x14ac:dyDescent="0.2">
      <c r="I239" s="3"/>
    </row>
    <row r="240" spans="9:9" ht="14.25" customHeight="1" x14ac:dyDescent="0.2">
      <c r="I240" s="3"/>
    </row>
    <row r="241" spans="9:9" ht="14.25" customHeight="1" x14ac:dyDescent="0.2">
      <c r="I241" s="3"/>
    </row>
    <row r="242" spans="9:9" ht="14.25" customHeight="1" x14ac:dyDescent="0.2">
      <c r="I242" s="3"/>
    </row>
    <row r="243" spans="9:9" ht="14.25" customHeight="1" x14ac:dyDescent="0.2">
      <c r="I243" s="3"/>
    </row>
    <row r="244" spans="9:9" ht="14.25" customHeight="1" x14ac:dyDescent="0.2">
      <c r="I244" s="3"/>
    </row>
    <row r="245" spans="9:9" ht="14.25" customHeight="1" x14ac:dyDescent="0.2">
      <c r="I245" s="3"/>
    </row>
    <row r="246" spans="9:9" ht="14.25" customHeight="1" x14ac:dyDescent="0.2">
      <c r="I246" s="3"/>
    </row>
    <row r="247" spans="9:9" ht="14.25" customHeight="1" x14ac:dyDescent="0.2">
      <c r="I247" s="3"/>
    </row>
    <row r="248" spans="9:9" ht="14.25" customHeight="1" x14ac:dyDescent="0.2">
      <c r="I248" s="3"/>
    </row>
    <row r="249" spans="9:9" ht="14.25" customHeight="1" x14ac:dyDescent="0.2">
      <c r="I249" s="3"/>
    </row>
    <row r="250" spans="9:9" ht="14.25" customHeight="1" x14ac:dyDescent="0.2">
      <c r="I250" s="3"/>
    </row>
    <row r="251" spans="9:9" ht="14.25" customHeight="1" x14ac:dyDescent="0.2">
      <c r="I251" s="3"/>
    </row>
    <row r="252" spans="9:9" ht="14.25" customHeight="1" x14ac:dyDescent="0.2">
      <c r="I252" s="3"/>
    </row>
    <row r="253" spans="9:9" ht="14.25" customHeight="1" x14ac:dyDescent="0.2">
      <c r="I253" s="3"/>
    </row>
    <row r="254" spans="9:9" ht="14.25" customHeight="1" x14ac:dyDescent="0.2">
      <c r="I254" s="3"/>
    </row>
    <row r="255" spans="9:9" ht="14.25" customHeight="1" x14ac:dyDescent="0.2">
      <c r="I255" s="3"/>
    </row>
    <row r="256" spans="9:9" ht="14.25" customHeight="1" x14ac:dyDescent="0.2">
      <c r="I256" s="3"/>
    </row>
    <row r="257" spans="9:9" ht="14.25" customHeight="1" x14ac:dyDescent="0.2">
      <c r="I257" s="3"/>
    </row>
    <row r="258" spans="9:9" ht="14.25" customHeight="1" x14ac:dyDescent="0.2">
      <c r="I258" s="3"/>
    </row>
    <row r="259" spans="9:9" ht="14.25" customHeight="1" x14ac:dyDescent="0.2">
      <c r="I259" s="3"/>
    </row>
    <row r="260" spans="9:9" ht="14.25" customHeight="1" x14ac:dyDescent="0.2">
      <c r="I260" s="3"/>
    </row>
    <row r="261" spans="9:9" ht="14.25" customHeight="1" x14ac:dyDescent="0.2">
      <c r="I261" s="3"/>
    </row>
    <row r="262" spans="9:9" ht="14.25" customHeight="1" x14ac:dyDescent="0.2">
      <c r="I262" s="3"/>
    </row>
    <row r="263" spans="9:9" ht="14.25" customHeight="1" x14ac:dyDescent="0.2">
      <c r="I263" s="3"/>
    </row>
    <row r="264" spans="9:9" ht="14.25" customHeight="1" x14ac:dyDescent="0.2">
      <c r="I264" s="3"/>
    </row>
    <row r="265" spans="9:9" ht="14.25" customHeight="1" x14ac:dyDescent="0.2">
      <c r="I265" s="3"/>
    </row>
    <row r="266" spans="9:9" ht="14.25" customHeight="1" x14ac:dyDescent="0.2">
      <c r="I266" s="3"/>
    </row>
    <row r="267" spans="9:9" ht="14.25" customHeight="1" x14ac:dyDescent="0.2">
      <c r="I267" s="3"/>
    </row>
    <row r="268" spans="9:9" ht="14.25" customHeight="1" x14ac:dyDescent="0.2">
      <c r="I268" s="3"/>
    </row>
    <row r="269" spans="9:9" ht="14.25" customHeight="1" x14ac:dyDescent="0.2">
      <c r="I269" s="3"/>
    </row>
    <row r="270" spans="9:9" ht="14.25" customHeight="1" x14ac:dyDescent="0.2">
      <c r="I270" s="3"/>
    </row>
    <row r="271" spans="9:9" ht="14.25" customHeight="1" x14ac:dyDescent="0.2">
      <c r="I271" s="3"/>
    </row>
    <row r="272" spans="9:9" ht="14.25" customHeight="1" x14ac:dyDescent="0.2">
      <c r="I272" s="3"/>
    </row>
    <row r="273" spans="9:9" ht="14.25" customHeight="1" x14ac:dyDescent="0.2">
      <c r="I273" s="3"/>
    </row>
    <row r="274" spans="9:9" ht="14.25" customHeight="1" x14ac:dyDescent="0.2">
      <c r="I274" s="3"/>
    </row>
    <row r="275" spans="9:9" ht="14.25" customHeight="1" x14ac:dyDescent="0.2">
      <c r="I275" s="3"/>
    </row>
    <row r="276" spans="9:9" ht="14.25" customHeight="1" x14ac:dyDescent="0.2">
      <c r="I276" s="3"/>
    </row>
    <row r="277" spans="9:9" ht="14.25" customHeight="1" x14ac:dyDescent="0.2">
      <c r="I277" s="3"/>
    </row>
    <row r="278" spans="9:9" ht="14.25" customHeight="1" x14ac:dyDescent="0.2">
      <c r="I278" s="3"/>
    </row>
    <row r="279" spans="9:9" ht="14.25" customHeight="1" x14ac:dyDescent="0.2">
      <c r="I279" s="3"/>
    </row>
    <row r="280" spans="9:9" ht="14.25" customHeight="1" x14ac:dyDescent="0.2">
      <c r="I280" s="3"/>
    </row>
    <row r="281" spans="9:9" ht="14.25" customHeight="1" x14ac:dyDescent="0.2">
      <c r="I281" s="3"/>
    </row>
    <row r="282" spans="9:9" ht="14.25" customHeight="1" x14ac:dyDescent="0.2">
      <c r="I282" s="3"/>
    </row>
    <row r="283" spans="9:9" ht="14.25" customHeight="1" x14ac:dyDescent="0.2">
      <c r="I283" s="3"/>
    </row>
    <row r="284" spans="9:9" ht="14.25" customHeight="1" x14ac:dyDescent="0.2">
      <c r="I284" s="3"/>
    </row>
    <row r="285" spans="9:9" ht="14.25" customHeight="1" x14ac:dyDescent="0.2">
      <c r="I285" s="3"/>
    </row>
    <row r="286" spans="9:9" ht="14.25" customHeight="1" x14ac:dyDescent="0.2">
      <c r="I286" s="3"/>
    </row>
    <row r="287" spans="9:9" ht="14.25" customHeight="1" x14ac:dyDescent="0.2">
      <c r="I287" s="3"/>
    </row>
    <row r="288" spans="9:9" ht="14.25" customHeight="1" x14ac:dyDescent="0.2">
      <c r="I288" s="3"/>
    </row>
    <row r="289" spans="9:9" ht="14.25" customHeight="1" x14ac:dyDescent="0.2">
      <c r="I289" s="3"/>
    </row>
    <row r="290" spans="9:9" ht="14.25" customHeight="1" x14ac:dyDescent="0.2">
      <c r="I290" s="3"/>
    </row>
    <row r="291" spans="9:9" ht="14.25" customHeight="1" x14ac:dyDescent="0.2">
      <c r="I291" s="3"/>
    </row>
    <row r="292" spans="9:9" ht="14.25" customHeight="1" x14ac:dyDescent="0.2">
      <c r="I292" s="3"/>
    </row>
    <row r="293" spans="9:9" ht="14.25" customHeight="1" x14ac:dyDescent="0.2">
      <c r="I293" s="3"/>
    </row>
    <row r="294" spans="9:9" ht="14.25" customHeight="1" x14ac:dyDescent="0.2">
      <c r="I294" s="3"/>
    </row>
    <row r="295" spans="9:9" ht="14.25" customHeight="1" x14ac:dyDescent="0.2">
      <c r="I295" s="3"/>
    </row>
    <row r="296" spans="9:9" ht="14.25" customHeight="1" x14ac:dyDescent="0.2">
      <c r="I296" s="3"/>
    </row>
    <row r="297" spans="9:9" ht="14.25" customHeight="1" x14ac:dyDescent="0.2">
      <c r="I297" s="3"/>
    </row>
    <row r="298" spans="9:9" ht="14.25" customHeight="1" x14ac:dyDescent="0.2">
      <c r="I298" s="3"/>
    </row>
    <row r="299" spans="9:9" ht="14.25" customHeight="1" x14ac:dyDescent="0.2">
      <c r="I299" s="3"/>
    </row>
    <row r="300" spans="9:9" ht="14.25" customHeight="1" x14ac:dyDescent="0.2">
      <c r="I300" s="3"/>
    </row>
    <row r="301" spans="9:9" ht="14.25" customHeight="1" x14ac:dyDescent="0.2">
      <c r="I301" s="3"/>
    </row>
    <row r="302" spans="9:9" ht="14.25" customHeight="1" x14ac:dyDescent="0.2">
      <c r="I302" s="3"/>
    </row>
    <row r="303" spans="9:9" ht="14.25" customHeight="1" x14ac:dyDescent="0.2">
      <c r="I303" s="3"/>
    </row>
    <row r="304" spans="9:9" ht="14.25" customHeight="1" x14ac:dyDescent="0.2">
      <c r="I304" s="3"/>
    </row>
    <row r="305" spans="9:9" ht="14.25" customHeight="1" x14ac:dyDescent="0.2">
      <c r="I305" s="3"/>
    </row>
    <row r="306" spans="9:9" ht="14.25" customHeight="1" x14ac:dyDescent="0.2">
      <c r="I306" s="3"/>
    </row>
    <row r="307" spans="9:9" ht="14.25" customHeight="1" x14ac:dyDescent="0.2">
      <c r="I307" s="3"/>
    </row>
    <row r="308" spans="9:9" ht="14.25" customHeight="1" x14ac:dyDescent="0.2">
      <c r="I308" s="3"/>
    </row>
    <row r="309" spans="9:9" ht="14.25" customHeight="1" x14ac:dyDescent="0.2">
      <c r="I309" s="3"/>
    </row>
    <row r="310" spans="9:9" ht="14.25" customHeight="1" x14ac:dyDescent="0.2">
      <c r="I310" s="3"/>
    </row>
    <row r="311" spans="9:9" ht="14.25" customHeight="1" x14ac:dyDescent="0.2">
      <c r="I311" s="3"/>
    </row>
    <row r="312" spans="9:9" ht="14.25" customHeight="1" x14ac:dyDescent="0.2">
      <c r="I312" s="3"/>
    </row>
    <row r="313" spans="9:9" ht="14.25" customHeight="1" x14ac:dyDescent="0.2">
      <c r="I313" s="3"/>
    </row>
    <row r="314" spans="9:9" ht="14.25" customHeight="1" x14ac:dyDescent="0.2">
      <c r="I314" s="3"/>
    </row>
    <row r="315" spans="9:9" ht="14.25" customHeight="1" x14ac:dyDescent="0.2">
      <c r="I315" s="3"/>
    </row>
    <row r="316" spans="9:9" ht="14.25" customHeight="1" x14ac:dyDescent="0.2">
      <c r="I316" s="3"/>
    </row>
    <row r="317" spans="9:9" ht="14.25" customHeight="1" x14ac:dyDescent="0.2">
      <c r="I317" s="3"/>
    </row>
    <row r="318" spans="9:9" ht="14.25" customHeight="1" x14ac:dyDescent="0.2">
      <c r="I318" s="3"/>
    </row>
    <row r="319" spans="9:9" ht="14.25" customHeight="1" x14ac:dyDescent="0.2">
      <c r="I319" s="3"/>
    </row>
    <row r="320" spans="9:9" ht="14.25" customHeight="1" x14ac:dyDescent="0.2">
      <c r="I320" s="3"/>
    </row>
    <row r="321" spans="9:9" ht="14.25" customHeight="1" x14ac:dyDescent="0.2">
      <c r="I321" s="3"/>
    </row>
    <row r="322" spans="9:9" ht="14.25" customHeight="1" x14ac:dyDescent="0.2">
      <c r="I322" s="3"/>
    </row>
    <row r="323" spans="9:9" ht="14.25" customHeight="1" x14ac:dyDescent="0.2">
      <c r="I323" s="3"/>
    </row>
    <row r="324" spans="9:9" ht="14.25" customHeight="1" x14ac:dyDescent="0.2">
      <c r="I324" s="3"/>
    </row>
    <row r="325" spans="9:9" ht="14.25" customHeight="1" x14ac:dyDescent="0.2">
      <c r="I325" s="3"/>
    </row>
    <row r="326" spans="9:9" ht="14.25" customHeight="1" x14ac:dyDescent="0.2">
      <c r="I326" s="3"/>
    </row>
    <row r="327" spans="9:9" ht="14.25" customHeight="1" x14ac:dyDescent="0.2">
      <c r="I327" s="3"/>
    </row>
    <row r="328" spans="9:9" ht="14.25" customHeight="1" x14ac:dyDescent="0.2">
      <c r="I328" s="3"/>
    </row>
    <row r="329" spans="9:9" ht="14.25" customHeight="1" x14ac:dyDescent="0.2">
      <c r="I329" s="3"/>
    </row>
    <row r="330" spans="9:9" ht="14.25" customHeight="1" x14ac:dyDescent="0.2">
      <c r="I330" s="3"/>
    </row>
    <row r="331" spans="9:9" ht="14.25" customHeight="1" x14ac:dyDescent="0.2">
      <c r="I331" s="3"/>
    </row>
    <row r="332" spans="9:9" ht="14.25" customHeight="1" x14ac:dyDescent="0.2">
      <c r="I332" s="3"/>
    </row>
    <row r="333" spans="9:9" ht="14.25" customHeight="1" x14ac:dyDescent="0.2">
      <c r="I333" s="3"/>
    </row>
    <row r="334" spans="9:9" ht="14.25" customHeight="1" x14ac:dyDescent="0.2">
      <c r="I334" s="3"/>
    </row>
    <row r="335" spans="9:9" ht="14.25" customHeight="1" x14ac:dyDescent="0.2">
      <c r="I335" s="3"/>
    </row>
    <row r="336" spans="9:9" ht="14.25" customHeight="1" x14ac:dyDescent="0.2">
      <c r="I336" s="3"/>
    </row>
    <row r="337" spans="9:9" ht="14.25" customHeight="1" x14ac:dyDescent="0.2">
      <c r="I337" s="3"/>
    </row>
    <row r="338" spans="9:9" ht="14.25" customHeight="1" x14ac:dyDescent="0.2">
      <c r="I338" s="3"/>
    </row>
    <row r="339" spans="9:9" ht="14.25" customHeight="1" x14ac:dyDescent="0.2">
      <c r="I339" s="3"/>
    </row>
    <row r="340" spans="9:9" ht="14.25" customHeight="1" x14ac:dyDescent="0.2">
      <c r="I340" s="3"/>
    </row>
    <row r="341" spans="9:9" ht="14.25" customHeight="1" x14ac:dyDescent="0.2">
      <c r="I341" s="3"/>
    </row>
    <row r="342" spans="9:9" ht="14.25" customHeight="1" x14ac:dyDescent="0.2">
      <c r="I342" s="3"/>
    </row>
    <row r="343" spans="9:9" ht="14.25" customHeight="1" x14ac:dyDescent="0.2">
      <c r="I343" s="3"/>
    </row>
    <row r="344" spans="9:9" ht="14.25" customHeight="1" x14ac:dyDescent="0.2">
      <c r="I344" s="3"/>
    </row>
    <row r="345" spans="9:9" ht="14.25" customHeight="1" x14ac:dyDescent="0.2">
      <c r="I345" s="3"/>
    </row>
    <row r="346" spans="9:9" ht="14.25" customHeight="1" x14ac:dyDescent="0.2">
      <c r="I346" s="3"/>
    </row>
    <row r="347" spans="9:9" ht="14.25" customHeight="1" x14ac:dyDescent="0.2">
      <c r="I347" s="3"/>
    </row>
    <row r="348" spans="9:9" ht="14.25" customHeight="1" x14ac:dyDescent="0.2">
      <c r="I348" s="3"/>
    </row>
    <row r="349" spans="9:9" ht="14.25" customHeight="1" x14ac:dyDescent="0.2">
      <c r="I349" s="3"/>
    </row>
    <row r="350" spans="9:9" ht="14.25" customHeight="1" x14ac:dyDescent="0.2">
      <c r="I350" s="3"/>
    </row>
    <row r="351" spans="9:9" ht="14.25" customHeight="1" x14ac:dyDescent="0.2">
      <c r="I351" s="3"/>
    </row>
    <row r="352" spans="9:9" ht="14.25" customHeight="1" x14ac:dyDescent="0.2">
      <c r="I352" s="3"/>
    </row>
    <row r="353" spans="9:9" ht="14.25" customHeight="1" x14ac:dyDescent="0.2">
      <c r="I353" s="3"/>
    </row>
    <row r="354" spans="9:9" ht="14.25" customHeight="1" x14ac:dyDescent="0.2">
      <c r="I354" s="3"/>
    </row>
    <row r="355" spans="9:9" ht="14.25" customHeight="1" x14ac:dyDescent="0.2">
      <c r="I355" s="3"/>
    </row>
    <row r="356" spans="9:9" ht="14.25" customHeight="1" x14ac:dyDescent="0.2">
      <c r="I356" s="3"/>
    </row>
    <row r="357" spans="9:9" ht="14.25" customHeight="1" x14ac:dyDescent="0.2">
      <c r="I357" s="3"/>
    </row>
    <row r="358" spans="9:9" ht="14.25" customHeight="1" x14ac:dyDescent="0.2">
      <c r="I358" s="3"/>
    </row>
    <row r="359" spans="9:9" ht="14.25" customHeight="1" x14ac:dyDescent="0.2">
      <c r="I359" s="3"/>
    </row>
    <row r="360" spans="9:9" ht="14.25" customHeight="1" x14ac:dyDescent="0.2">
      <c r="I360" s="3"/>
    </row>
    <row r="361" spans="9:9" ht="14.25" customHeight="1" x14ac:dyDescent="0.2">
      <c r="I361" s="3"/>
    </row>
    <row r="362" spans="9:9" ht="14.25" customHeight="1" x14ac:dyDescent="0.2">
      <c r="I362" s="3"/>
    </row>
    <row r="363" spans="9:9" ht="14.25" customHeight="1" x14ac:dyDescent="0.2">
      <c r="I363" s="3"/>
    </row>
    <row r="364" spans="9:9" ht="14.25" customHeight="1" x14ac:dyDescent="0.2">
      <c r="I364" s="3"/>
    </row>
    <row r="365" spans="9:9" ht="14.25" customHeight="1" x14ac:dyDescent="0.2">
      <c r="I365" s="3"/>
    </row>
    <row r="366" spans="9:9" ht="14.25" customHeight="1" x14ac:dyDescent="0.2">
      <c r="I366" s="3"/>
    </row>
    <row r="367" spans="9:9" ht="14.25" customHeight="1" x14ac:dyDescent="0.2">
      <c r="I367" s="3"/>
    </row>
    <row r="368" spans="9:9" ht="14.25" customHeight="1" x14ac:dyDescent="0.2">
      <c r="I368" s="3"/>
    </row>
    <row r="369" spans="9:9" ht="14.25" customHeight="1" x14ac:dyDescent="0.2">
      <c r="I369" s="3"/>
    </row>
    <row r="370" spans="9:9" ht="14.25" customHeight="1" x14ac:dyDescent="0.2">
      <c r="I370" s="3"/>
    </row>
    <row r="371" spans="9:9" ht="14.25" customHeight="1" x14ac:dyDescent="0.2">
      <c r="I371" s="3"/>
    </row>
    <row r="372" spans="9:9" ht="14.25" customHeight="1" x14ac:dyDescent="0.2">
      <c r="I372" s="3"/>
    </row>
    <row r="373" spans="9:9" ht="14.25" customHeight="1" x14ac:dyDescent="0.2">
      <c r="I373" s="3"/>
    </row>
    <row r="374" spans="9:9" ht="14.25" customHeight="1" x14ac:dyDescent="0.2">
      <c r="I374" s="3"/>
    </row>
    <row r="375" spans="9:9" ht="14.25" customHeight="1" x14ac:dyDescent="0.2">
      <c r="I375" s="3"/>
    </row>
    <row r="376" spans="9:9" ht="14.25" customHeight="1" x14ac:dyDescent="0.2">
      <c r="I376" s="3"/>
    </row>
    <row r="377" spans="9:9" ht="14.25" customHeight="1" x14ac:dyDescent="0.2">
      <c r="I377" s="3"/>
    </row>
    <row r="378" spans="9:9" ht="14.25" customHeight="1" x14ac:dyDescent="0.2">
      <c r="I378" s="3"/>
    </row>
    <row r="379" spans="9:9" ht="14.25" customHeight="1" x14ac:dyDescent="0.2">
      <c r="I379" s="3"/>
    </row>
    <row r="380" spans="9:9" ht="14.25" customHeight="1" x14ac:dyDescent="0.2">
      <c r="I380" s="3"/>
    </row>
    <row r="381" spans="9:9" ht="14.25" customHeight="1" x14ac:dyDescent="0.2">
      <c r="I381" s="3"/>
    </row>
    <row r="382" spans="9:9" ht="14.25" customHeight="1" x14ac:dyDescent="0.2">
      <c r="I382" s="3"/>
    </row>
    <row r="383" spans="9:9" ht="14.25" customHeight="1" x14ac:dyDescent="0.2">
      <c r="I383" s="3"/>
    </row>
    <row r="384" spans="9:9" ht="14.25" customHeight="1" x14ac:dyDescent="0.2">
      <c r="I384" s="3"/>
    </row>
    <row r="385" spans="9:9" ht="14.25" customHeight="1" x14ac:dyDescent="0.2">
      <c r="I385" s="3"/>
    </row>
    <row r="386" spans="9:9" ht="14.25" customHeight="1" x14ac:dyDescent="0.2">
      <c r="I386" s="3"/>
    </row>
    <row r="387" spans="9:9" ht="14.25" customHeight="1" x14ac:dyDescent="0.2">
      <c r="I387" s="3"/>
    </row>
    <row r="388" spans="9:9" ht="14.25" customHeight="1" x14ac:dyDescent="0.2">
      <c r="I388" s="3"/>
    </row>
    <row r="389" spans="9:9" ht="14.25" customHeight="1" x14ac:dyDescent="0.2">
      <c r="I389" s="3"/>
    </row>
    <row r="390" spans="9:9" ht="14.25" customHeight="1" x14ac:dyDescent="0.2">
      <c r="I390" s="3"/>
    </row>
    <row r="391" spans="9:9" ht="14.25" customHeight="1" x14ac:dyDescent="0.2">
      <c r="I391" s="3"/>
    </row>
    <row r="392" spans="9:9" ht="14.25" customHeight="1" x14ac:dyDescent="0.2">
      <c r="I392" s="3"/>
    </row>
    <row r="393" spans="9:9" ht="14.25" customHeight="1" x14ac:dyDescent="0.2">
      <c r="I393" s="3"/>
    </row>
    <row r="394" spans="9:9" ht="14.25" customHeight="1" x14ac:dyDescent="0.2">
      <c r="I394" s="3"/>
    </row>
    <row r="395" spans="9:9" ht="14.25" customHeight="1" x14ac:dyDescent="0.2">
      <c r="I395" s="3"/>
    </row>
    <row r="396" spans="9:9" ht="14.25" customHeight="1" x14ac:dyDescent="0.2">
      <c r="I396" s="3"/>
    </row>
    <row r="397" spans="9:9" ht="14.25" customHeight="1" x14ac:dyDescent="0.2">
      <c r="I397" s="3"/>
    </row>
    <row r="398" spans="9:9" ht="14.25" customHeight="1" x14ac:dyDescent="0.2">
      <c r="I398" s="3"/>
    </row>
    <row r="399" spans="9:9" ht="14.25" customHeight="1" x14ac:dyDescent="0.2">
      <c r="I399" s="3"/>
    </row>
    <row r="400" spans="9:9" ht="14.25" customHeight="1" x14ac:dyDescent="0.2">
      <c r="I400" s="3"/>
    </row>
    <row r="401" spans="9:9" ht="14.25" customHeight="1" x14ac:dyDescent="0.2">
      <c r="I401" s="3"/>
    </row>
    <row r="402" spans="9:9" ht="14.25" customHeight="1" x14ac:dyDescent="0.2">
      <c r="I402" s="3"/>
    </row>
    <row r="403" spans="9:9" ht="14.25" customHeight="1" x14ac:dyDescent="0.2">
      <c r="I403" s="3"/>
    </row>
    <row r="404" spans="9:9" ht="14.25" customHeight="1" x14ac:dyDescent="0.2">
      <c r="I404" s="3"/>
    </row>
    <row r="405" spans="9:9" ht="14.25" customHeight="1" x14ac:dyDescent="0.2">
      <c r="I405" s="3"/>
    </row>
    <row r="406" spans="9:9" ht="14.25" customHeight="1" x14ac:dyDescent="0.2">
      <c r="I406" s="3"/>
    </row>
    <row r="407" spans="9:9" ht="14.25" customHeight="1" x14ac:dyDescent="0.2">
      <c r="I407" s="3"/>
    </row>
    <row r="408" spans="9:9" ht="14.25" customHeight="1" x14ac:dyDescent="0.2">
      <c r="I408" s="3"/>
    </row>
    <row r="409" spans="9:9" ht="14.25" customHeight="1" x14ac:dyDescent="0.2">
      <c r="I409" s="3"/>
    </row>
    <row r="410" spans="9:9" ht="14.25" customHeight="1" x14ac:dyDescent="0.2">
      <c r="I410" s="3"/>
    </row>
    <row r="411" spans="9:9" ht="14.25" customHeight="1" x14ac:dyDescent="0.2">
      <c r="I411" s="3"/>
    </row>
    <row r="412" spans="9:9" ht="14.25" customHeight="1" x14ac:dyDescent="0.2">
      <c r="I412" s="3"/>
    </row>
    <row r="413" spans="9:9" ht="14.25" customHeight="1" x14ac:dyDescent="0.2">
      <c r="I413" s="3"/>
    </row>
    <row r="414" spans="9:9" ht="14.25" customHeight="1" x14ac:dyDescent="0.2">
      <c r="I414" s="3"/>
    </row>
    <row r="415" spans="9:9" ht="14.25" customHeight="1" x14ac:dyDescent="0.2">
      <c r="I415" s="3"/>
    </row>
    <row r="416" spans="9:9" ht="14.25" customHeight="1" x14ac:dyDescent="0.2">
      <c r="I416" s="3"/>
    </row>
    <row r="417" spans="9:9" ht="14.25" customHeight="1" x14ac:dyDescent="0.2">
      <c r="I417" s="3"/>
    </row>
    <row r="418" spans="9:9" ht="14.25" customHeight="1" x14ac:dyDescent="0.2">
      <c r="I418" s="3"/>
    </row>
    <row r="419" spans="9:9" ht="14.25" customHeight="1" x14ac:dyDescent="0.2">
      <c r="I419" s="3"/>
    </row>
    <row r="420" spans="9:9" ht="14.25" customHeight="1" x14ac:dyDescent="0.2">
      <c r="I420" s="3"/>
    </row>
    <row r="421" spans="9:9" ht="14.25" customHeight="1" x14ac:dyDescent="0.2">
      <c r="I421" s="3"/>
    </row>
    <row r="422" spans="9:9" ht="14.25" customHeight="1" x14ac:dyDescent="0.2">
      <c r="I422" s="3"/>
    </row>
    <row r="423" spans="9:9" ht="14.25" customHeight="1" x14ac:dyDescent="0.2">
      <c r="I423" s="3"/>
    </row>
    <row r="424" spans="9:9" ht="14.25" customHeight="1" x14ac:dyDescent="0.2">
      <c r="I424" s="3"/>
    </row>
    <row r="425" spans="9:9" ht="14.25" customHeight="1" x14ac:dyDescent="0.2">
      <c r="I425" s="3"/>
    </row>
    <row r="426" spans="9:9" ht="14.25" customHeight="1" x14ac:dyDescent="0.2">
      <c r="I426" s="3"/>
    </row>
    <row r="427" spans="9:9" ht="14.25" customHeight="1" x14ac:dyDescent="0.2">
      <c r="I427" s="3"/>
    </row>
    <row r="428" spans="9:9" ht="14.25" customHeight="1" x14ac:dyDescent="0.2">
      <c r="I428" s="3"/>
    </row>
    <row r="429" spans="9:9" ht="14.25" customHeight="1" x14ac:dyDescent="0.2">
      <c r="I429" s="3"/>
    </row>
    <row r="430" spans="9:9" ht="14.25" customHeight="1" x14ac:dyDescent="0.2">
      <c r="I430" s="3"/>
    </row>
    <row r="431" spans="9:9" ht="14.25" customHeight="1" x14ac:dyDescent="0.2">
      <c r="I431" s="3"/>
    </row>
    <row r="432" spans="9:9" ht="14.25" customHeight="1" x14ac:dyDescent="0.2">
      <c r="I432" s="3"/>
    </row>
    <row r="433" spans="9:9" ht="14.25" customHeight="1" x14ac:dyDescent="0.2">
      <c r="I433" s="3"/>
    </row>
    <row r="434" spans="9:9" ht="14.25" customHeight="1" x14ac:dyDescent="0.2">
      <c r="I434" s="3"/>
    </row>
    <row r="435" spans="9:9" ht="14.25" customHeight="1" x14ac:dyDescent="0.2">
      <c r="I435" s="3"/>
    </row>
    <row r="436" spans="9:9" ht="14.25" customHeight="1" x14ac:dyDescent="0.2">
      <c r="I436" s="3"/>
    </row>
    <row r="437" spans="9:9" ht="14.25" customHeight="1" x14ac:dyDescent="0.2">
      <c r="I437" s="3"/>
    </row>
    <row r="438" spans="9:9" ht="14.25" customHeight="1" x14ac:dyDescent="0.2">
      <c r="I438" s="3"/>
    </row>
    <row r="439" spans="9:9" ht="14.25" customHeight="1" x14ac:dyDescent="0.2">
      <c r="I439" s="3"/>
    </row>
    <row r="440" spans="9:9" ht="14.25" customHeight="1" x14ac:dyDescent="0.2">
      <c r="I440" s="3"/>
    </row>
    <row r="441" spans="9:9" ht="14.25" customHeight="1" x14ac:dyDescent="0.2">
      <c r="I441" s="3"/>
    </row>
    <row r="442" spans="9:9" ht="14.25" customHeight="1" x14ac:dyDescent="0.2">
      <c r="I442" s="3"/>
    </row>
    <row r="443" spans="9:9" ht="14.25" customHeight="1" x14ac:dyDescent="0.2">
      <c r="I443" s="3"/>
    </row>
    <row r="444" spans="9:9" ht="14.25" customHeight="1" x14ac:dyDescent="0.2">
      <c r="I444" s="3"/>
    </row>
    <row r="445" spans="9:9" ht="14.25" customHeight="1" x14ac:dyDescent="0.2">
      <c r="I445" s="3"/>
    </row>
    <row r="446" spans="9:9" ht="14.25" customHeight="1" x14ac:dyDescent="0.2">
      <c r="I446" s="3"/>
    </row>
    <row r="447" spans="9:9" ht="14.25" customHeight="1" x14ac:dyDescent="0.2">
      <c r="I447" s="3"/>
    </row>
    <row r="448" spans="9:9" ht="14.25" customHeight="1" x14ac:dyDescent="0.2">
      <c r="I448" s="3"/>
    </row>
    <row r="449" spans="9:9" ht="14.25" customHeight="1" x14ac:dyDescent="0.2">
      <c r="I449" s="3"/>
    </row>
    <row r="450" spans="9:9" ht="14.25" customHeight="1" x14ac:dyDescent="0.2">
      <c r="I450" s="3"/>
    </row>
    <row r="451" spans="9:9" ht="14.25" customHeight="1" x14ac:dyDescent="0.2">
      <c r="I451" s="3"/>
    </row>
    <row r="452" spans="9:9" ht="14.25" customHeight="1" x14ac:dyDescent="0.2">
      <c r="I452" s="3"/>
    </row>
    <row r="453" spans="9:9" ht="14.25" customHeight="1" x14ac:dyDescent="0.2">
      <c r="I453" s="3"/>
    </row>
    <row r="454" spans="9:9" ht="14.25" customHeight="1" x14ac:dyDescent="0.2">
      <c r="I454" s="3"/>
    </row>
    <row r="455" spans="9:9" ht="14.25" customHeight="1" x14ac:dyDescent="0.2">
      <c r="I455" s="3"/>
    </row>
    <row r="456" spans="9:9" ht="14.25" customHeight="1" x14ac:dyDescent="0.2">
      <c r="I456" s="3"/>
    </row>
    <row r="457" spans="9:9" ht="14.25" customHeight="1" x14ac:dyDescent="0.2">
      <c r="I457" s="3"/>
    </row>
    <row r="458" spans="9:9" ht="14.25" customHeight="1" x14ac:dyDescent="0.2">
      <c r="I458" s="3"/>
    </row>
    <row r="459" spans="9:9" ht="14.25" customHeight="1" x14ac:dyDescent="0.2">
      <c r="I459" s="3"/>
    </row>
    <row r="460" spans="9:9" ht="14.25" customHeight="1" x14ac:dyDescent="0.2">
      <c r="I460" s="3"/>
    </row>
    <row r="461" spans="9:9" ht="14.25" customHeight="1" x14ac:dyDescent="0.2">
      <c r="I461" s="3"/>
    </row>
    <row r="462" spans="9:9" ht="14.25" customHeight="1" x14ac:dyDescent="0.2">
      <c r="I462" s="3"/>
    </row>
    <row r="463" spans="9:9" ht="14.25" customHeight="1" x14ac:dyDescent="0.2">
      <c r="I463" s="3"/>
    </row>
    <row r="464" spans="9:9" ht="14.25" customHeight="1" x14ac:dyDescent="0.2">
      <c r="I464" s="3"/>
    </row>
    <row r="465" spans="9:9" ht="14.25" customHeight="1" x14ac:dyDescent="0.2">
      <c r="I465" s="3"/>
    </row>
    <row r="466" spans="9:9" ht="14.25" customHeight="1" x14ac:dyDescent="0.2">
      <c r="I466" s="3"/>
    </row>
    <row r="467" spans="9:9" ht="14.25" customHeight="1" x14ac:dyDescent="0.2">
      <c r="I467" s="3"/>
    </row>
    <row r="468" spans="9:9" ht="14.25" customHeight="1" x14ac:dyDescent="0.2">
      <c r="I468" s="3"/>
    </row>
    <row r="469" spans="9:9" ht="14.25" customHeight="1" x14ac:dyDescent="0.2">
      <c r="I469" s="3"/>
    </row>
    <row r="470" spans="9:9" ht="14.25" customHeight="1" x14ac:dyDescent="0.2">
      <c r="I470" s="3"/>
    </row>
    <row r="471" spans="9:9" ht="14.25" customHeight="1" x14ac:dyDescent="0.2">
      <c r="I471" s="3"/>
    </row>
    <row r="472" spans="9:9" ht="14.25" customHeight="1" x14ac:dyDescent="0.2">
      <c r="I472" s="3"/>
    </row>
    <row r="473" spans="9:9" ht="14.25" customHeight="1" x14ac:dyDescent="0.2">
      <c r="I473" s="3"/>
    </row>
    <row r="474" spans="9:9" ht="14.25" customHeight="1" x14ac:dyDescent="0.2">
      <c r="I474" s="3"/>
    </row>
    <row r="475" spans="9:9" ht="14.25" customHeight="1" x14ac:dyDescent="0.2">
      <c r="I475" s="3"/>
    </row>
    <row r="476" spans="9:9" ht="14.25" customHeight="1" x14ac:dyDescent="0.2">
      <c r="I476" s="3"/>
    </row>
    <row r="477" spans="9:9" ht="14.25" customHeight="1" x14ac:dyDescent="0.2">
      <c r="I477" s="3"/>
    </row>
    <row r="478" spans="9:9" ht="14.25" customHeight="1" x14ac:dyDescent="0.2">
      <c r="I478" s="3"/>
    </row>
    <row r="479" spans="9:9" ht="14.25" customHeight="1" x14ac:dyDescent="0.2">
      <c r="I479" s="3"/>
    </row>
    <row r="480" spans="9:9" ht="14.25" customHeight="1" x14ac:dyDescent="0.2">
      <c r="I480" s="3"/>
    </row>
    <row r="481" spans="9:9" ht="14.25" customHeight="1" x14ac:dyDescent="0.2">
      <c r="I481" s="3"/>
    </row>
    <row r="482" spans="9:9" ht="14.25" customHeight="1" x14ac:dyDescent="0.2">
      <c r="I482" s="3"/>
    </row>
    <row r="483" spans="9:9" ht="14.25" customHeight="1" x14ac:dyDescent="0.2">
      <c r="I483" s="3"/>
    </row>
    <row r="484" spans="9:9" ht="14.25" customHeight="1" x14ac:dyDescent="0.2">
      <c r="I484" s="3"/>
    </row>
    <row r="485" spans="9:9" ht="14.25" customHeight="1" x14ac:dyDescent="0.2">
      <c r="I485" s="3"/>
    </row>
    <row r="486" spans="9:9" ht="14.25" customHeight="1" x14ac:dyDescent="0.2">
      <c r="I486" s="3"/>
    </row>
    <row r="487" spans="9:9" ht="14.25" customHeight="1" x14ac:dyDescent="0.2">
      <c r="I487" s="3"/>
    </row>
    <row r="488" spans="9:9" ht="14.25" customHeight="1" x14ac:dyDescent="0.2">
      <c r="I488" s="3"/>
    </row>
    <row r="489" spans="9:9" ht="14.25" customHeight="1" x14ac:dyDescent="0.2">
      <c r="I489" s="3"/>
    </row>
    <row r="490" spans="9:9" ht="14.25" customHeight="1" x14ac:dyDescent="0.2">
      <c r="I490" s="3"/>
    </row>
    <row r="491" spans="9:9" ht="14.25" customHeight="1" x14ac:dyDescent="0.2">
      <c r="I491" s="3"/>
    </row>
    <row r="492" spans="9:9" ht="14.25" customHeight="1" x14ac:dyDescent="0.2">
      <c r="I492" s="3"/>
    </row>
    <row r="493" spans="9:9" ht="14.25" customHeight="1" x14ac:dyDescent="0.2">
      <c r="I493" s="3"/>
    </row>
    <row r="494" spans="9:9" ht="14.25" customHeight="1" x14ac:dyDescent="0.2">
      <c r="I494" s="3"/>
    </row>
    <row r="495" spans="9:9" ht="14.25" customHeight="1" x14ac:dyDescent="0.2">
      <c r="I495" s="3"/>
    </row>
    <row r="496" spans="9:9" ht="14.25" customHeight="1" x14ac:dyDescent="0.2">
      <c r="I496" s="3"/>
    </row>
    <row r="497" spans="9:9" ht="14.25" customHeight="1" x14ac:dyDescent="0.2">
      <c r="I497" s="3"/>
    </row>
    <row r="498" spans="9:9" ht="14.25" customHeight="1" x14ac:dyDescent="0.2">
      <c r="I498" s="3"/>
    </row>
    <row r="499" spans="9:9" ht="14.25" customHeight="1" x14ac:dyDescent="0.2">
      <c r="I499" s="3"/>
    </row>
    <row r="500" spans="9:9" ht="14.25" customHeight="1" x14ac:dyDescent="0.2">
      <c r="I500" s="3"/>
    </row>
    <row r="501" spans="9:9" ht="14.25" customHeight="1" x14ac:dyDescent="0.2">
      <c r="I501" s="3"/>
    </row>
    <row r="502" spans="9:9" ht="14.25" customHeight="1" x14ac:dyDescent="0.2">
      <c r="I502" s="3"/>
    </row>
    <row r="503" spans="9:9" ht="14.25" customHeight="1" x14ac:dyDescent="0.2">
      <c r="I503" s="3"/>
    </row>
    <row r="504" spans="9:9" ht="14.25" customHeight="1" x14ac:dyDescent="0.2">
      <c r="I504" s="3"/>
    </row>
    <row r="505" spans="9:9" ht="14.25" customHeight="1" x14ac:dyDescent="0.2">
      <c r="I505" s="3"/>
    </row>
    <row r="506" spans="9:9" ht="14.25" customHeight="1" x14ac:dyDescent="0.2">
      <c r="I506" s="3"/>
    </row>
    <row r="507" spans="9:9" ht="14.25" customHeight="1" x14ac:dyDescent="0.2">
      <c r="I507" s="3"/>
    </row>
    <row r="508" spans="9:9" ht="14.25" customHeight="1" x14ac:dyDescent="0.2">
      <c r="I508" s="3"/>
    </row>
    <row r="509" spans="9:9" ht="14.25" customHeight="1" x14ac:dyDescent="0.2">
      <c r="I509" s="3"/>
    </row>
    <row r="510" spans="9:9" ht="14.25" customHeight="1" x14ac:dyDescent="0.2">
      <c r="I510" s="3"/>
    </row>
    <row r="511" spans="9:9" ht="14.25" customHeight="1" x14ac:dyDescent="0.2">
      <c r="I511" s="3"/>
    </row>
    <row r="512" spans="9:9" ht="14.25" customHeight="1" x14ac:dyDescent="0.2">
      <c r="I512" s="3"/>
    </row>
    <row r="513" spans="9:9" ht="14.25" customHeight="1" x14ac:dyDescent="0.2">
      <c r="I513" s="3"/>
    </row>
    <row r="514" spans="9:9" ht="14.25" customHeight="1" x14ac:dyDescent="0.2">
      <c r="I514" s="3"/>
    </row>
    <row r="515" spans="9:9" ht="14.25" customHeight="1" x14ac:dyDescent="0.2">
      <c r="I515" s="3"/>
    </row>
    <row r="516" spans="9:9" ht="14.25" customHeight="1" x14ac:dyDescent="0.2">
      <c r="I516" s="3"/>
    </row>
    <row r="517" spans="9:9" ht="14.25" customHeight="1" x14ac:dyDescent="0.2">
      <c r="I517" s="3"/>
    </row>
    <row r="518" spans="9:9" ht="14.25" customHeight="1" x14ac:dyDescent="0.2">
      <c r="I518" s="3"/>
    </row>
    <row r="519" spans="9:9" ht="14.25" customHeight="1" x14ac:dyDescent="0.2">
      <c r="I519" s="3"/>
    </row>
    <row r="520" spans="9:9" ht="14.25" customHeight="1" x14ac:dyDescent="0.2">
      <c r="I520" s="3"/>
    </row>
    <row r="521" spans="9:9" ht="14.25" customHeight="1" x14ac:dyDescent="0.2">
      <c r="I521" s="3"/>
    </row>
    <row r="522" spans="9:9" ht="14.25" customHeight="1" x14ac:dyDescent="0.2">
      <c r="I522" s="3"/>
    </row>
    <row r="523" spans="9:9" ht="14.25" customHeight="1" x14ac:dyDescent="0.2">
      <c r="I523" s="3"/>
    </row>
    <row r="524" spans="9:9" ht="14.25" customHeight="1" x14ac:dyDescent="0.2">
      <c r="I524" s="3"/>
    </row>
    <row r="525" spans="9:9" ht="14.25" customHeight="1" x14ac:dyDescent="0.2">
      <c r="I525" s="3"/>
    </row>
    <row r="526" spans="9:9" ht="14.25" customHeight="1" x14ac:dyDescent="0.2">
      <c r="I526" s="3"/>
    </row>
    <row r="527" spans="9:9" ht="14.25" customHeight="1" x14ac:dyDescent="0.2">
      <c r="I527" s="3"/>
    </row>
    <row r="528" spans="9:9" ht="14.25" customHeight="1" x14ac:dyDescent="0.2">
      <c r="I528" s="3"/>
    </row>
    <row r="529" spans="9:9" ht="14.25" customHeight="1" x14ac:dyDescent="0.2">
      <c r="I529" s="3"/>
    </row>
    <row r="530" spans="9:9" ht="14.25" customHeight="1" x14ac:dyDescent="0.2">
      <c r="I530" s="3"/>
    </row>
    <row r="531" spans="9:9" ht="14.25" customHeight="1" x14ac:dyDescent="0.2">
      <c r="I531" s="3"/>
    </row>
    <row r="532" spans="9:9" ht="14.25" customHeight="1" x14ac:dyDescent="0.2">
      <c r="I532" s="3"/>
    </row>
    <row r="533" spans="9:9" ht="14.25" customHeight="1" x14ac:dyDescent="0.2">
      <c r="I533" s="3"/>
    </row>
    <row r="534" spans="9:9" ht="14.25" customHeight="1" x14ac:dyDescent="0.2">
      <c r="I534" s="3"/>
    </row>
    <row r="535" spans="9:9" ht="14.25" customHeight="1" x14ac:dyDescent="0.2">
      <c r="I535" s="3"/>
    </row>
    <row r="536" spans="9:9" ht="14.25" customHeight="1" x14ac:dyDescent="0.2">
      <c r="I536" s="3"/>
    </row>
    <row r="537" spans="9:9" ht="14.25" customHeight="1" x14ac:dyDescent="0.2">
      <c r="I537" s="3"/>
    </row>
    <row r="538" spans="9:9" ht="14.25" customHeight="1" x14ac:dyDescent="0.2">
      <c r="I538" s="3"/>
    </row>
    <row r="539" spans="9:9" ht="14.25" customHeight="1" x14ac:dyDescent="0.2">
      <c r="I539" s="3"/>
    </row>
    <row r="540" spans="9:9" ht="14.25" customHeight="1" x14ac:dyDescent="0.2">
      <c r="I540" s="3"/>
    </row>
    <row r="541" spans="9:9" ht="14.25" customHeight="1" x14ac:dyDescent="0.2">
      <c r="I541" s="3"/>
    </row>
    <row r="542" spans="9:9" ht="14.25" customHeight="1" x14ac:dyDescent="0.2">
      <c r="I542" s="3"/>
    </row>
    <row r="543" spans="9:9" ht="14.25" customHeight="1" x14ac:dyDescent="0.2">
      <c r="I543" s="3"/>
    </row>
    <row r="544" spans="9:9" ht="14.25" customHeight="1" x14ac:dyDescent="0.2">
      <c r="I544" s="3"/>
    </row>
    <row r="545" spans="9:9" ht="14.25" customHeight="1" x14ac:dyDescent="0.2">
      <c r="I545" s="3"/>
    </row>
    <row r="546" spans="9:9" ht="14.25" customHeight="1" x14ac:dyDescent="0.2">
      <c r="I546" s="3"/>
    </row>
    <row r="547" spans="9:9" ht="14.25" customHeight="1" x14ac:dyDescent="0.2">
      <c r="I547" s="3"/>
    </row>
    <row r="548" spans="9:9" ht="14.25" customHeight="1" x14ac:dyDescent="0.2">
      <c r="I548" s="3"/>
    </row>
    <row r="549" spans="9:9" ht="14.25" customHeight="1" x14ac:dyDescent="0.2">
      <c r="I549" s="3"/>
    </row>
    <row r="550" spans="9:9" ht="14.25" customHeight="1" x14ac:dyDescent="0.2">
      <c r="I550" s="3"/>
    </row>
    <row r="551" spans="9:9" ht="14.25" customHeight="1" x14ac:dyDescent="0.2">
      <c r="I551" s="3"/>
    </row>
    <row r="552" spans="9:9" ht="14.25" customHeight="1" x14ac:dyDescent="0.2">
      <c r="I552" s="3"/>
    </row>
    <row r="553" spans="9:9" ht="14.25" customHeight="1" x14ac:dyDescent="0.2">
      <c r="I553" s="3"/>
    </row>
    <row r="554" spans="9:9" ht="14.25" customHeight="1" x14ac:dyDescent="0.2">
      <c r="I554" s="3"/>
    </row>
    <row r="555" spans="9:9" ht="14.25" customHeight="1" x14ac:dyDescent="0.2">
      <c r="I555" s="3"/>
    </row>
    <row r="556" spans="9:9" ht="14.25" customHeight="1" x14ac:dyDescent="0.2">
      <c r="I556" s="3"/>
    </row>
    <row r="557" spans="9:9" ht="14.25" customHeight="1" x14ac:dyDescent="0.2">
      <c r="I557" s="3"/>
    </row>
    <row r="558" spans="9:9" ht="14.25" customHeight="1" x14ac:dyDescent="0.2">
      <c r="I558" s="3"/>
    </row>
    <row r="559" spans="9:9" ht="14.25" customHeight="1" x14ac:dyDescent="0.2">
      <c r="I559" s="3"/>
    </row>
    <row r="560" spans="9:9" ht="14.25" customHeight="1" x14ac:dyDescent="0.2">
      <c r="I560" s="3"/>
    </row>
    <row r="561" spans="9:9" ht="14.25" customHeight="1" x14ac:dyDescent="0.2">
      <c r="I561" s="3"/>
    </row>
    <row r="562" spans="9:9" ht="14.25" customHeight="1" x14ac:dyDescent="0.2">
      <c r="I562" s="3"/>
    </row>
    <row r="563" spans="9:9" ht="14.25" customHeight="1" x14ac:dyDescent="0.2">
      <c r="I563" s="3"/>
    </row>
    <row r="564" spans="9:9" ht="14.25" customHeight="1" x14ac:dyDescent="0.2">
      <c r="I564" s="3"/>
    </row>
    <row r="565" spans="9:9" ht="14.25" customHeight="1" x14ac:dyDescent="0.2">
      <c r="I565" s="3"/>
    </row>
    <row r="566" spans="9:9" ht="14.25" customHeight="1" x14ac:dyDescent="0.2">
      <c r="I566" s="3"/>
    </row>
    <row r="567" spans="9:9" ht="14.25" customHeight="1" x14ac:dyDescent="0.2">
      <c r="I567" s="3"/>
    </row>
    <row r="568" spans="9:9" ht="14.25" customHeight="1" x14ac:dyDescent="0.2">
      <c r="I568" s="3"/>
    </row>
    <row r="569" spans="9:9" ht="14.25" customHeight="1" x14ac:dyDescent="0.2">
      <c r="I569" s="3"/>
    </row>
    <row r="570" spans="9:9" ht="14.25" customHeight="1" x14ac:dyDescent="0.2">
      <c r="I570" s="3"/>
    </row>
    <row r="571" spans="9:9" ht="14.25" customHeight="1" x14ac:dyDescent="0.2">
      <c r="I571" s="3"/>
    </row>
    <row r="572" spans="9:9" ht="14.25" customHeight="1" x14ac:dyDescent="0.2">
      <c r="I572" s="3"/>
    </row>
    <row r="573" spans="9:9" ht="14.25" customHeight="1" x14ac:dyDescent="0.2">
      <c r="I573" s="3"/>
    </row>
    <row r="574" spans="9:9" ht="14.25" customHeight="1" x14ac:dyDescent="0.2">
      <c r="I574" s="3"/>
    </row>
    <row r="575" spans="9:9" ht="14.25" customHeight="1" x14ac:dyDescent="0.2">
      <c r="I575" s="3"/>
    </row>
    <row r="576" spans="9:9" ht="14.25" customHeight="1" x14ac:dyDescent="0.2">
      <c r="I576" s="3"/>
    </row>
    <row r="577" spans="9:9" ht="14.25" customHeight="1" x14ac:dyDescent="0.2">
      <c r="I577" s="3"/>
    </row>
    <row r="578" spans="9:9" ht="14.25" customHeight="1" x14ac:dyDescent="0.2">
      <c r="I578" s="3"/>
    </row>
    <row r="579" spans="9:9" ht="14.25" customHeight="1" x14ac:dyDescent="0.2">
      <c r="I579" s="3"/>
    </row>
    <row r="580" spans="9:9" ht="14.25" customHeight="1" x14ac:dyDescent="0.2">
      <c r="I580" s="3"/>
    </row>
    <row r="581" spans="9:9" ht="14.25" customHeight="1" x14ac:dyDescent="0.2">
      <c r="I581" s="3"/>
    </row>
    <row r="582" spans="9:9" ht="14.25" customHeight="1" x14ac:dyDescent="0.2">
      <c r="I582" s="3"/>
    </row>
    <row r="583" spans="9:9" ht="14.25" customHeight="1" x14ac:dyDescent="0.2">
      <c r="I583" s="3"/>
    </row>
    <row r="584" spans="9:9" ht="14.25" customHeight="1" x14ac:dyDescent="0.2">
      <c r="I584" s="3"/>
    </row>
    <row r="585" spans="9:9" ht="14.25" customHeight="1" x14ac:dyDescent="0.2">
      <c r="I585" s="3"/>
    </row>
    <row r="586" spans="9:9" ht="14.25" customHeight="1" x14ac:dyDescent="0.2">
      <c r="I586" s="3"/>
    </row>
    <row r="587" spans="9:9" ht="14.25" customHeight="1" x14ac:dyDescent="0.2">
      <c r="I587" s="3"/>
    </row>
    <row r="588" spans="9:9" ht="14.25" customHeight="1" x14ac:dyDescent="0.2">
      <c r="I588" s="3"/>
    </row>
    <row r="589" spans="9:9" ht="14.25" customHeight="1" x14ac:dyDescent="0.2">
      <c r="I589" s="3"/>
    </row>
    <row r="590" spans="9:9" ht="14.25" customHeight="1" x14ac:dyDescent="0.2">
      <c r="I590" s="3"/>
    </row>
    <row r="591" spans="9:9" ht="14.25" customHeight="1" x14ac:dyDescent="0.2">
      <c r="I591" s="3"/>
    </row>
    <row r="592" spans="9:9" ht="14.25" customHeight="1" x14ac:dyDescent="0.2">
      <c r="I592" s="3"/>
    </row>
    <row r="593" spans="9:9" ht="14.25" customHeight="1" x14ac:dyDescent="0.2">
      <c r="I593" s="3"/>
    </row>
    <row r="594" spans="9:9" ht="14.25" customHeight="1" x14ac:dyDescent="0.2">
      <c r="I594" s="3"/>
    </row>
    <row r="595" spans="9:9" ht="14.25" customHeight="1" x14ac:dyDescent="0.2">
      <c r="I595" s="3"/>
    </row>
    <row r="596" spans="9:9" ht="14.25" customHeight="1" x14ac:dyDescent="0.2">
      <c r="I596" s="3"/>
    </row>
    <row r="597" spans="9:9" ht="14.25" customHeight="1" x14ac:dyDescent="0.2">
      <c r="I597" s="3"/>
    </row>
    <row r="598" spans="9:9" ht="14.25" customHeight="1" x14ac:dyDescent="0.2">
      <c r="I598" s="3"/>
    </row>
    <row r="599" spans="9:9" ht="14.25" customHeight="1" x14ac:dyDescent="0.2">
      <c r="I599" s="3"/>
    </row>
    <row r="600" spans="9:9" ht="14.25" customHeight="1" x14ac:dyDescent="0.2">
      <c r="I600" s="3"/>
    </row>
    <row r="601" spans="9:9" ht="14.25" customHeight="1" x14ac:dyDescent="0.2">
      <c r="I601" s="3"/>
    </row>
    <row r="602" spans="9:9" ht="14.25" customHeight="1" x14ac:dyDescent="0.2">
      <c r="I602" s="3"/>
    </row>
    <row r="603" spans="9:9" ht="14.25" customHeight="1" x14ac:dyDescent="0.2">
      <c r="I603" s="3"/>
    </row>
    <row r="604" spans="9:9" ht="14.25" customHeight="1" x14ac:dyDescent="0.2">
      <c r="I604" s="3"/>
    </row>
    <row r="605" spans="9:9" ht="14.25" customHeight="1" x14ac:dyDescent="0.2">
      <c r="I605" s="3"/>
    </row>
    <row r="606" spans="9:9" ht="14.25" customHeight="1" x14ac:dyDescent="0.2">
      <c r="I606" s="3"/>
    </row>
    <row r="607" spans="9:9" ht="14.25" customHeight="1" x14ac:dyDescent="0.2">
      <c r="I607" s="3"/>
    </row>
    <row r="608" spans="9:9" ht="14.25" customHeight="1" x14ac:dyDescent="0.2">
      <c r="I608" s="3"/>
    </row>
    <row r="609" spans="9:9" ht="14.25" customHeight="1" x14ac:dyDescent="0.2">
      <c r="I609" s="3"/>
    </row>
    <row r="610" spans="9:9" ht="14.25" customHeight="1" x14ac:dyDescent="0.2">
      <c r="I610" s="3"/>
    </row>
    <row r="611" spans="9:9" ht="14.25" customHeight="1" x14ac:dyDescent="0.2">
      <c r="I611" s="3"/>
    </row>
    <row r="612" spans="9:9" ht="14.25" customHeight="1" x14ac:dyDescent="0.2">
      <c r="I612" s="3"/>
    </row>
    <row r="613" spans="9:9" ht="14.25" customHeight="1" x14ac:dyDescent="0.2">
      <c r="I613" s="3"/>
    </row>
    <row r="614" spans="9:9" ht="14.25" customHeight="1" x14ac:dyDescent="0.2">
      <c r="I614" s="3"/>
    </row>
    <row r="615" spans="9:9" ht="14.25" customHeight="1" x14ac:dyDescent="0.2">
      <c r="I615" s="3"/>
    </row>
    <row r="616" spans="9:9" ht="14.25" customHeight="1" x14ac:dyDescent="0.2">
      <c r="I616" s="3"/>
    </row>
    <row r="617" spans="9:9" ht="14.25" customHeight="1" x14ac:dyDescent="0.2">
      <c r="I617" s="3"/>
    </row>
    <row r="618" spans="9:9" ht="14.25" customHeight="1" x14ac:dyDescent="0.2">
      <c r="I618" s="3"/>
    </row>
    <row r="619" spans="9:9" ht="14.25" customHeight="1" x14ac:dyDescent="0.2">
      <c r="I619" s="3"/>
    </row>
    <row r="620" spans="9:9" ht="14.25" customHeight="1" x14ac:dyDescent="0.2">
      <c r="I620" s="3"/>
    </row>
    <row r="621" spans="9:9" ht="14.25" customHeight="1" x14ac:dyDescent="0.2">
      <c r="I621" s="3"/>
    </row>
    <row r="622" spans="9:9" ht="14.25" customHeight="1" x14ac:dyDescent="0.2">
      <c r="I622" s="3"/>
    </row>
    <row r="623" spans="9:9" ht="14.25" customHeight="1" x14ac:dyDescent="0.2">
      <c r="I623" s="3"/>
    </row>
    <row r="624" spans="9:9" ht="14.25" customHeight="1" x14ac:dyDescent="0.2">
      <c r="I624" s="3"/>
    </row>
    <row r="625" spans="9:9" ht="14.25" customHeight="1" x14ac:dyDescent="0.2">
      <c r="I625" s="3"/>
    </row>
    <row r="626" spans="9:9" ht="14.25" customHeight="1" x14ac:dyDescent="0.2">
      <c r="I626" s="3"/>
    </row>
    <row r="627" spans="9:9" ht="14.25" customHeight="1" x14ac:dyDescent="0.2">
      <c r="I627" s="3"/>
    </row>
    <row r="628" spans="9:9" ht="14.25" customHeight="1" x14ac:dyDescent="0.2">
      <c r="I628" s="3"/>
    </row>
    <row r="629" spans="9:9" ht="14.25" customHeight="1" x14ac:dyDescent="0.2">
      <c r="I629" s="3"/>
    </row>
    <row r="630" spans="9:9" ht="14.25" customHeight="1" x14ac:dyDescent="0.2">
      <c r="I630" s="3"/>
    </row>
    <row r="631" spans="9:9" ht="14.25" customHeight="1" x14ac:dyDescent="0.2">
      <c r="I631" s="3"/>
    </row>
    <row r="632" spans="9:9" ht="14.25" customHeight="1" x14ac:dyDescent="0.2">
      <c r="I632" s="3"/>
    </row>
    <row r="633" spans="9:9" ht="14.25" customHeight="1" x14ac:dyDescent="0.2">
      <c r="I633" s="3"/>
    </row>
    <row r="634" spans="9:9" ht="14.25" customHeight="1" x14ac:dyDescent="0.2">
      <c r="I634" s="3"/>
    </row>
    <row r="635" spans="9:9" ht="14.25" customHeight="1" x14ac:dyDescent="0.2">
      <c r="I635" s="3"/>
    </row>
    <row r="636" spans="9:9" ht="14.25" customHeight="1" x14ac:dyDescent="0.2">
      <c r="I636" s="3"/>
    </row>
    <row r="637" spans="9:9" ht="14.25" customHeight="1" x14ac:dyDescent="0.2">
      <c r="I637" s="3"/>
    </row>
    <row r="638" spans="9:9" ht="14.25" customHeight="1" x14ac:dyDescent="0.2">
      <c r="I638" s="3"/>
    </row>
    <row r="639" spans="9:9" ht="14.25" customHeight="1" x14ac:dyDescent="0.2">
      <c r="I639" s="3"/>
    </row>
    <row r="640" spans="9:9" ht="14.25" customHeight="1" x14ac:dyDescent="0.2">
      <c r="I640" s="3"/>
    </row>
    <row r="641" spans="9:9" ht="14.25" customHeight="1" x14ac:dyDescent="0.2">
      <c r="I641" s="3"/>
    </row>
    <row r="642" spans="9:9" ht="14.25" customHeight="1" x14ac:dyDescent="0.2">
      <c r="I642" s="3"/>
    </row>
    <row r="643" spans="9:9" ht="14.25" customHeight="1" x14ac:dyDescent="0.2">
      <c r="I643" s="3"/>
    </row>
    <row r="644" spans="9:9" ht="14.25" customHeight="1" x14ac:dyDescent="0.2">
      <c r="I644" s="3"/>
    </row>
    <row r="645" spans="9:9" ht="14.25" customHeight="1" x14ac:dyDescent="0.2">
      <c r="I645" s="3"/>
    </row>
    <row r="646" spans="9:9" ht="14.25" customHeight="1" x14ac:dyDescent="0.2">
      <c r="I646" s="3"/>
    </row>
    <row r="647" spans="9:9" ht="14.25" customHeight="1" x14ac:dyDescent="0.2">
      <c r="I647" s="3"/>
    </row>
    <row r="648" spans="9:9" ht="14.25" customHeight="1" x14ac:dyDescent="0.2">
      <c r="I648" s="3"/>
    </row>
    <row r="649" spans="9:9" ht="14.25" customHeight="1" x14ac:dyDescent="0.2">
      <c r="I649" s="3"/>
    </row>
    <row r="650" spans="9:9" ht="14.25" customHeight="1" x14ac:dyDescent="0.2">
      <c r="I650" s="3"/>
    </row>
    <row r="651" spans="9:9" ht="14.25" customHeight="1" x14ac:dyDescent="0.2">
      <c r="I651" s="3"/>
    </row>
    <row r="652" spans="9:9" ht="14.25" customHeight="1" x14ac:dyDescent="0.2">
      <c r="I652" s="3"/>
    </row>
    <row r="653" spans="9:9" ht="14.25" customHeight="1" x14ac:dyDescent="0.2">
      <c r="I653" s="3"/>
    </row>
    <row r="654" spans="9:9" ht="14.25" customHeight="1" x14ac:dyDescent="0.2">
      <c r="I654" s="3"/>
    </row>
    <row r="655" spans="9:9" ht="14.25" customHeight="1" x14ac:dyDescent="0.2">
      <c r="I655" s="3"/>
    </row>
    <row r="656" spans="9:9" ht="14.25" customHeight="1" x14ac:dyDescent="0.2">
      <c r="I656" s="3"/>
    </row>
    <row r="657" spans="9:9" ht="14.25" customHeight="1" x14ac:dyDescent="0.2">
      <c r="I657" s="3"/>
    </row>
    <row r="658" spans="9:9" ht="14.25" customHeight="1" x14ac:dyDescent="0.2">
      <c r="I658" s="3"/>
    </row>
    <row r="659" spans="9:9" ht="14.25" customHeight="1" x14ac:dyDescent="0.2">
      <c r="I659" s="3"/>
    </row>
    <row r="660" spans="9:9" ht="14.25" customHeight="1" x14ac:dyDescent="0.2">
      <c r="I660" s="3"/>
    </row>
    <row r="661" spans="9:9" ht="14.25" customHeight="1" x14ac:dyDescent="0.2">
      <c r="I661" s="3"/>
    </row>
    <row r="662" spans="9:9" ht="14.25" customHeight="1" x14ac:dyDescent="0.2">
      <c r="I662" s="3"/>
    </row>
    <row r="663" spans="9:9" ht="14.25" customHeight="1" x14ac:dyDescent="0.2">
      <c r="I663" s="3"/>
    </row>
    <row r="664" spans="9:9" ht="14.25" customHeight="1" x14ac:dyDescent="0.2">
      <c r="I664" s="3"/>
    </row>
    <row r="665" spans="9:9" ht="14.25" customHeight="1" x14ac:dyDescent="0.2">
      <c r="I665" s="3"/>
    </row>
    <row r="666" spans="9:9" ht="14.25" customHeight="1" x14ac:dyDescent="0.2">
      <c r="I666" s="3"/>
    </row>
    <row r="667" spans="9:9" ht="14.25" customHeight="1" x14ac:dyDescent="0.2">
      <c r="I667" s="3"/>
    </row>
    <row r="668" spans="9:9" ht="14.25" customHeight="1" x14ac:dyDescent="0.2">
      <c r="I668" s="3"/>
    </row>
    <row r="669" spans="9:9" ht="14.25" customHeight="1" x14ac:dyDescent="0.2">
      <c r="I669" s="3"/>
    </row>
    <row r="670" spans="9:9" ht="14.25" customHeight="1" x14ac:dyDescent="0.2">
      <c r="I670" s="3"/>
    </row>
    <row r="671" spans="9:9" ht="14.25" customHeight="1" x14ac:dyDescent="0.2">
      <c r="I671" s="3"/>
    </row>
    <row r="672" spans="9:9" ht="14.25" customHeight="1" x14ac:dyDescent="0.2">
      <c r="I672" s="3"/>
    </row>
    <row r="673" spans="9:9" ht="14.25" customHeight="1" x14ac:dyDescent="0.2">
      <c r="I673" s="3"/>
    </row>
    <row r="674" spans="9:9" ht="14.25" customHeight="1" x14ac:dyDescent="0.2">
      <c r="I674" s="3"/>
    </row>
    <row r="675" spans="9:9" ht="14.25" customHeight="1" x14ac:dyDescent="0.2">
      <c r="I675" s="3"/>
    </row>
    <row r="676" spans="9:9" ht="14.25" customHeight="1" x14ac:dyDescent="0.2">
      <c r="I676" s="3"/>
    </row>
    <row r="677" spans="9:9" ht="14.25" customHeight="1" x14ac:dyDescent="0.2">
      <c r="I677" s="3"/>
    </row>
    <row r="678" spans="9:9" ht="14.25" customHeight="1" x14ac:dyDescent="0.2">
      <c r="I678" s="3"/>
    </row>
    <row r="679" spans="9:9" ht="14.25" customHeight="1" x14ac:dyDescent="0.2">
      <c r="I679" s="3"/>
    </row>
    <row r="680" spans="9:9" ht="14.25" customHeight="1" x14ac:dyDescent="0.2">
      <c r="I680" s="3"/>
    </row>
    <row r="681" spans="9:9" ht="14.25" customHeight="1" x14ac:dyDescent="0.2">
      <c r="I681" s="3"/>
    </row>
    <row r="682" spans="9:9" ht="14.25" customHeight="1" x14ac:dyDescent="0.2">
      <c r="I682" s="3"/>
    </row>
    <row r="683" spans="9:9" ht="14.25" customHeight="1" x14ac:dyDescent="0.2">
      <c r="I683" s="3"/>
    </row>
    <row r="684" spans="9:9" ht="14.25" customHeight="1" x14ac:dyDescent="0.2">
      <c r="I684" s="3"/>
    </row>
    <row r="685" spans="9:9" ht="14.25" customHeight="1" x14ac:dyDescent="0.2">
      <c r="I685" s="3"/>
    </row>
    <row r="686" spans="9:9" ht="14.25" customHeight="1" x14ac:dyDescent="0.2">
      <c r="I686" s="3"/>
    </row>
    <row r="687" spans="9:9" ht="14.25" customHeight="1" x14ac:dyDescent="0.2">
      <c r="I687" s="3"/>
    </row>
    <row r="688" spans="9:9" ht="14.25" customHeight="1" x14ac:dyDescent="0.2">
      <c r="I688" s="3"/>
    </row>
    <row r="689" spans="9:9" ht="14.25" customHeight="1" x14ac:dyDescent="0.2">
      <c r="I689" s="3"/>
    </row>
    <row r="690" spans="9:9" ht="14.25" customHeight="1" x14ac:dyDescent="0.2">
      <c r="I690" s="3"/>
    </row>
    <row r="691" spans="9:9" ht="14.25" customHeight="1" x14ac:dyDescent="0.2">
      <c r="I691" s="3"/>
    </row>
    <row r="692" spans="9:9" ht="14.25" customHeight="1" x14ac:dyDescent="0.2">
      <c r="I692" s="3"/>
    </row>
    <row r="693" spans="9:9" ht="14.25" customHeight="1" x14ac:dyDescent="0.2">
      <c r="I693" s="3"/>
    </row>
    <row r="694" spans="9:9" ht="14.25" customHeight="1" x14ac:dyDescent="0.2">
      <c r="I694" s="3"/>
    </row>
    <row r="695" spans="9:9" ht="14.25" customHeight="1" x14ac:dyDescent="0.2">
      <c r="I695" s="3"/>
    </row>
    <row r="696" spans="9:9" ht="14.25" customHeight="1" x14ac:dyDescent="0.2">
      <c r="I696" s="3"/>
    </row>
    <row r="697" spans="9:9" ht="14.25" customHeight="1" x14ac:dyDescent="0.2">
      <c r="I697" s="3"/>
    </row>
    <row r="698" spans="9:9" ht="14.25" customHeight="1" x14ac:dyDescent="0.2">
      <c r="I698" s="3"/>
    </row>
    <row r="699" spans="9:9" ht="14.25" customHeight="1" x14ac:dyDescent="0.2">
      <c r="I699" s="3"/>
    </row>
    <row r="700" spans="9:9" ht="14.25" customHeight="1" x14ac:dyDescent="0.2">
      <c r="I700" s="3"/>
    </row>
    <row r="701" spans="9:9" ht="14.25" customHeight="1" x14ac:dyDescent="0.2">
      <c r="I701" s="3"/>
    </row>
    <row r="702" spans="9:9" ht="14.25" customHeight="1" x14ac:dyDescent="0.2">
      <c r="I702" s="3"/>
    </row>
    <row r="703" spans="9:9" ht="14.25" customHeight="1" x14ac:dyDescent="0.2">
      <c r="I703" s="3"/>
    </row>
    <row r="704" spans="9:9" ht="14.25" customHeight="1" x14ac:dyDescent="0.2">
      <c r="I704" s="3"/>
    </row>
    <row r="705" spans="9:9" ht="14.25" customHeight="1" x14ac:dyDescent="0.2">
      <c r="I705" s="3"/>
    </row>
    <row r="706" spans="9:9" ht="14.25" customHeight="1" x14ac:dyDescent="0.2">
      <c r="I706" s="3"/>
    </row>
    <row r="707" spans="9:9" ht="14.25" customHeight="1" x14ac:dyDescent="0.2">
      <c r="I707" s="3"/>
    </row>
    <row r="708" spans="9:9" ht="14.25" customHeight="1" x14ac:dyDescent="0.2">
      <c r="I708" s="3"/>
    </row>
    <row r="709" spans="9:9" ht="14.25" customHeight="1" x14ac:dyDescent="0.2">
      <c r="I709" s="3"/>
    </row>
    <row r="710" spans="9:9" ht="14.25" customHeight="1" x14ac:dyDescent="0.2">
      <c r="I710" s="3"/>
    </row>
    <row r="711" spans="9:9" ht="14.25" customHeight="1" x14ac:dyDescent="0.2">
      <c r="I711" s="3"/>
    </row>
    <row r="712" spans="9:9" ht="14.25" customHeight="1" x14ac:dyDescent="0.2">
      <c r="I712" s="3"/>
    </row>
    <row r="713" spans="9:9" ht="14.25" customHeight="1" x14ac:dyDescent="0.2">
      <c r="I713" s="3"/>
    </row>
    <row r="714" spans="9:9" ht="14.25" customHeight="1" x14ac:dyDescent="0.2">
      <c r="I714" s="3"/>
    </row>
    <row r="715" spans="9:9" ht="14.25" customHeight="1" x14ac:dyDescent="0.2">
      <c r="I715" s="3"/>
    </row>
    <row r="716" spans="9:9" ht="14.25" customHeight="1" x14ac:dyDescent="0.2">
      <c r="I716" s="3"/>
    </row>
    <row r="717" spans="9:9" ht="14.25" customHeight="1" x14ac:dyDescent="0.2">
      <c r="I717" s="3"/>
    </row>
    <row r="718" spans="9:9" ht="14.25" customHeight="1" x14ac:dyDescent="0.2">
      <c r="I718" s="3"/>
    </row>
    <row r="719" spans="9:9" ht="14.25" customHeight="1" x14ac:dyDescent="0.2">
      <c r="I719" s="3"/>
    </row>
    <row r="720" spans="9:9" ht="14.25" customHeight="1" x14ac:dyDescent="0.2">
      <c r="I720" s="3"/>
    </row>
    <row r="721" spans="9:9" ht="14.25" customHeight="1" x14ac:dyDescent="0.2">
      <c r="I721" s="3"/>
    </row>
    <row r="722" spans="9:9" ht="14.25" customHeight="1" x14ac:dyDescent="0.2">
      <c r="I722" s="3"/>
    </row>
    <row r="723" spans="9:9" ht="14.25" customHeight="1" x14ac:dyDescent="0.2">
      <c r="I723" s="3"/>
    </row>
    <row r="724" spans="9:9" ht="14.25" customHeight="1" x14ac:dyDescent="0.2">
      <c r="I724" s="3"/>
    </row>
    <row r="725" spans="9:9" ht="14.25" customHeight="1" x14ac:dyDescent="0.2">
      <c r="I725" s="3"/>
    </row>
    <row r="726" spans="9:9" ht="14.25" customHeight="1" x14ac:dyDescent="0.2">
      <c r="I726" s="3"/>
    </row>
    <row r="727" spans="9:9" ht="14.25" customHeight="1" x14ac:dyDescent="0.2">
      <c r="I727" s="3"/>
    </row>
    <row r="728" spans="9:9" ht="14.25" customHeight="1" x14ac:dyDescent="0.2">
      <c r="I728" s="3"/>
    </row>
    <row r="729" spans="9:9" ht="14.25" customHeight="1" x14ac:dyDescent="0.2">
      <c r="I729" s="3"/>
    </row>
    <row r="730" spans="9:9" ht="14.25" customHeight="1" x14ac:dyDescent="0.2">
      <c r="I730" s="3"/>
    </row>
    <row r="731" spans="9:9" ht="14.25" customHeight="1" x14ac:dyDescent="0.2">
      <c r="I731" s="3"/>
    </row>
    <row r="732" spans="9:9" ht="14.25" customHeight="1" x14ac:dyDescent="0.2">
      <c r="I732" s="3"/>
    </row>
    <row r="733" spans="9:9" ht="14.25" customHeight="1" x14ac:dyDescent="0.2">
      <c r="I733" s="3"/>
    </row>
    <row r="734" spans="9:9" ht="14.25" customHeight="1" x14ac:dyDescent="0.2">
      <c r="I734" s="3"/>
    </row>
    <row r="735" spans="9:9" ht="14.25" customHeight="1" x14ac:dyDescent="0.2">
      <c r="I735" s="3"/>
    </row>
    <row r="736" spans="9:9" ht="14.25" customHeight="1" x14ac:dyDescent="0.2">
      <c r="I736" s="3"/>
    </row>
    <row r="737" spans="9:9" ht="14.25" customHeight="1" x14ac:dyDescent="0.2">
      <c r="I737" s="3"/>
    </row>
    <row r="738" spans="9:9" ht="14.25" customHeight="1" x14ac:dyDescent="0.2">
      <c r="I738" s="3"/>
    </row>
    <row r="739" spans="9:9" ht="14.25" customHeight="1" x14ac:dyDescent="0.2">
      <c r="I739" s="3"/>
    </row>
    <row r="740" spans="9:9" ht="14.25" customHeight="1" x14ac:dyDescent="0.2">
      <c r="I740" s="3"/>
    </row>
    <row r="741" spans="9:9" ht="14.25" customHeight="1" x14ac:dyDescent="0.2">
      <c r="I741" s="3"/>
    </row>
    <row r="742" spans="9:9" ht="14.25" customHeight="1" x14ac:dyDescent="0.2">
      <c r="I742" s="3"/>
    </row>
    <row r="743" spans="9:9" ht="14.25" customHeight="1" x14ac:dyDescent="0.2">
      <c r="I743" s="3"/>
    </row>
    <row r="744" spans="9:9" ht="14.25" customHeight="1" x14ac:dyDescent="0.2">
      <c r="I744" s="3"/>
    </row>
    <row r="745" spans="9:9" ht="14.25" customHeight="1" x14ac:dyDescent="0.2">
      <c r="I745" s="3"/>
    </row>
    <row r="746" spans="9:9" ht="14.25" customHeight="1" x14ac:dyDescent="0.2">
      <c r="I746" s="3"/>
    </row>
    <row r="747" spans="9:9" ht="14.25" customHeight="1" x14ac:dyDescent="0.2">
      <c r="I747" s="3"/>
    </row>
    <row r="748" spans="9:9" ht="14.25" customHeight="1" x14ac:dyDescent="0.2">
      <c r="I748" s="3"/>
    </row>
    <row r="749" spans="9:9" ht="14.25" customHeight="1" x14ac:dyDescent="0.2">
      <c r="I749" s="3"/>
    </row>
    <row r="750" spans="9:9" ht="14.25" customHeight="1" x14ac:dyDescent="0.2">
      <c r="I750" s="3"/>
    </row>
    <row r="751" spans="9:9" ht="14.25" customHeight="1" x14ac:dyDescent="0.2">
      <c r="I751" s="3"/>
    </row>
    <row r="752" spans="9:9" ht="14.25" customHeight="1" x14ac:dyDescent="0.2">
      <c r="I752" s="3"/>
    </row>
    <row r="753" spans="9:9" ht="14.25" customHeight="1" x14ac:dyDescent="0.2">
      <c r="I753" s="3"/>
    </row>
    <row r="754" spans="9:9" ht="14.25" customHeight="1" x14ac:dyDescent="0.2">
      <c r="I754" s="3"/>
    </row>
    <row r="755" spans="9:9" ht="14.25" customHeight="1" x14ac:dyDescent="0.2">
      <c r="I755" s="3"/>
    </row>
    <row r="756" spans="9:9" ht="14.25" customHeight="1" x14ac:dyDescent="0.2">
      <c r="I756" s="3"/>
    </row>
    <row r="757" spans="9:9" ht="14.25" customHeight="1" x14ac:dyDescent="0.2">
      <c r="I757" s="3"/>
    </row>
    <row r="758" spans="9:9" ht="14.25" customHeight="1" x14ac:dyDescent="0.2">
      <c r="I758" s="3"/>
    </row>
    <row r="759" spans="9:9" ht="14.25" customHeight="1" x14ac:dyDescent="0.2">
      <c r="I759" s="3"/>
    </row>
    <row r="760" spans="9:9" ht="14.25" customHeight="1" x14ac:dyDescent="0.2">
      <c r="I760" s="3"/>
    </row>
    <row r="761" spans="9:9" ht="14.25" customHeight="1" x14ac:dyDescent="0.2">
      <c r="I761" s="3"/>
    </row>
    <row r="762" spans="9:9" ht="14.25" customHeight="1" x14ac:dyDescent="0.2">
      <c r="I762" s="3"/>
    </row>
    <row r="763" spans="9:9" ht="14.25" customHeight="1" x14ac:dyDescent="0.2">
      <c r="I763" s="3"/>
    </row>
    <row r="764" spans="9:9" ht="14.25" customHeight="1" x14ac:dyDescent="0.2">
      <c r="I764" s="3"/>
    </row>
    <row r="765" spans="9:9" ht="14.25" customHeight="1" x14ac:dyDescent="0.2">
      <c r="I765" s="3"/>
    </row>
    <row r="766" spans="9:9" ht="14.25" customHeight="1" x14ac:dyDescent="0.2">
      <c r="I766" s="3"/>
    </row>
    <row r="767" spans="9:9" ht="14.25" customHeight="1" x14ac:dyDescent="0.2">
      <c r="I767" s="3"/>
    </row>
    <row r="768" spans="9:9" ht="14.25" customHeight="1" x14ac:dyDescent="0.2">
      <c r="I768" s="3"/>
    </row>
    <row r="769" spans="9:9" ht="14.25" customHeight="1" x14ac:dyDescent="0.2">
      <c r="I769" s="3"/>
    </row>
    <row r="770" spans="9:9" ht="14.25" customHeight="1" x14ac:dyDescent="0.2">
      <c r="I770" s="3"/>
    </row>
    <row r="771" spans="9:9" ht="14.25" customHeight="1" x14ac:dyDescent="0.2">
      <c r="I771" s="3"/>
    </row>
    <row r="772" spans="9:9" ht="14.25" customHeight="1" x14ac:dyDescent="0.2">
      <c r="I772" s="3"/>
    </row>
    <row r="773" spans="9:9" ht="14.25" customHeight="1" x14ac:dyDescent="0.2">
      <c r="I773" s="3"/>
    </row>
    <row r="774" spans="9:9" ht="14.25" customHeight="1" x14ac:dyDescent="0.2">
      <c r="I774" s="3"/>
    </row>
    <row r="775" spans="9:9" ht="14.25" customHeight="1" x14ac:dyDescent="0.2">
      <c r="I775" s="3"/>
    </row>
    <row r="776" spans="9:9" ht="14.25" customHeight="1" x14ac:dyDescent="0.2">
      <c r="I776" s="3"/>
    </row>
    <row r="777" spans="9:9" ht="14.25" customHeight="1" x14ac:dyDescent="0.2">
      <c r="I777" s="3"/>
    </row>
    <row r="778" spans="9:9" ht="14.25" customHeight="1" x14ac:dyDescent="0.2">
      <c r="I778" s="3"/>
    </row>
    <row r="779" spans="9:9" ht="14.25" customHeight="1" x14ac:dyDescent="0.2">
      <c r="I779" s="3"/>
    </row>
    <row r="780" spans="9:9" ht="14.25" customHeight="1" x14ac:dyDescent="0.2">
      <c r="I780" s="3"/>
    </row>
    <row r="781" spans="9:9" ht="14.25" customHeight="1" x14ac:dyDescent="0.2">
      <c r="I781" s="3"/>
    </row>
    <row r="782" spans="9:9" ht="14.25" customHeight="1" x14ac:dyDescent="0.2">
      <c r="I782" s="3"/>
    </row>
    <row r="783" spans="9:9" ht="14.25" customHeight="1" x14ac:dyDescent="0.2">
      <c r="I783" s="3"/>
    </row>
    <row r="784" spans="9:9" ht="14.25" customHeight="1" x14ac:dyDescent="0.2">
      <c r="I784" s="3"/>
    </row>
    <row r="785" spans="9:9" ht="14.25" customHeight="1" x14ac:dyDescent="0.2">
      <c r="I785" s="3"/>
    </row>
    <row r="786" spans="9:9" ht="14.25" customHeight="1" x14ac:dyDescent="0.2">
      <c r="I786" s="3"/>
    </row>
    <row r="787" spans="9:9" ht="14.25" customHeight="1" x14ac:dyDescent="0.2">
      <c r="I787" s="3"/>
    </row>
    <row r="788" spans="9:9" ht="14.25" customHeight="1" x14ac:dyDescent="0.2">
      <c r="I788" s="3"/>
    </row>
    <row r="789" spans="9:9" ht="14.25" customHeight="1" x14ac:dyDescent="0.2">
      <c r="I789" s="3"/>
    </row>
    <row r="790" spans="9:9" ht="14.25" customHeight="1" x14ac:dyDescent="0.2">
      <c r="I790" s="3"/>
    </row>
    <row r="791" spans="9:9" ht="14.25" customHeight="1" x14ac:dyDescent="0.2">
      <c r="I791" s="3"/>
    </row>
    <row r="792" spans="9:9" ht="14.25" customHeight="1" x14ac:dyDescent="0.2">
      <c r="I792" s="3"/>
    </row>
    <row r="793" spans="9:9" ht="14.25" customHeight="1" x14ac:dyDescent="0.2">
      <c r="I793" s="3"/>
    </row>
    <row r="794" spans="9:9" ht="14.25" customHeight="1" x14ac:dyDescent="0.2">
      <c r="I794" s="3"/>
    </row>
    <row r="795" spans="9:9" ht="14.25" customHeight="1" x14ac:dyDescent="0.2">
      <c r="I795" s="3"/>
    </row>
    <row r="796" spans="9:9" ht="14.25" customHeight="1" x14ac:dyDescent="0.2">
      <c r="I796" s="3"/>
    </row>
    <row r="797" spans="9:9" ht="14.25" customHeight="1" x14ac:dyDescent="0.2">
      <c r="I797" s="3"/>
    </row>
    <row r="798" spans="9:9" ht="14.25" customHeight="1" x14ac:dyDescent="0.2">
      <c r="I798" s="3"/>
    </row>
    <row r="799" spans="9:9" ht="14.25" customHeight="1" x14ac:dyDescent="0.2">
      <c r="I799" s="3"/>
    </row>
    <row r="800" spans="9:9" ht="14.25" customHeight="1" x14ac:dyDescent="0.2">
      <c r="I800" s="3"/>
    </row>
    <row r="801" spans="9:9" ht="14.25" customHeight="1" x14ac:dyDescent="0.2">
      <c r="I801" s="3"/>
    </row>
    <row r="802" spans="9:9" ht="14.25" customHeight="1" x14ac:dyDescent="0.2">
      <c r="I802" s="3"/>
    </row>
    <row r="803" spans="9:9" ht="14.25" customHeight="1" x14ac:dyDescent="0.2">
      <c r="I803" s="3"/>
    </row>
    <row r="804" spans="9:9" ht="14.25" customHeight="1" x14ac:dyDescent="0.2">
      <c r="I804" s="3"/>
    </row>
    <row r="805" spans="9:9" ht="14.25" customHeight="1" x14ac:dyDescent="0.2">
      <c r="I805" s="3"/>
    </row>
    <row r="806" spans="9:9" ht="14.25" customHeight="1" x14ac:dyDescent="0.2">
      <c r="I806" s="3"/>
    </row>
    <row r="807" spans="9:9" ht="14.25" customHeight="1" x14ac:dyDescent="0.2">
      <c r="I807" s="3"/>
    </row>
    <row r="808" spans="9:9" ht="14.25" customHeight="1" x14ac:dyDescent="0.2">
      <c r="I808" s="3"/>
    </row>
    <row r="809" spans="9:9" ht="14.25" customHeight="1" x14ac:dyDescent="0.2">
      <c r="I809" s="3"/>
    </row>
    <row r="810" spans="9:9" ht="14.25" customHeight="1" x14ac:dyDescent="0.2">
      <c r="I810" s="3"/>
    </row>
    <row r="811" spans="9:9" ht="14.25" customHeight="1" x14ac:dyDescent="0.2">
      <c r="I811" s="3"/>
    </row>
    <row r="812" spans="9:9" ht="14.25" customHeight="1" x14ac:dyDescent="0.2">
      <c r="I812" s="3"/>
    </row>
    <row r="813" spans="9:9" ht="14.25" customHeight="1" x14ac:dyDescent="0.2">
      <c r="I813" s="3"/>
    </row>
    <row r="814" spans="9:9" ht="14.25" customHeight="1" x14ac:dyDescent="0.2">
      <c r="I814" s="3"/>
    </row>
    <row r="815" spans="9:9" ht="14.25" customHeight="1" x14ac:dyDescent="0.2">
      <c r="I815" s="3"/>
    </row>
    <row r="816" spans="9:9" ht="14.25" customHeight="1" x14ac:dyDescent="0.2">
      <c r="I816" s="3"/>
    </row>
    <row r="817" spans="9:9" ht="14.25" customHeight="1" x14ac:dyDescent="0.2">
      <c r="I817" s="3"/>
    </row>
    <row r="818" spans="9:9" ht="14.25" customHeight="1" x14ac:dyDescent="0.2">
      <c r="I818" s="3"/>
    </row>
    <row r="819" spans="9:9" ht="14.25" customHeight="1" x14ac:dyDescent="0.2">
      <c r="I819" s="3"/>
    </row>
    <row r="820" spans="9:9" ht="14.25" customHeight="1" x14ac:dyDescent="0.2">
      <c r="I820" s="3"/>
    </row>
    <row r="821" spans="9:9" ht="14.25" customHeight="1" x14ac:dyDescent="0.2">
      <c r="I821" s="3"/>
    </row>
    <row r="822" spans="9:9" ht="14.25" customHeight="1" x14ac:dyDescent="0.2">
      <c r="I822" s="3"/>
    </row>
    <row r="823" spans="9:9" ht="14.25" customHeight="1" x14ac:dyDescent="0.2">
      <c r="I823" s="3"/>
    </row>
    <row r="824" spans="9:9" ht="14.25" customHeight="1" x14ac:dyDescent="0.2">
      <c r="I824" s="3"/>
    </row>
    <row r="825" spans="9:9" ht="14.25" customHeight="1" x14ac:dyDescent="0.2">
      <c r="I825" s="3"/>
    </row>
    <row r="826" spans="9:9" ht="14.25" customHeight="1" x14ac:dyDescent="0.2">
      <c r="I826" s="3"/>
    </row>
    <row r="827" spans="9:9" ht="14.25" customHeight="1" x14ac:dyDescent="0.2">
      <c r="I827" s="3"/>
    </row>
    <row r="828" spans="9:9" ht="14.25" customHeight="1" x14ac:dyDescent="0.2">
      <c r="I828" s="3"/>
    </row>
    <row r="829" spans="9:9" ht="14.25" customHeight="1" x14ac:dyDescent="0.2">
      <c r="I829" s="3"/>
    </row>
    <row r="830" spans="9:9" ht="14.25" customHeight="1" x14ac:dyDescent="0.2">
      <c r="I830" s="3"/>
    </row>
    <row r="831" spans="9:9" ht="14.25" customHeight="1" x14ac:dyDescent="0.2">
      <c r="I831" s="3"/>
    </row>
    <row r="832" spans="9:9" ht="14.25" customHeight="1" x14ac:dyDescent="0.2">
      <c r="I832" s="3"/>
    </row>
    <row r="833" spans="9:9" ht="14.25" customHeight="1" x14ac:dyDescent="0.2">
      <c r="I833" s="3"/>
    </row>
    <row r="834" spans="9:9" ht="14.25" customHeight="1" x14ac:dyDescent="0.2">
      <c r="I834" s="3"/>
    </row>
    <row r="835" spans="9:9" ht="14.25" customHeight="1" x14ac:dyDescent="0.2">
      <c r="I835" s="3"/>
    </row>
    <row r="836" spans="9:9" ht="14.25" customHeight="1" x14ac:dyDescent="0.2">
      <c r="I836" s="3"/>
    </row>
    <row r="837" spans="9:9" ht="14.25" customHeight="1" x14ac:dyDescent="0.2">
      <c r="I837" s="3"/>
    </row>
    <row r="838" spans="9:9" ht="14.25" customHeight="1" x14ac:dyDescent="0.2">
      <c r="I838" s="3"/>
    </row>
    <row r="839" spans="9:9" ht="14.25" customHeight="1" x14ac:dyDescent="0.2">
      <c r="I839" s="3"/>
    </row>
    <row r="840" spans="9:9" ht="14.25" customHeight="1" x14ac:dyDescent="0.2">
      <c r="I840" s="3"/>
    </row>
    <row r="841" spans="9:9" ht="14.25" customHeight="1" x14ac:dyDescent="0.2">
      <c r="I841" s="3"/>
    </row>
    <row r="842" spans="9:9" ht="14.25" customHeight="1" x14ac:dyDescent="0.2">
      <c r="I842" s="3"/>
    </row>
    <row r="843" spans="9:9" ht="14.25" customHeight="1" x14ac:dyDescent="0.2">
      <c r="I843" s="3"/>
    </row>
    <row r="844" spans="9:9" ht="14.25" customHeight="1" x14ac:dyDescent="0.2">
      <c r="I844" s="3"/>
    </row>
    <row r="845" spans="9:9" ht="14.25" customHeight="1" x14ac:dyDescent="0.2">
      <c r="I845" s="3"/>
    </row>
    <row r="846" spans="9:9" ht="14.25" customHeight="1" x14ac:dyDescent="0.2">
      <c r="I846" s="3"/>
    </row>
    <row r="847" spans="9:9" ht="14.25" customHeight="1" x14ac:dyDescent="0.2">
      <c r="I847" s="3"/>
    </row>
    <row r="848" spans="9:9" ht="14.25" customHeight="1" x14ac:dyDescent="0.2">
      <c r="I848" s="3"/>
    </row>
    <row r="849" spans="9:9" ht="14.25" customHeight="1" x14ac:dyDescent="0.2">
      <c r="I849" s="3"/>
    </row>
    <row r="850" spans="9:9" ht="14.25" customHeight="1" x14ac:dyDescent="0.2">
      <c r="I850" s="3"/>
    </row>
    <row r="851" spans="9:9" ht="14.25" customHeight="1" x14ac:dyDescent="0.2">
      <c r="I851" s="3"/>
    </row>
    <row r="852" spans="9:9" ht="14.25" customHeight="1" x14ac:dyDescent="0.2">
      <c r="I852" s="3"/>
    </row>
    <row r="853" spans="9:9" ht="14.25" customHeight="1" x14ac:dyDescent="0.2">
      <c r="I853" s="3"/>
    </row>
    <row r="854" spans="9:9" ht="14.25" customHeight="1" x14ac:dyDescent="0.2">
      <c r="I854" s="3"/>
    </row>
    <row r="855" spans="9:9" ht="14.25" customHeight="1" x14ac:dyDescent="0.2">
      <c r="I855" s="3"/>
    </row>
    <row r="856" spans="9:9" ht="14.25" customHeight="1" x14ac:dyDescent="0.2">
      <c r="I856" s="3"/>
    </row>
    <row r="857" spans="9:9" ht="14.25" customHeight="1" x14ac:dyDescent="0.2">
      <c r="I857" s="3"/>
    </row>
    <row r="858" spans="9:9" ht="14.25" customHeight="1" x14ac:dyDescent="0.2">
      <c r="I858" s="3"/>
    </row>
    <row r="859" spans="9:9" ht="14.25" customHeight="1" x14ac:dyDescent="0.2">
      <c r="I859" s="3"/>
    </row>
    <row r="860" spans="9:9" ht="14.25" customHeight="1" x14ac:dyDescent="0.2">
      <c r="I860" s="3"/>
    </row>
    <row r="861" spans="9:9" ht="14.25" customHeight="1" x14ac:dyDescent="0.2">
      <c r="I861" s="3"/>
    </row>
    <row r="862" spans="9:9" ht="14.25" customHeight="1" x14ac:dyDescent="0.2">
      <c r="I862" s="3"/>
    </row>
    <row r="863" spans="9:9" ht="14.25" customHeight="1" x14ac:dyDescent="0.2">
      <c r="I863" s="3"/>
    </row>
    <row r="864" spans="9:9" ht="14.25" customHeight="1" x14ac:dyDescent="0.2">
      <c r="I864" s="3"/>
    </row>
    <row r="865" spans="9:9" ht="14.25" customHeight="1" x14ac:dyDescent="0.2">
      <c r="I865" s="3"/>
    </row>
    <row r="866" spans="9:9" ht="14.25" customHeight="1" x14ac:dyDescent="0.2">
      <c r="I866" s="3"/>
    </row>
    <row r="867" spans="9:9" ht="14.25" customHeight="1" x14ac:dyDescent="0.2">
      <c r="I867" s="3"/>
    </row>
    <row r="868" spans="9:9" ht="14.25" customHeight="1" x14ac:dyDescent="0.2">
      <c r="I868" s="3"/>
    </row>
    <row r="869" spans="9:9" ht="14.25" customHeight="1" x14ac:dyDescent="0.2">
      <c r="I869" s="3"/>
    </row>
    <row r="870" spans="9:9" ht="14.25" customHeight="1" x14ac:dyDescent="0.2">
      <c r="I870" s="3"/>
    </row>
    <row r="871" spans="9:9" ht="14.25" customHeight="1" x14ac:dyDescent="0.2">
      <c r="I871" s="3"/>
    </row>
    <row r="872" spans="9:9" ht="14.25" customHeight="1" x14ac:dyDescent="0.2">
      <c r="I872" s="3"/>
    </row>
    <row r="873" spans="9:9" ht="14.25" customHeight="1" x14ac:dyDescent="0.2">
      <c r="I873" s="3"/>
    </row>
    <row r="874" spans="9:9" ht="14.25" customHeight="1" x14ac:dyDescent="0.2">
      <c r="I874" s="3"/>
    </row>
    <row r="875" spans="9:9" ht="14.25" customHeight="1" x14ac:dyDescent="0.2">
      <c r="I875" s="3"/>
    </row>
    <row r="876" spans="9:9" ht="14.25" customHeight="1" x14ac:dyDescent="0.2">
      <c r="I876" s="3"/>
    </row>
    <row r="877" spans="9:9" ht="14.25" customHeight="1" x14ac:dyDescent="0.2">
      <c r="I877" s="3"/>
    </row>
    <row r="878" spans="9:9" ht="14.25" customHeight="1" x14ac:dyDescent="0.2">
      <c r="I878" s="3"/>
    </row>
    <row r="879" spans="9:9" ht="14.25" customHeight="1" x14ac:dyDescent="0.2">
      <c r="I879" s="3"/>
    </row>
    <row r="880" spans="9:9" ht="14.25" customHeight="1" x14ac:dyDescent="0.2">
      <c r="I880" s="3"/>
    </row>
    <row r="881" spans="9:9" ht="14.25" customHeight="1" x14ac:dyDescent="0.2">
      <c r="I881" s="3"/>
    </row>
    <row r="882" spans="9:9" ht="14.25" customHeight="1" x14ac:dyDescent="0.2">
      <c r="I882" s="3"/>
    </row>
    <row r="883" spans="9:9" ht="14.25" customHeight="1" x14ac:dyDescent="0.2">
      <c r="I883" s="3"/>
    </row>
    <row r="884" spans="9:9" ht="14.25" customHeight="1" x14ac:dyDescent="0.2">
      <c r="I884" s="3"/>
    </row>
    <row r="885" spans="9:9" ht="14.25" customHeight="1" x14ac:dyDescent="0.2">
      <c r="I885" s="3"/>
    </row>
    <row r="886" spans="9:9" ht="14.25" customHeight="1" x14ac:dyDescent="0.2">
      <c r="I886" s="3"/>
    </row>
    <row r="887" spans="9:9" ht="14.25" customHeight="1" x14ac:dyDescent="0.2">
      <c r="I887" s="3"/>
    </row>
    <row r="888" spans="9:9" ht="14.25" customHeight="1" x14ac:dyDescent="0.2">
      <c r="I888" s="3"/>
    </row>
    <row r="889" spans="9:9" ht="14.25" customHeight="1" x14ac:dyDescent="0.2">
      <c r="I889" s="3"/>
    </row>
    <row r="890" spans="9:9" ht="14.25" customHeight="1" x14ac:dyDescent="0.2">
      <c r="I890" s="3"/>
    </row>
    <row r="891" spans="9:9" ht="14.25" customHeight="1" x14ac:dyDescent="0.2">
      <c r="I891" s="3"/>
    </row>
    <row r="892" spans="9:9" ht="14.25" customHeight="1" x14ac:dyDescent="0.2">
      <c r="I892" s="3"/>
    </row>
    <row r="893" spans="9:9" ht="14.25" customHeight="1" x14ac:dyDescent="0.2">
      <c r="I893" s="3"/>
    </row>
    <row r="894" spans="9:9" ht="14.25" customHeight="1" x14ac:dyDescent="0.2">
      <c r="I894" s="3"/>
    </row>
    <row r="895" spans="9:9" ht="14.25" customHeight="1" x14ac:dyDescent="0.2">
      <c r="I895" s="3"/>
    </row>
    <row r="896" spans="9:9" ht="14.25" customHeight="1" x14ac:dyDescent="0.2">
      <c r="I896" s="3"/>
    </row>
    <row r="897" spans="9:9" ht="14.25" customHeight="1" x14ac:dyDescent="0.2">
      <c r="I897" s="3"/>
    </row>
    <row r="898" spans="9:9" ht="14.25" customHeight="1" x14ac:dyDescent="0.2">
      <c r="I898" s="3"/>
    </row>
    <row r="899" spans="9:9" ht="14.25" customHeight="1" x14ac:dyDescent="0.2">
      <c r="I899" s="3"/>
    </row>
    <row r="900" spans="9:9" ht="14.25" customHeight="1" x14ac:dyDescent="0.2">
      <c r="I900" s="3"/>
    </row>
    <row r="901" spans="9:9" ht="14.25" customHeight="1" x14ac:dyDescent="0.2">
      <c r="I901" s="3"/>
    </row>
    <row r="902" spans="9:9" ht="14.25" customHeight="1" x14ac:dyDescent="0.2">
      <c r="I902" s="3"/>
    </row>
    <row r="903" spans="9:9" ht="14.25" customHeight="1" x14ac:dyDescent="0.2">
      <c r="I903" s="3"/>
    </row>
    <row r="904" spans="9:9" ht="14.25" customHeight="1" x14ac:dyDescent="0.2">
      <c r="I904" s="3"/>
    </row>
    <row r="905" spans="9:9" ht="14.25" customHeight="1" x14ac:dyDescent="0.2">
      <c r="I905" s="3"/>
    </row>
    <row r="906" spans="9:9" ht="14.25" customHeight="1" x14ac:dyDescent="0.2">
      <c r="I906" s="3"/>
    </row>
    <row r="907" spans="9:9" ht="14.25" customHeight="1" x14ac:dyDescent="0.2">
      <c r="I907" s="3"/>
    </row>
    <row r="908" spans="9:9" ht="14.25" customHeight="1" x14ac:dyDescent="0.2">
      <c r="I908" s="3"/>
    </row>
    <row r="909" spans="9:9" ht="14.25" customHeight="1" x14ac:dyDescent="0.2">
      <c r="I909" s="3"/>
    </row>
    <row r="910" spans="9:9" ht="14.25" customHeight="1" x14ac:dyDescent="0.2">
      <c r="I910" s="3"/>
    </row>
    <row r="911" spans="9:9" ht="14.25" customHeight="1" x14ac:dyDescent="0.2">
      <c r="I911" s="3"/>
    </row>
    <row r="912" spans="9:9" ht="14.25" customHeight="1" x14ac:dyDescent="0.2">
      <c r="I912" s="3"/>
    </row>
    <row r="913" spans="9:9" ht="14.25" customHeight="1" x14ac:dyDescent="0.2">
      <c r="I913" s="3"/>
    </row>
    <row r="914" spans="9:9" ht="14.25" customHeight="1" x14ac:dyDescent="0.2">
      <c r="I914" s="3"/>
    </row>
    <row r="915" spans="9:9" ht="14.25" customHeight="1" x14ac:dyDescent="0.2">
      <c r="I915" s="3"/>
    </row>
    <row r="916" spans="9:9" ht="14.25" customHeight="1" x14ac:dyDescent="0.2">
      <c r="I916" s="3"/>
    </row>
    <row r="917" spans="9:9" ht="14.25" customHeight="1" x14ac:dyDescent="0.2">
      <c r="I917" s="3"/>
    </row>
    <row r="918" spans="9:9" ht="14.25" customHeight="1" x14ac:dyDescent="0.2">
      <c r="I918" s="3"/>
    </row>
    <row r="919" spans="9:9" ht="14.25" customHeight="1" x14ac:dyDescent="0.2">
      <c r="I919" s="3"/>
    </row>
    <row r="920" spans="9:9" ht="14.25" customHeight="1" x14ac:dyDescent="0.2">
      <c r="I920" s="3"/>
    </row>
    <row r="921" spans="9:9" ht="14.25" customHeight="1" x14ac:dyDescent="0.2">
      <c r="I921" s="3"/>
    </row>
    <row r="922" spans="9:9" ht="14.25" customHeight="1" x14ac:dyDescent="0.2">
      <c r="I922" s="3"/>
    </row>
    <row r="923" spans="9:9" ht="14.25" customHeight="1" x14ac:dyDescent="0.2">
      <c r="I923" s="3"/>
    </row>
    <row r="924" spans="9:9" ht="14.25" customHeight="1" x14ac:dyDescent="0.2">
      <c r="I924" s="3"/>
    </row>
    <row r="925" spans="9:9" ht="14.25" customHeight="1" x14ac:dyDescent="0.2">
      <c r="I925" s="3"/>
    </row>
    <row r="926" spans="9:9" ht="14.25" customHeight="1" x14ac:dyDescent="0.2">
      <c r="I926" s="3"/>
    </row>
    <row r="927" spans="9:9" ht="14.25" customHeight="1" x14ac:dyDescent="0.2">
      <c r="I927" s="3"/>
    </row>
    <row r="928" spans="9:9" ht="14.25" customHeight="1" x14ac:dyDescent="0.2">
      <c r="I928" s="3"/>
    </row>
    <row r="929" spans="9:9" ht="14.25" customHeight="1" x14ac:dyDescent="0.2">
      <c r="I929" s="3"/>
    </row>
    <row r="930" spans="9:9" ht="14.25" customHeight="1" x14ac:dyDescent="0.2">
      <c r="I930" s="3"/>
    </row>
    <row r="931" spans="9:9" ht="14.25" customHeight="1" x14ac:dyDescent="0.2">
      <c r="I931" s="3"/>
    </row>
    <row r="932" spans="9:9" ht="14.25" customHeight="1" x14ac:dyDescent="0.2">
      <c r="I932" s="3"/>
    </row>
    <row r="933" spans="9:9" ht="14.25" customHeight="1" x14ac:dyDescent="0.2">
      <c r="I933" s="3"/>
    </row>
    <row r="934" spans="9:9" ht="14.25" customHeight="1" x14ac:dyDescent="0.2">
      <c r="I934" s="3"/>
    </row>
    <row r="935" spans="9:9" ht="14.25" customHeight="1" x14ac:dyDescent="0.2">
      <c r="I935" s="3"/>
    </row>
    <row r="936" spans="9:9" ht="14.25" customHeight="1" x14ac:dyDescent="0.2">
      <c r="I936" s="3"/>
    </row>
    <row r="937" spans="9:9" ht="14.25" customHeight="1" x14ac:dyDescent="0.2">
      <c r="I937" s="3"/>
    </row>
    <row r="938" spans="9:9" ht="14.25" customHeight="1" x14ac:dyDescent="0.2">
      <c r="I938" s="3"/>
    </row>
    <row r="939" spans="9:9" ht="14.25" customHeight="1" x14ac:dyDescent="0.2">
      <c r="I939" s="3"/>
    </row>
    <row r="940" spans="9:9" ht="14.25" customHeight="1" x14ac:dyDescent="0.2">
      <c r="I940" s="3"/>
    </row>
    <row r="941" spans="9:9" ht="14.25" customHeight="1" x14ac:dyDescent="0.2">
      <c r="I941" s="3"/>
    </row>
    <row r="942" spans="9:9" ht="14.25" customHeight="1" x14ac:dyDescent="0.2">
      <c r="I942" s="3"/>
    </row>
    <row r="943" spans="9:9" ht="14.25" customHeight="1" x14ac:dyDescent="0.2">
      <c r="I943" s="3"/>
    </row>
    <row r="944" spans="9:9" ht="14.25" customHeight="1" x14ac:dyDescent="0.2">
      <c r="I944" s="3"/>
    </row>
    <row r="945" spans="9:9" ht="14.25" customHeight="1" x14ac:dyDescent="0.2">
      <c r="I945" s="3"/>
    </row>
    <row r="946" spans="9:9" ht="14.25" customHeight="1" x14ac:dyDescent="0.2">
      <c r="I946" s="3"/>
    </row>
    <row r="947" spans="9:9" ht="14.25" customHeight="1" x14ac:dyDescent="0.2">
      <c r="I947" s="3"/>
    </row>
    <row r="948" spans="9:9" ht="14.25" customHeight="1" x14ac:dyDescent="0.2">
      <c r="I948" s="3"/>
    </row>
    <row r="949" spans="9:9" ht="14.25" customHeight="1" x14ac:dyDescent="0.2">
      <c r="I949" s="3"/>
    </row>
    <row r="950" spans="9:9" ht="14.25" customHeight="1" x14ac:dyDescent="0.2">
      <c r="I950" s="3"/>
    </row>
    <row r="951" spans="9:9" ht="14.25" customHeight="1" x14ac:dyDescent="0.2">
      <c r="I951" s="3"/>
    </row>
    <row r="952" spans="9:9" ht="14.25" customHeight="1" x14ac:dyDescent="0.2">
      <c r="I952" s="3"/>
    </row>
    <row r="953" spans="9:9" ht="14.25" customHeight="1" x14ac:dyDescent="0.2">
      <c r="I953" s="3"/>
    </row>
    <row r="954" spans="9:9" ht="14.25" customHeight="1" x14ac:dyDescent="0.2">
      <c r="I954" s="3"/>
    </row>
    <row r="955" spans="9:9" ht="14.25" customHeight="1" x14ac:dyDescent="0.2">
      <c r="I955" s="3"/>
    </row>
    <row r="956" spans="9:9" ht="14.25" customHeight="1" x14ac:dyDescent="0.2">
      <c r="I956" s="3"/>
    </row>
    <row r="957" spans="9:9" ht="14.25" customHeight="1" x14ac:dyDescent="0.2">
      <c r="I957" s="3"/>
    </row>
    <row r="958" spans="9:9" ht="14.25" customHeight="1" x14ac:dyDescent="0.2">
      <c r="I958" s="3"/>
    </row>
    <row r="959" spans="9:9" ht="14.25" customHeight="1" x14ac:dyDescent="0.2">
      <c r="I959" s="3"/>
    </row>
    <row r="960" spans="9:9" ht="14.25" customHeight="1" x14ac:dyDescent="0.2">
      <c r="I960" s="3"/>
    </row>
    <row r="961" spans="9:9" ht="14.25" customHeight="1" x14ac:dyDescent="0.2">
      <c r="I961" s="3"/>
    </row>
    <row r="962" spans="9:9" ht="14.25" customHeight="1" x14ac:dyDescent="0.2">
      <c r="I962" s="3"/>
    </row>
    <row r="963" spans="9:9" ht="14.25" customHeight="1" x14ac:dyDescent="0.2">
      <c r="I963" s="3"/>
    </row>
    <row r="964" spans="9:9" ht="14.25" customHeight="1" x14ac:dyDescent="0.2">
      <c r="I964" s="3"/>
    </row>
    <row r="965" spans="9:9" ht="14.25" customHeight="1" x14ac:dyDescent="0.2">
      <c r="I965" s="3"/>
    </row>
    <row r="966" spans="9:9" ht="14.25" customHeight="1" x14ac:dyDescent="0.2">
      <c r="I966" s="3"/>
    </row>
    <row r="967" spans="9:9" ht="14.25" customHeight="1" x14ac:dyDescent="0.2">
      <c r="I967" s="3"/>
    </row>
    <row r="968" spans="9:9" ht="14.25" customHeight="1" x14ac:dyDescent="0.2">
      <c r="I968" s="3"/>
    </row>
    <row r="969" spans="9:9" ht="14.25" customHeight="1" x14ac:dyDescent="0.2">
      <c r="I969" s="3"/>
    </row>
    <row r="970" spans="9:9" ht="14.25" customHeight="1" x14ac:dyDescent="0.2">
      <c r="I970" s="3"/>
    </row>
    <row r="971" spans="9:9" ht="14.25" customHeight="1" x14ac:dyDescent="0.2">
      <c r="I971" s="3"/>
    </row>
    <row r="972" spans="9:9" ht="14.25" customHeight="1" x14ac:dyDescent="0.2">
      <c r="I972" s="3"/>
    </row>
    <row r="973" spans="9:9" ht="14.25" customHeight="1" x14ac:dyDescent="0.2">
      <c r="I973" s="3"/>
    </row>
    <row r="974" spans="9:9" ht="14.25" customHeight="1" x14ac:dyDescent="0.2">
      <c r="I974" s="3"/>
    </row>
    <row r="975" spans="9:9" ht="14.25" customHeight="1" x14ac:dyDescent="0.2">
      <c r="I975" s="3"/>
    </row>
    <row r="976" spans="9:9" ht="14.25" customHeight="1" x14ac:dyDescent="0.2">
      <c r="I976" s="3"/>
    </row>
    <row r="977" spans="9:9" ht="14.25" customHeight="1" x14ac:dyDescent="0.2">
      <c r="I977" s="3"/>
    </row>
    <row r="978" spans="9:9" ht="14.25" customHeight="1" x14ac:dyDescent="0.2">
      <c r="I978" s="3"/>
    </row>
    <row r="979" spans="9:9" ht="14.25" customHeight="1" x14ac:dyDescent="0.2">
      <c r="I979" s="3"/>
    </row>
    <row r="980" spans="9:9" ht="14.25" customHeight="1" x14ac:dyDescent="0.2">
      <c r="I980" s="3"/>
    </row>
    <row r="981" spans="9:9" ht="14.25" customHeight="1" x14ac:dyDescent="0.2">
      <c r="I981" s="3"/>
    </row>
    <row r="982" spans="9:9" ht="14.25" customHeight="1" x14ac:dyDescent="0.2">
      <c r="I982" s="3"/>
    </row>
    <row r="983" spans="9:9" ht="14.25" customHeight="1" x14ac:dyDescent="0.2">
      <c r="I983" s="3"/>
    </row>
    <row r="984" spans="9:9" ht="14.25" customHeight="1" x14ac:dyDescent="0.2">
      <c r="I984" s="3"/>
    </row>
    <row r="985" spans="9:9" ht="14.25" customHeight="1" x14ac:dyDescent="0.2">
      <c r="I985" s="3"/>
    </row>
    <row r="986" spans="9:9" ht="14.25" customHeight="1" x14ac:dyDescent="0.2">
      <c r="I986" s="3"/>
    </row>
    <row r="987" spans="9:9" ht="14.25" customHeight="1" x14ac:dyDescent="0.2">
      <c r="I987" s="3"/>
    </row>
    <row r="988" spans="9:9" ht="14.25" customHeight="1" x14ac:dyDescent="0.2">
      <c r="I988" s="3"/>
    </row>
    <row r="989" spans="9:9" ht="14.25" customHeight="1" x14ac:dyDescent="0.2">
      <c r="I989" s="3"/>
    </row>
    <row r="990" spans="9:9" ht="14.25" customHeight="1" x14ac:dyDescent="0.2">
      <c r="I990" s="3"/>
    </row>
    <row r="991" spans="9:9" ht="14.25" customHeight="1" x14ac:dyDescent="0.2">
      <c r="I991" s="3"/>
    </row>
    <row r="992" spans="9:9" ht="14.25" customHeight="1" x14ac:dyDescent="0.2">
      <c r="I992" s="3"/>
    </row>
    <row r="993" spans="9:9" ht="14.25" customHeight="1" x14ac:dyDescent="0.2">
      <c r="I993" s="3"/>
    </row>
    <row r="994" spans="9:9" ht="14.25" customHeight="1" x14ac:dyDescent="0.2">
      <c r="I994" s="3"/>
    </row>
    <row r="995" spans="9:9" ht="14.25" customHeight="1" x14ac:dyDescent="0.2">
      <c r="I995" s="3"/>
    </row>
    <row r="996" spans="9:9" ht="14.25" customHeight="1" x14ac:dyDescent="0.2">
      <c r="I996" s="3"/>
    </row>
    <row r="997" spans="9:9" ht="14.25" customHeight="1" x14ac:dyDescent="0.2">
      <c r="I997" s="3"/>
    </row>
    <row r="998" spans="9:9" ht="14.25" customHeight="1" x14ac:dyDescent="0.2">
      <c r="I998" s="3"/>
    </row>
    <row r="999" spans="9:9" ht="14.25" customHeight="1" x14ac:dyDescent="0.2">
      <c r="I999" s="3"/>
    </row>
    <row r="1000" spans="9:9" ht="14.25" customHeight="1" x14ac:dyDescent="0.2">
      <c r="I1000" s="3"/>
    </row>
  </sheetData>
  <mergeCells count="1">
    <mergeCell ref="I2:I3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5" defaultRowHeight="15" customHeight="1" x14ac:dyDescent="0.2"/>
  <cols>
    <col min="1" max="1" width="2.5" customWidth="1"/>
    <col min="2" max="2" width="5.83203125" customWidth="1"/>
    <col min="3" max="7" width="10.6640625" customWidth="1"/>
    <col min="8" max="8" width="13.1640625" customWidth="1"/>
    <col min="9" max="9" width="1.5" customWidth="1"/>
    <col min="10" max="26" width="10.6640625" customWidth="1"/>
  </cols>
  <sheetData>
    <row r="1" spans="1:26" ht="14.25" customHeight="1" x14ac:dyDescent="0.2"/>
    <row r="2" spans="1:26" ht="14.25" customHeight="1" x14ac:dyDescent="0.2">
      <c r="B2" s="9" t="s">
        <v>112</v>
      </c>
      <c r="C2" s="9"/>
      <c r="D2" s="9"/>
      <c r="E2" s="162" t="s">
        <v>113</v>
      </c>
      <c r="F2" s="153"/>
      <c r="G2" s="56" t="s">
        <v>114</v>
      </c>
      <c r="J2" s="120" t="s">
        <v>2</v>
      </c>
      <c r="K2" s="121"/>
      <c r="L2" s="122">
        <v>0.1</v>
      </c>
    </row>
    <row r="3" spans="1:26" ht="14.25" customHeight="1" x14ac:dyDescent="0.2">
      <c r="C3" s="123" t="s">
        <v>73</v>
      </c>
      <c r="D3" s="124" t="s">
        <v>115</v>
      </c>
      <c r="E3" s="123" t="s">
        <v>85</v>
      </c>
      <c r="F3" s="124" t="s">
        <v>116</v>
      </c>
      <c r="G3" s="123" t="s">
        <v>87</v>
      </c>
      <c r="H3" s="125" t="s">
        <v>117</v>
      </c>
      <c r="J3" s="126" t="s">
        <v>118</v>
      </c>
      <c r="K3" s="19" t="s">
        <v>119</v>
      </c>
      <c r="L3" s="127"/>
    </row>
    <row r="4" spans="1:26" ht="14.25" customHeight="1" x14ac:dyDescent="0.2">
      <c r="C4" s="1">
        <v>1</v>
      </c>
      <c r="D4" s="83">
        <v>100000</v>
      </c>
      <c r="E4" s="7">
        <f t="shared" ref="E4:E8" si="0">D4*5%</f>
        <v>5000</v>
      </c>
      <c r="F4" s="7">
        <f t="shared" ref="F4:F8" si="1">$D$4/5</f>
        <v>20000</v>
      </c>
      <c r="G4" s="83">
        <f t="shared" ref="G4:G8" si="2">SUM(E4:F4)</f>
        <v>25000</v>
      </c>
      <c r="H4" s="128">
        <f t="shared" ref="H4:H8" si="3">D4-F4</f>
        <v>80000</v>
      </c>
      <c r="J4" s="129">
        <f>D4</f>
        <v>100000</v>
      </c>
      <c r="K4" s="130">
        <f t="shared" ref="K4:K8" si="4">-$G4*(1+L$23)^-$C4</f>
        <v>-22727.272727272728</v>
      </c>
      <c r="L4" s="127"/>
    </row>
    <row r="5" spans="1:26" ht="14.25" customHeight="1" x14ac:dyDescent="0.2">
      <c r="C5" s="1">
        <v>2</v>
      </c>
      <c r="D5" s="7">
        <f>H4</f>
        <v>80000</v>
      </c>
      <c r="E5" s="7">
        <f t="shared" si="0"/>
        <v>4000</v>
      </c>
      <c r="F5" s="7">
        <f t="shared" si="1"/>
        <v>20000</v>
      </c>
      <c r="G5" s="83">
        <f t="shared" si="2"/>
        <v>24000</v>
      </c>
      <c r="H5" s="128">
        <f t="shared" si="3"/>
        <v>60000</v>
      </c>
      <c r="J5" s="126"/>
      <c r="K5" s="130">
        <f t="shared" si="4"/>
        <v>-19834.71074380165</v>
      </c>
      <c r="L5" s="127"/>
    </row>
    <row r="6" spans="1:26" ht="14.25" customHeight="1" x14ac:dyDescent="0.2">
      <c r="C6" s="1">
        <v>3</v>
      </c>
      <c r="D6" s="7">
        <f t="shared" ref="D6:D9" si="5">D5-F5</f>
        <v>60000</v>
      </c>
      <c r="E6" s="7">
        <f t="shared" si="0"/>
        <v>3000</v>
      </c>
      <c r="F6" s="7">
        <f t="shared" si="1"/>
        <v>20000</v>
      </c>
      <c r="G6" s="83">
        <f t="shared" si="2"/>
        <v>23000</v>
      </c>
      <c r="H6" s="128">
        <f t="shared" si="3"/>
        <v>40000</v>
      </c>
      <c r="J6" s="126"/>
      <c r="K6" s="130">
        <f t="shared" si="4"/>
        <v>-17280.240420736285</v>
      </c>
      <c r="L6" s="127"/>
    </row>
    <row r="7" spans="1:26" ht="14.25" customHeight="1" x14ac:dyDescent="0.2">
      <c r="C7" s="1">
        <v>4</v>
      </c>
      <c r="D7" s="7">
        <f t="shared" si="5"/>
        <v>40000</v>
      </c>
      <c r="E7" s="7">
        <f t="shared" si="0"/>
        <v>2000</v>
      </c>
      <c r="F7" s="7">
        <f t="shared" si="1"/>
        <v>20000</v>
      </c>
      <c r="G7" s="83">
        <f t="shared" si="2"/>
        <v>22000</v>
      </c>
      <c r="H7" s="128">
        <f t="shared" si="3"/>
        <v>20000</v>
      </c>
      <c r="J7" s="126"/>
      <c r="K7" s="130">
        <f t="shared" si="4"/>
        <v>-15026.296018031551</v>
      </c>
      <c r="L7" s="127"/>
    </row>
    <row r="8" spans="1:26" ht="14.25" customHeight="1" x14ac:dyDescent="0.2">
      <c r="C8" s="1">
        <v>5</v>
      </c>
      <c r="D8" s="7">
        <f t="shared" si="5"/>
        <v>20000</v>
      </c>
      <c r="E8" s="7">
        <f t="shared" si="0"/>
        <v>1000</v>
      </c>
      <c r="F8" s="7">
        <f t="shared" si="1"/>
        <v>20000</v>
      </c>
      <c r="G8" s="83">
        <f t="shared" si="2"/>
        <v>21000</v>
      </c>
      <c r="H8" s="128">
        <f t="shared" si="3"/>
        <v>0</v>
      </c>
      <c r="J8" s="131"/>
      <c r="K8" s="132">
        <f t="shared" si="4"/>
        <v>-13039.347784242253</v>
      </c>
      <c r="L8" s="133"/>
    </row>
    <row r="9" spans="1:26" ht="21" customHeight="1" x14ac:dyDescent="0.2">
      <c r="C9" s="134" t="s">
        <v>38</v>
      </c>
      <c r="D9" s="135">
        <f t="shared" si="5"/>
        <v>0</v>
      </c>
      <c r="E9" s="136">
        <f t="shared" ref="E9:G9" si="6">SUM(E4:E8)</f>
        <v>15000</v>
      </c>
      <c r="F9" s="136">
        <f t="shared" si="6"/>
        <v>100000</v>
      </c>
      <c r="G9" s="136">
        <f t="shared" si="6"/>
        <v>115000</v>
      </c>
      <c r="H9" s="135">
        <f>H8-J8</f>
        <v>0</v>
      </c>
      <c r="J9" s="137">
        <f t="shared" ref="J9:K9" si="7">SUM(J4:J8)</f>
        <v>100000</v>
      </c>
      <c r="K9" s="138">
        <f t="shared" si="7"/>
        <v>-87907.867694084474</v>
      </c>
      <c r="L9" s="139">
        <f>SUM(J9:K9)</f>
        <v>12092.132305915526</v>
      </c>
    </row>
    <row r="10" spans="1:26" ht="14.25" customHeight="1" x14ac:dyDescent="0.2">
      <c r="C10" s="9" t="s">
        <v>120</v>
      </c>
      <c r="D10" s="9"/>
      <c r="E10" s="119">
        <v>1</v>
      </c>
      <c r="F10" s="119">
        <v>2</v>
      </c>
      <c r="G10" s="119">
        <v>3</v>
      </c>
    </row>
    <row r="11" spans="1:26" ht="14.25" customHeight="1" x14ac:dyDescent="0.2">
      <c r="A11" s="62"/>
      <c r="B11" s="62"/>
      <c r="C11" s="140"/>
      <c r="D11" s="140"/>
      <c r="E11" s="140"/>
      <c r="F11" s="140"/>
      <c r="G11" s="140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4.25" customHeight="1" x14ac:dyDescent="0.2">
      <c r="A12" s="14"/>
      <c r="B12" s="9" t="s">
        <v>121</v>
      </c>
      <c r="C12" s="9"/>
      <c r="D12" s="9"/>
      <c r="E12" s="9"/>
      <c r="F12" s="9"/>
      <c r="G12" s="141">
        <v>0.05</v>
      </c>
      <c r="H12" s="14"/>
      <c r="I12" s="14"/>
      <c r="J12" s="120" t="s">
        <v>2</v>
      </c>
      <c r="K12" s="121"/>
      <c r="L12" s="122">
        <v>0.1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25" customHeight="1" x14ac:dyDescent="0.2">
      <c r="A13" s="14"/>
      <c r="B13" s="14"/>
      <c r="C13" s="123" t="s">
        <v>73</v>
      </c>
      <c r="D13" s="123" t="s">
        <v>122</v>
      </c>
      <c r="E13" s="123" t="s">
        <v>85</v>
      </c>
      <c r="F13" s="123" t="s">
        <v>123</v>
      </c>
      <c r="G13" s="123" t="s">
        <v>87</v>
      </c>
      <c r="H13" s="125" t="s">
        <v>117</v>
      </c>
      <c r="I13" s="14"/>
      <c r="J13" s="126" t="s">
        <v>118</v>
      </c>
      <c r="K13" s="19" t="s">
        <v>119</v>
      </c>
      <c r="L13" s="127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25" customHeight="1" x14ac:dyDescent="0.2">
      <c r="A14" s="14"/>
      <c r="B14" s="14"/>
      <c r="C14" s="14">
        <v>1</v>
      </c>
      <c r="D14" s="142">
        <v>100000</v>
      </c>
      <c r="E14" s="7">
        <f t="shared" ref="E14:E18" si="8">D14*5%</f>
        <v>5000</v>
      </c>
      <c r="F14" s="7">
        <f t="shared" ref="F14:F18" si="9">G14-E14</f>
        <v>18097.479812826808</v>
      </c>
      <c r="G14" s="7">
        <f>D14*(G12/(1-(1+G12)^-C18))</f>
        <v>23097.479812826808</v>
      </c>
      <c r="H14" s="128">
        <f t="shared" ref="H14:H18" si="10">D14-F14</f>
        <v>81902.520187173184</v>
      </c>
      <c r="I14" s="14"/>
      <c r="J14" s="129">
        <f>D14</f>
        <v>100000</v>
      </c>
      <c r="K14" s="130">
        <f t="shared" ref="K14:K18" si="11">-$G14*(1+L$23)^-$C14</f>
        <v>-20997.708920751644</v>
      </c>
      <c r="L14" s="127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25" customHeight="1" x14ac:dyDescent="0.2">
      <c r="A15" s="14"/>
      <c r="B15" s="14"/>
      <c r="C15" s="14">
        <v>2</v>
      </c>
      <c r="D15" s="7">
        <f t="shared" ref="D15:D19" si="12">D14-F14</f>
        <v>81902.520187173184</v>
      </c>
      <c r="E15" s="7">
        <f t="shared" si="8"/>
        <v>4095.1260093586593</v>
      </c>
      <c r="F15" s="7">
        <f t="shared" si="9"/>
        <v>19002.353803468148</v>
      </c>
      <c r="G15" s="7">
        <f t="shared" ref="G15:G18" si="13">G14</f>
        <v>23097.479812826808</v>
      </c>
      <c r="H15" s="128">
        <f t="shared" si="10"/>
        <v>62900.166383705036</v>
      </c>
      <c r="I15" s="14"/>
      <c r="J15" s="126"/>
      <c r="K15" s="130">
        <f t="shared" si="11"/>
        <v>-19088.826291592402</v>
      </c>
      <c r="L15" s="12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25" customHeight="1" x14ac:dyDescent="0.2">
      <c r="A16" s="14"/>
      <c r="B16" s="14"/>
      <c r="C16" s="14">
        <v>3</v>
      </c>
      <c r="D16" s="7">
        <f t="shared" si="12"/>
        <v>62900.166383705036</v>
      </c>
      <c r="E16" s="7">
        <f t="shared" si="8"/>
        <v>3145.0083191852518</v>
      </c>
      <c r="F16" s="7">
        <f t="shared" si="9"/>
        <v>19952.471493641555</v>
      </c>
      <c r="G16" s="7">
        <f t="shared" si="13"/>
        <v>23097.479812826808</v>
      </c>
      <c r="H16" s="128">
        <f t="shared" si="10"/>
        <v>42947.694890063482</v>
      </c>
      <c r="I16" s="14"/>
      <c r="J16" s="126"/>
      <c r="K16" s="130">
        <f t="shared" si="11"/>
        <v>-17353.47844690218</v>
      </c>
      <c r="L16" s="12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25" customHeight="1" x14ac:dyDescent="0.2">
      <c r="A17" s="14"/>
      <c r="B17" s="14"/>
      <c r="C17" s="14">
        <v>4</v>
      </c>
      <c r="D17" s="7">
        <f t="shared" si="12"/>
        <v>42947.694890063482</v>
      </c>
      <c r="E17" s="7">
        <f t="shared" si="8"/>
        <v>2147.3847445031743</v>
      </c>
      <c r="F17" s="7">
        <f t="shared" si="9"/>
        <v>20950.095068323633</v>
      </c>
      <c r="G17" s="7">
        <f t="shared" si="13"/>
        <v>23097.479812826808</v>
      </c>
      <c r="H17" s="128">
        <f t="shared" si="10"/>
        <v>21997.599821739848</v>
      </c>
      <c r="I17" s="14"/>
      <c r="J17" s="126"/>
      <c r="K17" s="130">
        <f t="shared" si="11"/>
        <v>-15775.8894971838</v>
      </c>
      <c r="L17" s="127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4.25" customHeight="1" x14ac:dyDescent="0.2">
      <c r="A18" s="14"/>
      <c r="B18" s="14"/>
      <c r="C18" s="14">
        <v>5</v>
      </c>
      <c r="D18" s="7">
        <f t="shared" si="12"/>
        <v>21997.599821739848</v>
      </c>
      <c r="E18" s="7">
        <f t="shared" si="8"/>
        <v>1099.8799910869925</v>
      </c>
      <c r="F18" s="7">
        <f t="shared" si="9"/>
        <v>21997.599821739816</v>
      </c>
      <c r="G18" s="7">
        <f t="shared" si="13"/>
        <v>23097.479812826808</v>
      </c>
      <c r="H18" s="128">
        <f t="shared" si="10"/>
        <v>3.2741809263825417E-11</v>
      </c>
      <c r="I18" s="14"/>
      <c r="J18" s="131"/>
      <c r="K18" s="132">
        <f t="shared" si="11"/>
        <v>-14341.717724712544</v>
      </c>
      <c r="L18" s="13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25" customHeight="1" x14ac:dyDescent="0.2">
      <c r="A19" s="14"/>
      <c r="B19" s="14"/>
      <c r="C19" s="134" t="s">
        <v>38</v>
      </c>
      <c r="D19" s="135">
        <f t="shared" si="12"/>
        <v>3.2741809263825417E-11</v>
      </c>
      <c r="E19" s="136">
        <f t="shared" ref="E19:G19" si="14">SUM(E14:E18)</f>
        <v>15487.399064134079</v>
      </c>
      <c r="F19" s="136">
        <f t="shared" si="14"/>
        <v>99999.999999999956</v>
      </c>
      <c r="G19" s="136">
        <f t="shared" si="14"/>
        <v>115487.39906413405</v>
      </c>
      <c r="H19" s="135">
        <f>H18-J18</f>
        <v>3.2741809263825417E-11</v>
      </c>
      <c r="I19" s="14"/>
      <c r="J19" s="137">
        <f t="shared" ref="J19:K19" si="15">SUM(J14:J18)</f>
        <v>100000</v>
      </c>
      <c r="K19" s="138">
        <f t="shared" si="15"/>
        <v>-87557.62088114256</v>
      </c>
      <c r="L19" s="139">
        <f>SUM(J19:K19)</f>
        <v>12442.37911885744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4.25" customHeight="1" x14ac:dyDescent="0.2">
      <c r="A20" s="14"/>
      <c r="B20" s="14"/>
      <c r="C20" s="9" t="s">
        <v>120</v>
      </c>
      <c r="D20" s="9"/>
      <c r="E20" s="119">
        <v>2</v>
      </c>
      <c r="F20" s="119">
        <v>3</v>
      </c>
      <c r="G20" s="119">
        <v>1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4.25" customHeight="1" x14ac:dyDescent="0.2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spans="1:26" ht="5.25" customHeight="1" x14ac:dyDescent="0.2"/>
    <row r="23" spans="1:26" ht="14.25" customHeight="1" x14ac:dyDescent="0.2">
      <c r="B23" s="143" t="s">
        <v>124</v>
      </c>
      <c r="G23" s="2">
        <v>0.05</v>
      </c>
      <c r="J23" s="120" t="s">
        <v>2</v>
      </c>
      <c r="K23" s="121"/>
      <c r="L23" s="122">
        <v>0.1</v>
      </c>
    </row>
    <row r="24" spans="1:26" ht="14.25" customHeight="1" x14ac:dyDescent="0.2">
      <c r="C24" s="123" t="s">
        <v>73</v>
      </c>
      <c r="D24" s="123" t="s">
        <v>122</v>
      </c>
      <c r="E24" s="123" t="s">
        <v>85</v>
      </c>
      <c r="F24" s="123" t="s">
        <v>86</v>
      </c>
      <c r="G24" s="123" t="s">
        <v>87</v>
      </c>
      <c r="H24" s="125" t="s">
        <v>117</v>
      </c>
      <c r="J24" s="126" t="s">
        <v>118</v>
      </c>
      <c r="K24" s="19" t="s">
        <v>119</v>
      </c>
      <c r="L24" s="127"/>
    </row>
    <row r="25" spans="1:26" ht="14.25" customHeight="1" x14ac:dyDescent="0.2">
      <c r="C25" s="1">
        <v>1</v>
      </c>
      <c r="D25" s="83">
        <v>100000</v>
      </c>
      <c r="E25" s="7">
        <f t="shared" ref="E25:E29" si="16">D25*$G$23</f>
        <v>5000</v>
      </c>
      <c r="F25" s="7"/>
      <c r="G25" s="7">
        <f>SUM(E25:F25)</f>
        <v>5000</v>
      </c>
      <c r="H25" s="128">
        <f t="shared" ref="H25:H29" si="17">D25-F25</f>
        <v>100000</v>
      </c>
      <c r="J25" s="129">
        <f>D25</f>
        <v>100000</v>
      </c>
      <c r="K25" s="130">
        <f t="shared" ref="K25:K29" si="18">-$G25*(1+L$23)^-$C25</f>
        <v>-4545.454545454545</v>
      </c>
      <c r="L25" s="127"/>
    </row>
    <row r="26" spans="1:26" ht="14.25" customHeight="1" x14ac:dyDescent="0.2">
      <c r="C26" s="1">
        <v>2</v>
      </c>
      <c r="D26" s="7">
        <f t="shared" ref="D26:D30" si="19">D25-F25</f>
        <v>100000</v>
      </c>
      <c r="E26" s="7">
        <f t="shared" si="16"/>
        <v>5000</v>
      </c>
      <c r="F26" s="7"/>
      <c r="G26" s="7">
        <f t="shared" ref="G26:G28" si="20">G25</f>
        <v>5000</v>
      </c>
      <c r="H26" s="128">
        <f t="shared" si="17"/>
        <v>100000</v>
      </c>
      <c r="J26" s="126"/>
      <c r="K26" s="130">
        <f t="shared" si="18"/>
        <v>-4132.2314049586776</v>
      </c>
      <c r="L26" s="127"/>
    </row>
    <row r="27" spans="1:26" ht="14.25" customHeight="1" x14ac:dyDescent="0.2">
      <c r="C27" s="1">
        <v>3</v>
      </c>
      <c r="D27" s="7">
        <f t="shared" si="19"/>
        <v>100000</v>
      </c>
      <c r="E27" s="7">
        <f t="shared" si="16"/>
        <v>5000</v>
      </c>
      <c r="F27" s="7"/>
      <c r="G27" s="7">
        <f t="shared" si="20"/>
        <v>5000</v>
      </c>
      <c r="H27" s="128">
        <f t="shared" si="17"/>
        <v>100000</v>
      </c>
      <c r="J27" s="126"/>
      <c r="K27" s="130">
        <f t="shared" si="18"/>
        <v>-3756.5740045078878</v>
      </c>
      <c r="L27" s="127"/>
    </row>
    <row r="28" spans="1:26" ht="14.25" customHeight="1" x14ac:dyDescent="0.2">
      <c r="C28" s="1">
        <v>4</v>
      </c>
      <c r="D28" s="7">
        <f t="shared" si="19"/>
        <v>100000</v>
      </c>
      <c r="E28" s="7">
        <f t="shared" si="16"/>
        <v>5000</v>
      </c>
      <c r="F28" s="7"/>
      <c r="G28" s="7">
        <f t="shared" si="20"/>
        <v>5000</v>
      </c>
      <c r="H28" s="128">
        <f t="shared" si="17"/>
        <v>100000</v>
      </c>
      <c r="J28" s="126"/>
      <c r="K28" s="130">
        <f t="shared" si="18"/>
        <v>-3415.0672768253526</v>
      </c>
      <c r="L28" s="127"/>
    </row>
    <row r="29" spans="1:26" ht="14.25" customHeight="1" x14ac:dyDescent="0.2">
      <c r="C29" s="1">
        <v>5</v>
      </c>
      <c r="D29" s="7">
        <f t="shared" si="19"/>
        <v>100000</v>
      </c>
      <c r="E29" s="7">
        <f t="shared" si="16"/>
        <v>5000</v>
      </c>
      <c r="F29" s="7">
        <f>D29</f>
        <v>100000</v>
      </c>
      <c r="G29" s="7">
        <f>E29+F29</f>
        <v>105000</v>
      </c>
      <c r="H29" s="128">
        <f t="shared" si="17"/>
        <v>0</v>
      </c>
      <c r="J29" s="131"/>
      <c r="K29" s="132">
        <f t="shared" si="18"/>
        <v>-65196.738921211268</v>
      </c>
      <c r="L29" s="133"/>
    </row>
    <row r="30" spans="1:26" ht="14.25" customHeight="1" x14ac:dyDescent="0.2">
      <c r="C30" s="134" t="s">
        <v>38</v>
      </c>
      <c r="D30" s="135">
        <f t="shared" si="19"/>
        <v>0</v>
      </c>
      <c r="E30" s="136">
        <f t="shared" ref="E30:G30" si="21">SUM(E25:E29)</f>
        <v>25000</v>
      </c>
      <c r="F30" s="136">
        <f t="shared" si="21"/>
        <v>100000</v>
      </c>
      <c r="G30" s="136">
        <f t="shared" si="21"/>
        <v>125000</v>
      </c>
      <c r="H30" s="135">
        <f>H29</f>
        <v>0</v>
      </c>
      <c r="J30" s="137">
        <f t="shared" ref="J30:K30" si="22">SUM(J25:J29)</f>
        <v>100000</v>
      </c>
      <c r="K30" s="138">
        <f t="shared" si="22"/>
        <v>-81046.066152957734</v>
      </c>
      <c r="L30" s="139">
        <f>SUM(J30:K30)</f>
        <v>18953.933847042266</v>
      </c>
    </row>
    <row r="31" spans="1:26" ht="14.25" customHeight="1" x14ac:dyDescent="0.2"/>
    <row r="32" spans="1:26" ht="14.25" customHeight="1" x14ac:dyDescent="0.2">
      <c r="B32" s="9" t="s">
        <v>125</v>
      </c>
      <c r="C32" s="9"/>
      <c r="D32" s="9"/>
      <c r="E32" s="162" t="s">
        <v>113</v>
      </c>
      <c r="F32" s="153"/>
      <c r="G32" s="56" t="s">
        <v>114</v>
      </c>
    </row>
    <row r="33" spans="3:8" ht="14.25" customHeight="1" x14ac:dyDescent="0.2">
      <c r="C33" s="123" t="s">
        <v>73</v>
      </c>
      <c r="D33" s="124" t="s">
        <v>115</v>
      </c>
      <c r="E33" s="123" t="s">
        <v>85</v>
      </c>
      <c r="F33" s="124" t="s">
        <v>116</v>
      </c>
      <c r="G33" s="123" t="s">
        <v>87</v>
      </c>
      <c r="H33" s="125" t="s">
        <v>117</v>
      </c>
    </row>
    <row r="34" spans="3:8" ht="14.25" customHeight="1" x14ac:dyDescent="0.2">
      <c r="C34" s="1">
        <v>1</v>
      </c>
      <c r="D34" s="83">
        <v>100000</v>
      </c>
      <c r="E34" s="7">
        <f t="shared" ref="E34:E40" si="23">D34*5%</f>
        <v>5000</v>
      </c>
      <c r="F34" s="7"/>
      <c r="G34" s="83">
        <f t="shared" ref="G34:G40" si="24">SUM(E34:F34)</f>
        <v>5000</v>
      </c>
      <c r="H34" s="128">
        <f t="shared" ref="H34:H40" si="25">D34-F34</f>
        <v>100000</v>
      </c>
    </row>
    <row r="35" spans="3:8" ht="14.25" customHeight="1" x14ac:dyDescent="0.2">
      <c r="C35" s="1">
        <f t="shared" ref="C35:C40" si="26">C34+1</f>
        <v>2</v>
      </c>
      <c r="D35" s="7">
        <f t="shared" ref="D35:D41" si="27">D34-F34</f>
        <v>100000</v>
      </c>
      <c r="E35" s="7">
        <f t="shared" si="23"/>
        <v>5000</v>
      </c>
      <c r="F35" s="7"/>
      <c r="G35" s="83">
        <f t="shared" si="24"/>
        <v>5000</v>
      </c>
      <c r="H35" s="128">
        <f t="shared" si="25"/>
        <v>100000</v>
      </c>
    </row>
    <row r="36" spans="3:8" ht="14.25" customHeight="1" x14ac:dyDescent="0.2">
      <c r="C36" s="1">
        <f t="shared" si="26"/>
        <v>3</v>
      </c>
      <c r="D36" s="7">
        <f t="shared" si="27"/>
        <v>100000</v>
      </c>
      <c r="E36" s="7">
        <f t="shared" si="23"/>
        <v>5000</v>
      </c>
      <c r="F36" s="7">
        <f t="shared" ref="F36:F40" si="28">$D$4/5</f>
        <v>20000</v>
      </c>
      <c r="G36" s="83">
        <f t="shared" si="24"/>
        <v>25000</v>
      </c>
      <c r="H36" s="128">
        <f t="shared" si="25"/>
        <v>80000</v>
      </c>
    </row>
    <row r="37" spans="3:8" ht="14.25" customHeight="1" x14ac:dyDescent="0.2">
      <c r="C37" s="1">
        <f t="shared" si="26"/>
        <v>4</v>
      </c>
      <c r="D37" s="7">
        <f t="shared" si="27"/>
        <v>80000</v>
      </c>
      <c r="E37" s="7">
        <f t="shared" si="23"/>
        <v>4000</v>
      </c>
      <c r="F37" s="7">
        <f t="shared" si="28"/>
        <v>20000</v>
      </c>
      <c r="G37" s="83">
        <f t="shared" si="24"/>
        <v>24000</v>
      </c>
      <c r="H37" s="128">
        <f t="shared" si="25"/>
        <v>60000</v>
      </c>
    </row>
    <row r="38" spans="3:8" ht="14.25" customHeight="1" x14ac:dyDescent="0.2">
      <c r="C38" s="1">
        <f t="shared" si="26"/>
        <v>5</v>
      </c>
      <c r="D38" s="7">
        <f t="shared" si="27"/>
        <v>60000</v>
      </c>
      <c r="E38" s="7">
        <f t="shared" si="23"/>
        <v>3000</v>
      </c>
      <c r="F38" s="7">
        <f t="shared" si="28"/>
        <v>20000</v>
      </c>
      <c r="G38" s="83">
        <f t="shared" si="24"/>
        <v>23000</v>
      </c>
      <c r="H38" s="128">
        <f t="shared" si="25"/>
        <v>40000</v>
      </c>
    </row>
    <row r="39" spans="3:8" ht="14.25" customHeight="1" x14ac:dyDescent="0.2">
      <c r="C39" s="1">
        <f t="shared" si="26"/>
        <v>6</v>
      </c>
      <c r="D39" s="7">
        <f t="shared" si="27"/>
        <v>40000</v>
      </c>
      <c r="E39" s="7">
        <f t="shared" si="23"/>
        <v>2000</v>
      </c>
      <c r="F39" s="7">
        <f t="shared" si="28"/>
        <v>20000</v>
      </c>
      <c r="G39" s="83">
        <f t="shared" si="24"/>
        <v>22000</v>
      </c>
      <c r="H39" s="128">
        <f t="shared" si="25"/>
        <v>20000</v>
      </c>
    </row>
    <row r="40" spans="3:8" ht="14.25" customHeight="1" x14ac:dyDescent="0.2">
      <c r="C40" s="1">
        <f t="shared" si="26"/>
        <v>7</v>
      </c>
      <c r="D40" s="7">
        <f t="shared" si="27"/>
        <v>20000</v>
      </c>
      <c r="E40" s="7">
        <f t="shared" si="23"/>
        <v>1000</v>
      </c>
      <c r="F40" s="7">
        <f t="shared" si="28"/>
        <v>20000</v>
      </c>
      <c r="G40" s="83">
        <f t="shared" si="24"/>
        <v>21000</v>
      </c>
      <c r="H40" s="128">
        <f t="shared" si="25"/>
        <v>0</v>
      </c>
    </row>
    <row r="41" spans="3:8" ht="21" customHeight="1" x14ac:dyDescent="0.2">
      <c r="C41" s="134" t="s">
        <v>38</v>
      </c>
      <c r="D41" s="135">
        <f t="shared" si="27"/>
        <v>0</v>
      </c>
      <c r="E41" s="136">
        <f t="shared" ref="E41:G41" si="29">SUM(E34:E40)</f>
        <v>25000</v>
      </c>
      <c r="F41" s="136">
        <f t="shared" si="29"/>
        <v>100000</v>
      </c>
      <c r="G41" s="136">
        <f t="shared" si="29"/>
        <v>125000</v>
      </c>
      <c r="H41" s="135">
        <f>H40-J40</f>
        <v>0</v>
      </c>
    </row>
    <row r="42" spans="3:8" ht="14.25" customHeight="1" x14ac:dyDescent="0.2">
      <c r="C42" s="9" t="s">
        <v>120</v>
      </c>
      <c r="D42" s="9"/>
      <c r="E42" s="119">
        <v>1</v>
      </c>
      <c r="F42" s="119">
        <v>2</v>
      </c>
      <c r="G42" s="119">
        <v>3</v>
      </c>
    </row>
    <row r="43" spans="3:8" ht="14.25" customHeight="1" x14ac:dyDescent="0.2"/>
    <row r="44" spans="3:8" ht="14.25" customHeight="1" x14ac:dyDescent="0.2"/>
    <row r="45" spans="3:8" ht="14.25" customHeight="1" x14ac:dyDescent="0.2"/>
    <row r="46" spans="3:8" ht="14.25" customHeight="1" x14ac:dyDescent="0.2"/>
    <row r="47" spans="3:8" ht="14.25" customHeight="1" x14ac:dyDescent="0.2"/>
    <row r="48" spans="3: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E2:F2"/>
    <mergeCell ref="E32:F3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ROI ERP</vt:lpstr>
      <vt:lpstr>ROI ERP étudiants</vt:lpstr>
      <vt:lpstr>Staff Yor</vt:lpstr>
      <vt:lpstr>Staff Yor - avec Emprunt</vt:lpstr>
      <vt:lpstr>Nelloni</vt:lpstr>
      <vt:lpstr>Emprunts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Kermarrec</dc:creator>
  <cp:lastModifiedBy>Pascal Baudont</cp:lastModifiedBy>
  <dcterms:created xsi:type="dcterms:W3CDTF">2024-04-17T06:03:35Z</dcterms:created>
  <dcterms:modified xsi:type="dcterms:W3CDTF">2024-06-01T12:15:52Z</dcterms:modified>
</cp:coreProperties>
</file>